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2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3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4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5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hidePivotFieldList="1"/>
  <mc:AlternateContent xmlns:mc="http://schemas.openxmlformats.org/markup-compatibility/2006">
    <mc:Choice Requires="x15">
      <x15ac:absPath xmlns:x15ac="http://schemas.microsoft.com/office/spreadsheetml/2010/11/ac" url="/Users/mayeacosta/Desktop/"/>
    </mc:Choice>
  </mc:AlternateContent>
  <xr:revisionPtr revIDLastSave="0" documentId="8_{A9A67079-084D-B147-8A86-DB3EFB242E27}" xr6:coauthVersionLast="47" xr6:coauthVersionMax="47" xr10:uidLastSave="{00000000-0000-0000-0000-000000000000}"/>
  <bookViews>
    <workbookView xWindow="0" yWindow="500" windowWidth="28800" windowHeight="15840" activeTab="3" xr2:uid="{00000000-000D-0000-FFFF-FFFF00000000}"/>
  </bookViews>
  <sheets>
    <sheet name="Impacto global co2" sheetId="8" r:id="rId1"/>
    <sheet name="Digrama de Gantt" sheetId="4" r:id="rId2"/>
    <sheet name="Línea de tiempo" sheetId="6" r:id="rId3"/>
    <sheet name="Matriz QDF " sheetId="7" r:id="rId4"/>
    <sheet name="Análisis de Costos" sheetId="1" r:id="rId5"/>
    <sheet name="Costos y paretos" sheetId="3" r:id="rId6"/>
  </sheets>
  <externalReferences>
    <externalReference r:id="rId7"/>
    <externalReference r:id="rId8"/>
  </externalReferences>
  <definedNames>
    <definedName name="_xlchart.v1.0" hidden="1">'Costos y paretos'!$A$95:$A$97</definedName>
    <definedName name="_xlchart.v1.1" hidden="1">'Costos y paretos'!$C$94</definedName>
    <definedName name="_xlchart.v1.10" hidden="1">'Costos y paretos'!$A$4:$A$10</definedName>
    <definedName name="_xlchart.v1.11" hidden="1">'Costos y paretos'!$C$3</definedName>
    <definedName name="_xlchart.v1.12" hidden="1">'Costos y paretos'!$C$4:$C$10</definedName>
    <definedName name="_xlchart.v1.13" hidden="1">'Costos y paretos'!$E$3</definedName>
    <definedName name="_xlchart.v1.14" hidden="1">'Costos y paretos'!$E$4:$E$10</definedName>
    <definedName name="_xlchart.v1.15" hidden="1">'Costos y paretos'!$A$45:$A$48</definedName>
    <definedName name="_xlchart.v1.16" hidden="1">'Costos y paretos'!$C$44</definedName>
    <definedName name="_xlchart.v1.17" hidden="1">'Costos y paretos'!$C$45:$C$48</definedName>
    <definedName name="_xlchart.v1.18" hidden="1">'Costos y paretos'!$E$44</definedName>
    <definedName name="_xlchart.v1.19" hidden="1">'Costos y paretos'!$E$45:$E$48</definedName>
    <definedName name="_xlchart.v1.2" hidden="1">'Costos y paretos'!$C$95:$C$97</definedName>
    <definedName name="_xlchart.v1.20" hidden="1">'Costos y paretos'!$A$25:$A$28</definedName>
    <definedName name="_xlchart.v1.21" hidden="1">'Costos y paretos'!$C$24</definedName>
    <definedName name="_xlchart.v1.22" hidden="1">'Costos y paretos'!$C$25:$C$28</definedName>
    <definedName name="_xlchart.v1.23" hidden="1">'Costos y paretos'!$E$24</definedName>
    <definedName name="_xlchart.v1.24" hidden="1">'Costos y paretos'!$E$25:$E$28</definedName>
    <definedName name="_xlchart.v1.3" hidden="1">'Costos y paretos'!$E$94</definedName>
    <definedName name="_xlchart.v1.4" hidden="1">'Costos y paretos'!$E$95:$E$97</definedName>
    <definedName name="_xlchart.v1.5" hidden="1">'Costos y paretos'!$A$71:$A$84</definedName>
    <definedName name="_xlchart.v1.6" hidden="1">'Costos y paretos'!$C$70</definedName>
    <definedName name="_xlchart.v1.7" hidden="1">'Costos y paretos'!$C$71:$C$84</definedName>
    <definedName name="_xlchart.v1.8" hidden="1">'Costos y paretos'!$E$70</definedName>
    <definedName name="_xlchart.v1.9" hidden="1">'Costos y paretos'!$E$71:$E$84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7" l="1"/>
  <c r="V20" i="7" s="1"/>
  <c r="T19" i="7"/>
  <c r="T20" i="7" s="1"/>
  <c r="R19" i="7"/>
  <c r="R20" i="7" s="1"/>
  <c r="P19" i="7"/>
  <c r="P20" i="7" s="1"/>
  <c r="N19" i="7"/>
  <c r="N20" i="7" s="1"/>
  <c r="L19" i="7"/>
  <c r="L20" i="7" s="1"/>
  <c r="J19" i="7"/>
  <c r="J20" i="7" s="1"/>
  <c r="H19" i="7"/>
  <c r="H20" i="7" s="1"/>
  <c r="F19" i="7"/>
  <c r="F20" i="7" s="1"/>
  <c r="E19" i="7"/>
  <c r="G19" i="7" s="1"/>
  <c r="I19" i="7" s="1"/>
  <c r="K19" i="7" s="1"/>
  <c r="M19" i="7" s="1"/>
  <c r="O19" i="7" s="1"/>
  <c r="Q19" i="7" s="1"/>
  <c r="S19" i="7" s="1"/>
  <c r="U19" i="7" s="1"/>
  <c r="W19" i="7" s="1"/>
  <c r="D19" i="7"/>
  <c r="D20" i="7" s="1"/>
  <c r="X18" i="7"/>
  <c r="Y18" i="7" s="1"/>
  <c r="X17" i="7"/>
  <c r="Y17" i="7" s="1"/>
  <c r="X16" i="7"/>
  <c r="Y16" i="7" s="1"/>
  <c r="X15" i="7"/>
  <c r="Y15" i="7" s="1"/>
  <c r="X14" i="7"/>
  <c r="Y14" i="7" s="1"/>
  <c r="X13" i="7"/>
  <c r="Y13" i="7" s="1"/>
  <c r="X12" i="7"/>
  <c r="Y12" i="7" s="1"/>
  <c r="X11" i="7"/>
  <c r="Y11" i="7" s="1"/>
  <c r="B120" i="3" l="1"/>
  <c r="H14" i="1"/>
  <c r="H12" i="1"/>
  <c r="H11" i="1"/>
  <c r="H7" i="1"/>
  <c r="H4" i="1"/>
  <c r="I7" i="1"/>
  <c r="F17" i="1"/>
  <c r="G17" i="1" s="1"/>
  <c r="H17" i="1" s="1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E71" i="3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95" i="3"/>
  <c r="E96" i="3" s="1"/>
  <c r="E97" i="3" s="1"/>
  <c r="E45" i="3"/>
  <c r="E46" i="3" s="1"/>
  <c r="E47" i="3" s="1"/>
  <c r="E48" i="3" s="1"/>
  <c r="E25" i="3"/>
  <c r="E26" i="3" s="1"/>
  <c r="E27" i="3" s="1"/>
  <c r="E28" i="3" s="1"/>
  <c r="E4" i="3"/>
  <c r="E5" i="3" s="1"/>
  <c r="E6" i="3" s="1"/>
  <c r="E7" i="3" s="1"/>
  <c r="E8" i="3" s="1"/>
  <c r="E9" i="3" s="1"/>
  <c r="E10" i="3" s="1"/>
  <c r="F16" i="1"/>
  <c r="G16" i="1" s="1"/>
  <c r="H16" i="1" s="1"/>
  <c r="I16" i="1" s="1"/>
  <c r="F15" i="1"/>
  <c r="G15" i="1" s="1"/>
  <c r="H15" i="1" s="1"/>
  <c r="I15" i="1" s="1"/>
  <c r="F14" i="1"/>
  <c r="G14" i="1" s="1"/>
  <c r="F13" i="1"/>
  <c r="G13" i="1" s="1"/>
  <c r="H13" i="1" s="1"/>
  <c r="I13" i="1" s="1"/>
  <c r="F12" i="1"/>
  <c r="G12" i="1" s="1"/>
  <c r="F11" i="1"/>
  <c r="G11" i="1" s="1"/>
  <c r="F10" i="1"/>
  <c r="G10" i="1" s="1"/>
  <c r="H10" i="1" s="1"/>
  <c r="I10" i="1" s="1"/>
  <c r="F9" i="1"/>
  <c r="G9" i="1" s="1"/>
  <c r="H9" i="1" s="1"/>
  <c r="I9" i="1" s="1"/>
  <c r="F8" i="1"/>
  <c r="G8" i="1" s="1"/>
  <c r="H8" i="1" s="1"/>
  <c r="I8" i="1" s="1"/>
  <c r="F7" i="1"/>
  <c r="G7" i="1" s="1"/>
  <c r="F6" i="1"/>
  <c r="G6" i="1" s="1"/>
  <c r="H6" i="1" s="1"/>
  <c r="I6" i="1" s="1"/>
  <c r="F5" i="1"/>
  <c r="G5" i="1" s="1"/>
  <c r="H5" i="1" s="1"/>
  <c r="I5" i="1" s="1"/>
  <c r="F4" i="1"/>
  <c r="G4" i="1" s="1"/>
  <c r="F3" i="1"/>
  <c r="G3" i="1" s="1"/>
  <c r="H3" i="1" s="1"/>
  <c r="I3" i="1" s="1"/>
  <c r="F2" i="1"/>
  <c r="G2" i="1" s="1"/>
  <c r="H2" i="1" s="1"/>
  <c r="I2" i="1" s="1"/>
  <c r="I11" i="1" l="1"/>
  <c r="I4" i="1"/>
  <c r="I17" i="1" s="1"/>
  <c r="I18" i="1" s="1"/>
  <c r="I12" i="1"/>
  <c r="I14" i="1"/>
  <c r="G18" i="1"/>
  <c r="B119" i="3" l="1"/>
  <c r="B121" i="3" s="1"/>
</calcChain>
</file>

<file path=xl/sharedStrings.xml><?xml version="1.0" encoding="utf-8"?>
<sst xmlns="http://schemas.openxmlformats.org/spreadsheetml/2006/main" count="323" uniqueCount="138">
  <si>
    <t>Concepción e iniciación de proyectos</t>
  </si>
  <si>
    <t>Carta del proyecto</t>
  </si>
  <si>
    <t>Inicio</t>
  </si>
  <si>
    <t>Fin</t>
  </si>
  <si>
    <t>Revisiones de la carta del proyecto</t>
  </si>
  <si>
    <t>Evaluación de la ubicación</t>
  </si>
  <si>
    <t>Revisión de las normas</t>
  </si>
  <si>
    <t>Definir los procesos</t>
  </si>
  <si>
    <t>Inicio del proyecto</t>
  </si>
  <si>
    <t>Dias lab</t>
  </si>
  <si>
    <t>UM</t>
  </si>
  <si>
    <t>Marca</t>
  </si>
  <si>
    <t>Definición y planificación de proyectos</t>
  </si>
  <si>
    <t>Inicio de instalación de estaciones</t>
  </si>
  <si>
    <t xml:space="preserve">Análisis del entorno </t>
  </si>
  <si>
    <t>Validación técnica</t>
  </si>
  <si>
    <t>Pruebas de funcionamiento</t>
  </si>
  <si>
    <t>Gestión de riesgos</t>
  </si>
  <si>
    <t>Lanzamiento y ejecución del proyecto</t>
  </si>
  <si>
    <t>Inicio entregas del proyecto</t>
  </si>
  <si>
    <t>Seguimiento de esfuerzos y costos</t>
  </si>
  <si>
    <t>Rendimiento del proyecto</t>
  </si>
  <si>
    <t>Horas</t>
  </si>
  <si>
    <t>Horas diarias</t>
  </si>
  <si>
    <t>UM hora</t>
  </si>
  <si>
    <t>(Todas)</t>
  </si>
  <si>
    <t>Actividad</t>
  </si>
  <si>
    <t>Orden</t>
  </si>
  <si>
    <t>Total general</t>
  </si>
  <si>
    <t>Tiempo Hrs</t>
  </si>
  <si>
    <t>Q UM</t>
  </si>
  <si>
    <t>%</t>
  </si>
  <si>
    <t>% Acum</t>
  </si>
  <si>
    <t>Hora laboral</t>
  </si>
  <si>
    <t>Costo estación</t>
  </si>
  <si>
    <t>Estaciones</t>
  </si>
  <si>
    <t>Costo por estación</t>
  </si>
  <si>
    <t>Variable</t>
  </si>
  <si>
    <t>Valor</t>
  </si>
  <si>
    <t>Costo ejecución</t>
  </si>
  <si>
    <t>Costo estaciones</t>
  </si>
  <si>
    <t>Costo total</t>
  </si>
  <si>
    <t>Resumen</t>
  </si>
  <si>
    <t>Total</t>
  </si>
  <si>
    <t>TÍTULO DEL PROYECTO</t>
  </si>
  <si>
    <t>PROPUESTA DE ALTERNATIVA DE MOVILIDAD ELÉCTRICA BASADO EN CARGA BIDIRECCIONAL EN EL ÁMBITO DE TRANSPORTE EN BOGOTÁ PARA EL AÑO 2023</t>
  </si>
  <si>
    <t>GERENTE DE PROYECTO</t>
  </si>
  <si>
    <t>Lina Mayerli Acosta Tocora &amp; Luz Angela Marín Alvis</t>
  </si>
  <si>
    <t>NOMBRE DE LA EMPRESA</t>
  </si>
  <si>
    <t>Universidad EAN</t>
  </si>
  <si>
    <t>FECHA</t>
  </si>
  <si>
    <t>FASE UNO</t>
  </si>
  <si>
    <t>FASE DOS</t>
  </si>
  <si>
    <t>TERCERA FASE</t>
  </si>
  <si>
    <t>TAREA</t>
  </si>
  <si>
    <t>EMPEZAR</t>
  </si>
  <si>
    <t>PENDIENTE</t>
  </si>
  <si>
    <t>DURACIÓN</t>
  </si>
  <si>
    <t>PCT DE LA TAREA</t>
  </si>
  <si>
    <t>4 MESES</t>
  </si>
  <si>
    <t>IDENTIFICACIÓN</t>
  </si>
  <si>
    <t>TÍTULO</t>
  </si>
  <si>
    <t>DUEÑO</t>
  </si>
  <si>
    <t>EN DÍAS</t>
  </si>
  <si>
    <t>ÍNTEGRO</t>
  </si>
  <si>
    <t>M</t>
  </si>
  <si>
    <t>T</t>
  </si>
  <si>
    <t>W</t>
  </si>
  <si>
    <t>R</t>
  </si>
  <si>
    <t>F</t>
  </si>
  <si>
    <t>Concepción e Iniciación de Proyectos</t>
  </si>
  <si>
    <t>Carta del Proyecto</t>
  </si>
  <si>
    <t>1.1.1</t>
  </si>
  <si>
    <t>Revisiones de la Carta del Proyecto</t>
  </si>
  <si>
    <t>Equipo</t>
  </si>
  <si>
    <t>Analisis del entorno</t>
  </si>
  <si>
    <t>Evaluacion de la ubicación</t>
  </si>
  <si>
    <t>Revision de las normas</t>
  </si>
  <si>
    <t xml:space="preserve">Definir los procesos </t>
  </si>
  <si>
    <t>Definición y Planificación de Proyectos</t>
  </si>
  <si>
    <t>Inicio de instalacione estaciones</t>
  </si>
  <si>
    <t>Validacion tecnica</t>
  </si>
  <si>
    <t>Inicio entregas de proyecto</t>
  </si>
  <si>
    <t>3.2.1</t>
  </si>
  <si>
    <t>3.2.2</t>
  </si>
  <si>
    <t xml:space="preserve"> </t>
  </si>
  <si>
    <t>Noviembre.2022</t>
  </si>
  <si>
    <t>COP</t>
  </si>
  <si>
    <t xml:space="preserve"> TOTAL COSTOS </t>
  </si>
  <si>
    <t>Encuenta</t>
  </si>
  <si>
    <t>Bajas emisiones de dioxido de carbono</t>
  </si>
  <si>
    <t>Transformacion de la movilidad</t>
  </si>
  <si>
    <t>Instalacion de red de carga</t>
  </si>
  <si>
    <t>Energia renovable</t>
  </si>
  <si>
    <t>Treinta estaciones de carga</t>
  </si>
  <si>
    <t>Uso en diferentes sectores</t>
  </si>
  <si>
    <t>Facil, se adapta al espacio</t>
  </si>
  <si>
    <t>Medidas de acuerdo a necesidad.</t>
  </si>
  <si>
    <t>Nosotros</t>
  </si>
  <si>
    <t>Energia bidireccional</t>
  </si>
  <si>
    <t>Beneficios</t>
  </si>
  <si>
    <t>¿CÓMOS?</t>
  </si>
  <si>
    <t>REQUERIMIENTOS TÉCNICOS</t>
  </si>
  <si>
    <t>¿QUÉS?</t>
  </si>
  <si>
    <t>REQUERIMIENTOS DE LOS USUARIOS</t>
  </si>
  <si>
    <t>Suma</t>
  </si>
  <si>
    <t>Rango</t>
  </si>
  <si>
    <t>Analisis Tecnico</t>
  </si>
  <si>
    <t>Sostenible</t>
  </si>
  <si>
    <t>l</t>
  </si>
  <si>
    <t>£</t>
  </si>
  <si>
    <t>Carga bidireccional</t>
  </si>
  <si>
    <t>Consumo de energia</t>
  </si>
  <si>
    <t>Reducccion uso combuistibles fosiles</t>
  </si>
  <si>
    <t>Ubicación</t>
  </si>
  <si>
    <t>Centros comerciales</t>
  </si>
  <si>
    <t>Viabilidad</t>
  </si>
  <si>
    <t>Adaptabilidad</t>
  </si>
  <si>
    <t>Aceptacion</t>
  </si>
  <si>
    <t>Relación entre QUÉS y CÓMOS</t>
  </si>
  <si>
    <t>Referen Competit</t>
  </si>
  <si>
    <t>Relación</t>
  </si>
  <si>
    <t>Símbolo</t>
  </si>
  <si>
    <t>Puntaje</t>
  </si>
  <si>
    <t>Convenc</t>
  </si>
  <si>
    <t>IES</t>
  </si>
  <si>
    <t>Alta</t>
  </si>
  <si>
    <t>Comp 1</t>
  </si>
  <si>
    <t>Media</t>
  </si>
  <si>
    <t>Comp 2</t>
  </si>
  <si>
    <t>Cuántos</t>
  </si>
  <si>
    <t>Baja</t>
  </si>
  <si>
    <t>¡</t>
  </si>
  <si>
    <t>Comp 3</t>
  </si>
  <si>
    <t>Ninguna</t>
  </si>
  <si>
    <t>Emisiones de dióxido de carbono a nivel mundial 1995-2021</t>
  </si>
  <si>
    <t>Emisiones mundiales de CO2 de 1995 a 2021 (en miles de millones de toneladas métricas)</t>
  </si>
  <si>
    <t>Combustibles fósiles e industria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</si>
</sst>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[$EUR]\ #,##0"/>
    <numFmt numFmtId="167" formatCode="d/mm/yyyy"/>
    <numFmt numFmtId="168" formatCode="yyyy\-mm\-dd"/>
    <numFmt numFmtId="169" formatCode="mm/dd/yy;@"/>
    <numFmt numFmtId="170" formatCode="_-[$$-80A]* #,##0.00_-;\-[$$-80A]* #,##0.00_-;_-[$$-80A]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entury Gothic"/>
      <family val="1"/>
    </font>
    <font>
      <sz val="8"/>
      <color theme="1"/>
      <name val="Century Gothic"/>
      <family val="1"/>
    </font>
    <font>
      <sz val="12"/>
      <color theme="1"/>
      <name val="Century Gothic"/>
      <family val="1"/>
    </font>
    <font>
      <sz val="10"/>
      <color theme="1"/>
      <name val="Century Gothic"/>
      <family val="1"/>
    </font>
    <font>
      <b/>
      <sz val="10"/>
      <color theme="4" tint="-0.249977111117893"/>
      <name val="Century Gothic"/>
      <family val="1"/>
    </font>
    <font>
      <b/>
      <sz val="10"/>
      <color theme="0"/>
      <name val="Century Gothic"/>
      <family val="1"/>
    </font>
    <font>
      <b/>
      <sz val="10"/>
      <color theme="1"/>
      <name val="Century Gothic"/>
      <family val="1"/>
    </font>
    <font>
      <sz val="7"/>
      <color theme="1"/>
      <name val="Century Gothic"/>
      <family val="1"/>
    </font>
    <font>
      <sz val="10"/>
      <name val="Century Gothic"/>
      <family val="1"/>
    </font>
    <font>
      <b/>
      <sz val="8"/>
      <name val="Arial Narrow"/>
      <family val="2"/>
    </font>
    <font>
      <sz val="7.5"/>
      <color indexed="57"/>
      <name val="Verdana"/>
      <family val="2"/>
    </font>
    <font>
      <sz val="8"/>
      <name val="Arial Narrow"/>
      <family val="2"/>
    </font>
    <font>
      <b/>
      <sz val="8"/>
      <color indexed="8"/>
      <name val="Arial Narrow"/>
      <family val="2"/>
    </font>
    <font>
      <sz val="10"/>
      <name val="Arial"/>
      <family val="2"/>
    </font>
    <font>
      <sz val="7.5"/>
      <name val="Verdana"/>
      <family val="2"/>
    </font>
    <font>
      <sz val="8"/>
      <name val="Arial"/>
      <family val="2"/>
    </font>
    <font>
      <sz val="12"/>
      <name val="Wingdings"/>
      <charset val="2"/>
    </font>
    <font>
      <sz val="14"/>
      <name val="Wingdings"/>
      <charset val="2"/>
    </font>
    <font>
      <b/>
      <sz val="9"/>
      <name val="Arial"/>
      <family val="2"/>
    </font>
    <font>
      <sz val="9"/>
      <name val="Arial"/>
      <family val="2"/>
    </font>
    <font>
      <sz val="13"/>
      <name val="Wingdings"/>
      <charset val="2"/>
    </font>
    <font>
      <b/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EAEE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theme="0" tint="-0.34998626667073579"/>
      </right>
      <top/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hair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/>
      <right/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medium">
        <color theme="0" tint="-0.34998626667073579"/>
      </left>
      <right/>
      <top/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ouble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double">
        <color theme="0" tint="-0.34998626667073579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34998626667073579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34998626667073579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hair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double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14" fontId="0" fillId="0" borderId="0" xfId="0" applyNumberFormat="1"/>
    <xf numFmtId="165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2" fillId="2" borderId="1" xfId="0" applyFont="1" applyFill="1" applyBorder="1"/>
    <xf numFmtId="10" fontId="0" fillId="0" borderId="0" xfId="0" applyNumberFormat="1"/>
    <xf numFmtId="10" fontId="2" fillId="2" borderId="2" xfId="0" applyNumberFormat="1" applyFont="1" applyFill="1" applyBorder="1"/>
    <xf numFmtId="0" fontId="3" fillId="3" borderId="3" xfId="0" applyFont="1" applyFill="1" applyBorder="1"/>
    <xf numFmtId="0" fontId="0" fillId="2" borderId="3" xfId="0" applyFill="1" applyBorder="1"/>
    <xf numFmtId="0" fontId="0" fillId="0" borderId="3" xfId="0" applyBorder="1"/>
    <xf numFmtId="166" fontId="0" fillId="0" borderId="0" xfId="0" applyNumberFormat="1"/>
    <xf numFmtId="0" fontId="4" fillId="4" borderId="5" xfId="0" applyFont="1" applyFill="1" applyBorder="1" applyAlignment="1">
      <alignment horizontal="left" vertical="center" wrapText="1" indent="1"/>
    </xf>
    <xf numFmtId="0" fontId="6" fillId="0" borderId="0" xfId="0" applyFont="1"/>
    <xf numFmtId="0" fontId="4" fillId="4" borderId="5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9" borderId="12" xfId="0" applyFont="1" applyFill="1" applyBorder="1" applyAlignment="1">
      <alignment horizontal="left" wrapText="1" indent="1"/>
    </xf>
    <xf numFmtId="0" fontId="4" fillId="9" borderId="13" xfId="0" applyFont="1" applyFill="1" applyBorder="1" applyAlignment="1">
      <alignment horizontal="left" wrapText="1" indent="1"/>
    </xf>
    <xf numFmtId="0" fontId="4" fillId="9" borderId="14" xfId="0" applyFont="1" applyFill="1" applyBorder="1" applyAlignment="1">
      <alignment horizontal="center" wrapText="1"/>
    </xf>
    <xf numFmtId="0" fontId="4" fillId="9" borderId="15" xfId="0" applyFont="1" applyFill="1" applyBorder="1" applyAlignment="1">
      <alignment horizontal="center" wrapText="1"/>
    </xf>
    <xf numFmtId="0" fontId="4" fillId="9" borderId="13" xfId="0" applyFont="1" applyFill="1" applyBorder="1" applyAlignment="1">
      <alignment horizontal="center" wrapText="1"/>
    </xf>
    <xf numFmtId="0" fontId="4" fillId="9" borderId="16" xfId="0" applyFont="1" applyFill="1" applyBorder="1" applyAlignment="1">
      <alignment horizontal="center" wrapText="1"/>
    </xf>
    <xf numFmtId="0" fontId="4" fillId="9" borderId="21" xfId="0" applyFont="1" applyFill="1" applyBorder="1" applyAlignment="1">
      <alignment horizontal="left" vertical="top" wrapText="1" indent="1"/>
    </xf>
    <xf numFmtId="0" fontId="4" fillId="9" borderId="22" xfId="0" applyFont="1" applyFill="1" applyBorder="1" applyAlignment="1">
      <alignment horizontal="left" vertical="top" wrapText="1" indent="1"/>
    </xf>
    <xf numFmtId="0" fontId="4" fillId="9" borderId="6" xfId="0" applyFont="1" applyFill="1" applyBorder="1" applyAlignment="1">
      <alignment horizontal="center" vertical="top" wrapText="1"/>
    </xf>
    <xf numFmtId="0" fontId="4" fillId="9" borderId="7" xfId="0" applyFont="1" applyFill="1" applyBorder="1" applyAlignment="1">
      <alignment horizontal="center" vertical="top" wrapText="1"/>
    </xf>
    <xf numFmtId="0" fontId="4" fillId="9" borderId="22" xfId="0" applyFont="1" applyFill="1" applyBorder="1" applyAlignment="1">
      <alignment horizontal="center" vertical="top" wrapText="1"/>
    </xf>
    <xf numFmtId="0" fontId="4" fillId="9" borderId="23" xfId="0" applyFont="1" applyFill="1" applyBorder="1" applyAlignment="1">
      <alignment horizontal="center" vertical="top" wrapText="1"/>
    </xf>
    <xf numFmtId="0" fontId="10" fillId="12" borderId="24" xfId="0" applyFont="1" applyFill="1" applyBorder="1" applyAlignment="1">
      <alignment horizontal="center" vertical="center"/>
    </xf>
    <xf numFmtId="0" fontId="10" fillId="12" borderId="25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0" fillId="13" borderId="27" xfId="0" applyFont="1" applyFill="1" applyBorder="1" applyAlignment="1">
      <alignment horizontal="center" vertical="center"/>
    </xf>
    <xf numFmtId="0" fontId="10" fillId="13" borderId="25" xfId="0" applyFont="1" applyFill="1" applyBorder="1" applyAlignment="1">
      <alignment horizontal="center" vertical="center"/>
    </xf>
    <xf numFmtId="0" fontId="10" fillId="13" borderId="26" xfId="0" applyFont="1" applyFill="1" applyBorder="1" applyAlignment="1">
      <alignment horizontal="center" vertical="center"/>
    </xf>
    <xf numFmtId="0" fontId="10" fillId="14" borderId="27" xfId="0" applyFont="1" applyFill="1" applyBorder="1" applyAlignment="1">
      <alignment horizontal="center" vertical="center"/>
    </xf>
    <xf numFmtId="0" fontId="10" fillId="14" borderId="25" xfId="0" applyFont="1" applyFill="1" applyBorder="1" applyAlignment="1">
      <alignment horizontal="center" vertical="center"/>
    </xf>
    <xf numFmtId="0" fontId="10" fillId="14" borderId="26" xfId="0" applyFont="1" applyFill="1" applyBorder="1" applyAlignment="1">
      <alignment horizontal="center" vertical="center"/>
    </xf>
    <xf numFmtId="49" fontId="7" fillId="5" borderId="28" xfId="0" applyNumberFormat="1" applyFont="1" applyFill="1" applyBorder="1" applyAlignment="1">
      <alignment horizontal="left" vertical="center" indent="1"/>
    </xf>
    <xf numFmtId="0" fontId="7" fillId="9" borderId="29" xfId="0" applyFont="1" applyFill="1" applyBorder="1" applyAlignment="1">
      <alignment horizontal="left" vertical="center" indent="1"/>
    </xf>
    <xf numFmtId="0" fontId="7" fillId="9" borderId="30" xfId="0" applyFont="1" applyFill="1" applyBorder="1" applyAlignment="1">
      <alignment horizontal="left" vertical="center" indent="2"/>
    </xf>
    <xf numFmtId="14" fontId="7" fillId="9" borderId="31" xfId="0" applyNumberFormat="1" applyFont="1" applyFill="1" applyBorder="1" applyAlignment="1">
      <alignment horizontal="center" vertical="center"/>
    </xf>
    <xf numFmtId="14" fontId="7" fillId="9" borderId="32" xfId="0" applyNumberFormat="1" applyFont="1" applyFill="1" applyBorder="1" applyAlignment="1">
      <alignment horizontal="center" vertical="center"/>
    </xf>
    <xf numFmtId="1" fontId="7" fillId="9" borderId="30" xfId="0" applyNumberFormat="1" applyFont="1" applyFill="1" applyBorder="1" applyAlignment="1">
      <alignment horizontal="center" vertical="center"/>
    </xf>
    <xf numFmtId="9" fontId="10" fillId="9" borderId="33" xfId="2" applyFont="1" applyFill="1" applyBorder="1" applyAlignment="1">
      <alignment horizontal="center" vertical="center"/>
    </xf>
    <xf numFmtId="0" fontId="7" fillId="9" borderId="34" xfId="0" applyFont="1" applyFill="1" applyBorder="1"/>
    <xf numFmtId="0" fontId="7" fillId="9" borderId="35" xfId="0" applyFont="1" applyFill="1" applyBorder="1"/>
    <xf numFmtId="0" fontId="7" fillId="9" borderId="36" xfId="0" applyFont="1" applyFill="1" applyBorder="1"/>
    <xf numFmtId="0" fontId="7" fillId="9" borderId="37" xfId="0" applyFont="1" applyFill="1" applyBorder="1"/>
    <xf numFmtId="49" fontId="7" fillId="5" borderId="38" xfId="0" applyNumberFormat="1" applyFont="1" applyFill="1" applyBorder="1" applyAlignment="1">
      <alignment horizontal="left" vertical="center" indent="1"/>
    </xf>
    <xf numFmtId="0" fontId="7" fillId="0" borderId="37" xfId="0" applyFont="1" applyBorder="1" applyAlignment="1">
      <alignment vertical="center"/>
    </xf>
    <xf numFmtId="0" fontId="11" fillId="0" borderId="35" xfId="0" applyFont="1" applyBorder="1" applyAlignment="1">
      <alignment horizontal="left" vertical="center" indent="1"/>
    </xf>
    <xf numFmtId="168" fontId="7" fillId="0" borderId="39" xfId="0" applyNumberFormat="1" applyFont="1" applyBorder="1" applyAlignment="1">
      <alignment horizontal="center" vertical="center"/>
    </xf>
    <xf numFmtId="168" fontId="7" fillId="4" borderId="34" xfId="0" applyNumberFormat="1" applyFont="1" applyFill="1" applyBorder="1" applyAlignment="1">
      <alignment horizontal="center" vertical="center"/>
    </xf>
    <xf numFmtId="1" fontId="7" fillId="5" borderId="35" xfId="0" applyNumberFormat="1" applyFont="1" applyFill="1" applyBorder="1" applyAlignment="1">
      <alignment horizontal="center" vertical="center"/>
    </xf>
    <xf numFmtId="9" fontId="10" fillId="0" borderId="40" xfId="2" applyFont="1" applyBorder="1" applyAlignment="1">
      <alignment horizontal="center" vertical="center"/>
    </xf>
    <xf numFmtId="0" fontId="7" fillId="0" borderId="34" xfId="0" applyFont="1" applyBorder="1"/>
    <xf numFmtId="0" fontId="7" fillId="15" borderId="35" xfId="0" applyFont="1" applyFill="1" applyBorder="1"/>
    <xf numFmtId="0" fontId="7" fillId="0" borderId="35" xfId="0" applyFont="1" applyBorder="1"/>
    <xf numFmtId="0" fontId="7" fillId="4" borderId="35" xfId="0" applyFont="1" applyFill="1" applyBorder="1"/>
    <xf numFmtId="0" fontId="7" fillId="0" borderId="36" xfId="0" applyFont="1" applyBorder="1"/>
    <xf numFmtId="0" fontId="7" fillId="0" borderId="37" xfId="0" applyFont="1" applyBorder="1"/>
    <xf numFmtId="0" fontId="7" fillId="16" borderId="35" xfId="0" applyFont="1" applyFill="1" applyBorder="1"/>
    <xf numFmtId="0" fontId="7" fillId="5" borderId="35" xfId="0" applyFont="1" applyFill="1" applyBorder="1"/>
    <xf numFmtId="0" fontId="7" fillId="0" borderId="35" xfId="0" applyFont="1" applyBorder="1" applyAlignment="1">
      <alignment horizontal="left" vertical="center" indent="2"/>
    </xf>
    <xf numFmtId="0" fontId="7" fillId="0" borderId="37" xfId="0" applyFont="1" applyBorder="1" applyAlignment="1">
      <alignment wrapText="1"/>
    </xf>
    <xf numFmtId="1" fontId="12" fillId="5" borderId="35" xfId="0" applyNumberFormat="1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left" vertical="center" indent="1"/>
    </xf>
    <xf numFmtId="0" fontId="7" fillId="9" borderId="35" xfId="0" applyFont="1" applyFill="1" applyBorder="1" applyAlignment="1">
      <alignment horizontal="left" vertical="center" indent="1"/>
    </xf>
    <xf numFmtId="169" fontId="7" fillId="9" borderId="39" xfId="0" applyNumberFormat="1" applyFont="1" applyFill="1" applyBorder="1" applyAlignment="1">
      <alignment horizontal="center" vertical="center"/>
    </xf>
    <xf numFmtId="169" fontId="7" fillId="9" borderId="34" xfId="0" applyNumberFormat="1" applyFont="1" applyFill="1" applyBorder="1" applyAlignment="1">
      <alignment horizontal="center" vertical="center"/>
    </xf>
    <xf numFmtId="1" fontId="7" fillId="9" borderId="35" xfId="0" applyNumberFormat="1" applyFont="1" applyFill="1" applyBorder="1" applyAlignment="1">
      <alignment horizontal="center" vertical="center"/>
    </xf>
    <xf numFmtId="9" fontId="10" fillId="9" borderId="40" xfId="2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 indent="1"/>
    </xf>
    <xf numFmtId="0" fontId="7" fillId="13" borderId="35" xfId="0" applyFont="1" applyFill="1" applyBorder="1"/>
    <xf numFmtId="0" fontId="7" fillId="17" borderId="35" xfId="0" applyFont="1" applyFill="1" applyBorder="1"/>
    <xf numFmtId="0" fontId="7" fillId="0" borderId="41" xfId="0" applyFont="1" applyBorder="1" applyAlignment="1">
      <alignment vertical="center"/>
    </xf>
    <xf numFmtId="0" fontId="4" fillId="4" borderId="43" xfId="0" applyFont="1" applyFill="1" applyBorder="1" applyAlignment="1">
      <alignment horizontal="left" vertical="center" wrapText="1" indent="1"/>
    </xf>
    <xf numFmtId="0" fontId="4" fillId="4" borderId="47" xfId="0" applyFont="1" applyFill="1" applyBorder="1" applyAlignment="1">
      <alignment horizontal="left" vertical="center" wrapText="1" indent="1"/>
    </xf>
    <xf numFmtId="49" fontId="7" fillId="5" borderId="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170" fontId="0" fillId="0" borderId="0" xfId="0" applyNumberFormat="1"/>
    <xf numFmtId="167" fontId="0" fillId="0" borderId="0" xfId="0" applyNumberFormat="1"/>
    <xf numFmtId="170" fontId="0" fillId="0" borderId="3" xfId="0" applyNumberFormat="1" applyBorder="1"/>
    <xf numFmtId="170" fontId="0" fillId="2" borderId="3" xfId="0" applyNumberFormat="1" applyFill="1" applyBorder="1"/>
    <xf numFmtId="170" fontId="0" fillId="0" borderId="4" xfId="0" applyNumberFormat="1" applyBorder="1"/>
    <xf numFmtId="165" fontId="0" fillId="18" borderId="44" xfId="0" applyNumberFormat="1" applyFill="1" applyBorder="1"/>
    <xf numFmtId="170" fontId="0" fillId="18" borderId="46" xfId="0" applyNumberFormat="1" applyFill="1" applyBorder="1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5" fillId="0" borderId="51" xfId="0" applyFont="1" applyBorder="1" applyAlignment="1">
      <alignment horizontal="left" vertical="center" wrapText="1"/>
    </xf>
    <xf numFmtId="1" fontId="22" fillId="0" borderId="51" xfId="0" applyNumberFormat="1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 wrapText="1"/>
    </xf>
    <xf numFmtId="0" fontId="17" fillId="0" borderId="0" xfId="0" applyFont="1"/>
    <xf numFmtId="0" fontId="17" fillId="0" borderId="58" xfId="0" applyFont="1" applyBorder="1"/>
    <xf numFmtId="0" fontId="17" fillId="0" borderId="57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58" xfId="0" applyFont="1" applyBorder="1" applyAlignment="1">
      <alignment horizontal="left" vertical="center"/>
    </xf>
    <xf numFmtId="4" fontId="17" fillId="0" borderId="57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0" fontId="25" fillId="0" borderId="59" xfId="0" applyFont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7" xfId="0" applyBorder="1"/>
    <xf numFmtId="0" fontId="5" fillId="5" borderId="4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9" fillId="7" borderId="9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10" borderId="17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52" xfId="0" applyFont="1" applyBorder="1" applyAlignment="1">
      <alignment horizontal="center" textRotation="90" wrapText="1"/>
    </xf>
    <xf numFmtId="0" fontId="15" fillId="0" borderId="55" xfId="0" applyFont="1" applyBorder="1" applyAlignment="1">
      <alignment horizontal="center" textRotation="90" wrapText="1"/>
    </xf>
    <xf numFmtId="0" fontId="15" fillId="0" borderId="58" xfId="0" applyFont="1" applyBorder="1" applyAlignment="1">
      <alignment horizontal="center" textRotation="90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textRotation="90" wrapText="1"/>
    </xf>
    <xf numFmtId="0" fontId="0" fillId="0" borderId="50" xfId="0" applyBorder="1" applyAlignment="1">
      <alignment textRotation="90"/>
    </xf>
    <xf numFmtId="0" fontId="0" fillId="0" borderId="53" xfId="0" applyBorder="1" applyAlignment="1">
      <alignment textRotation="90"/>
    </xf>
    <xf numFmtId="0" fontId="0" fillId="0" borderId="54" xfId="0" applyBorder="1" applyAlignment="1">
      <alignment textRotation="90"/>
    </xf>
    <xf numFmtId="0" fontId="0" fillId="0" borderId="56" xfId="0" applyBorder="1" applyAlignment="1">
      <alignment textRotation="90"/>
    </xf>
    <xf numFmtId="0" fontId="0" fillId="0" borderId="57" xfId="0" applyBorder="1" applyAlignment="1">
      <alignment textRotation="90"/>
    </xf>
    <xf numFmtId="0" fontId="15" fillId="0" borderId="51" xfId="0" applyFont="1" applyBorder="1" applyAlignment="1">
      <alignment horizontal="center" textRotation="90" wrapText="1"/>
    </xf>
    <xf numFmtId="0" fontId="15" fillId="0" borderId="50" xfId="0" applyFont="1" applyBorder="1" applyAlignment="1">
      <alignment horizontal="center" textRotation="90" wrapText="1"/>
    </xf>
    <xf numFmtId="0" fontId="15" fillId="0" borderId="53" xfId="0" applyFont="1" applyBorder="1" applyAlignment="1">
      <alignment horizontal="center" textRotation="90" wrapText="1"/>
    </xf>
    <xf numFmtId="0" fontId="15" fillId="0" borderId="54" xfId="0" applyFont="1" applyBorder="1" applyAlignment="1">
      <alignment horizontal="center" textRotation="90" wrapText="1"/>
    </xf>
    <xf numFmtId="0" fontId="15" fillId="0" borderId="56" xfId="0" applyFont="1" applyBorder="1" applyAlignment="1">
      <alignment horizontal="center" textRotation="90" wrapText="1"/>
    </xf>
    <xf numFmtId="0" fontId="15" fillId="0" borderId="57" xfId="0" applyFont="1" applyBorder="1" applyAlignment="1">
      <alignment horizontal="center" textRotation="90" wrapText="1"/>
    </xf>
    <xf numFmtId="0" fontId="19" fillId="0" borderId="52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textRotation="90"/>
    </xf>
    <xf numFmtId="0" fontId="15" fillId="0" borderId="55" xfId="0" applyFont="1" applyBorder="1" applyAlignment="1">
      <alignment horizontal="center" textRotation="90"/>
    </xf>
    <xf numFmtId="0" fontId="15" fillId="0" borderId="58" xfId="0" applyFont="1" applyBorder="1" applyAlignment="1">
      <alignment horizontal="center" textRotation="90"/>
    </xf>
    <xf numFmtId="0" fontId="20" fillId="0" borderId="5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13" fillId="19" borderId="51" xfId="0" applyFont="1" applyFill="1" applyBorder="1" applyAlignment="1">
      <alignment horizontal="center" vertical="center"/>
    </xf>
    <xf numFmtId="0" fontId="13" fillId="19" borderId="59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13" fillId="19" borderId="60" xfId="0" applyFont="1" applyFill="1" applyBorder="1" applyAlignment="1">
      <alignment horizontal="center" vertical="center" wrapText="1"/>
    </xf>
    <xf numFmtId="0" fontId="13" fillId="19" borderId="51" xfId="0" applyFont="1" applyFill="1" applyBorder="1" applyAlignment="1">
      <alignment horizontal="center" vertical="center" wrapText="1"/>
    </xf>
    <xf numFmtId="0" fontId="25" fillId="20" borderId="51" xfId="0" applyFont="1" applyFill="1" applyBorder="1" applyAlignment="1">
      <alignment horizontal="left" vertical="center"/>
    </xf>
    <xf numFmtId="0" fontId="25" fillId="0" borderId="51" xfId="0" applyFont="1" applyBorder="1" applyAlignment="1">
      <alignment horizontal="center" vertical="center"/>
    </xf>
    <xf numFmtId="17" fontId="13" fillId="0" borderId="49" xfId="0" quotePrefix="1" applyNumberFormat="1" applyFont="1" applyBorder="1" applyAlignment="1">
      <alignment horizontal="center"/>
    </xf>
    <xf numFmtId="17" fontId="13" fillId="0" borderId="50" xfId="0" quotePrefix="1" applyNumberFormat="1" applyFont="1" applyBorder="1" applyAlignment="1">
      <alignment horizontal="center"/>
    </xf>
    <xf numFmtId="17" fontId="13" fillId="0" borderId="56" xfId="0" quotePrefix="1" applyNumberFormat="1" applyFont="1" applyBorder="1" applyAlignment="1">
      <alignment horizontal="center"/>
    </xf>
    <xf numFmtId="17" fontId="13" fillId="0" borderId="57" xfId="0" quotePrefix="1" applyNumberFormat="1" applyFont="1" applyBorder="1" applyAlignment="1">
      <alignment horizontal="center"/>
    </xf>
    <xf numFmtId="0" fontId="13" fillId="0" borderId="6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10">
    <dxf>
      <numFmt numFmtId="170" formatCode="_-[$$-80A]* #,##0.00_-;\-[$$-80A]* #,##0.00_-;_-[$$-80A]* &quot;-&quot;??_-;_-@_-"/>
      <fill>
        <patternFill patternType="solid">
          <fgColor indexed="64"/>
          <bgColor theme="4" tint="0.5999938962981048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70" formatCode="_-[$$-80A]* #,##0.00_-;\-[$$-80A]* #,##0.00_-;_-[$$-80A]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&quot;$&quot;\ * #,##0_-;\-&quot;$&quot;\ * #,##0_-;_-&quot;$&quot;\ * &quot;-&quot;??_-;_-@_-"/>
      <fill>
        <patternFill patternType="solid">
          <fgColor indexed="64"/>
          <bgColor theme="4" tint="0.59999389629810485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5" formatCode="_-&quot;$&quot;\ * #,##0_-;\-&quot;$&quot;\ * #,##0_-;_-&quot;$&quot;\ * &quot;-&quot;??_-;_-@_-"/>
    </dxf>
    <dxf>
      <numFmt numFmtId="0" formatCode="General"/>
    </dxf>
    <dxf>
      <numFmt numFmtId="0" formatCode="General"/>
    </dxf>
    <dxf>
      <numFmt numFmtId="19" formatCode="dd/mm/yy"/>
    </dxf>
    <dxf>
      <numFmt numFmtId="167" formatCode="d/mm/yyyy"/>
    </dxf>
    <dxf>
      <numFmt numFmtId="19" formatCode="dd/mm/yy"/>
    </dxf>
    <dxf>
      <numFmt numFmtId="167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Emisiones de dióxido de carbono a nivel mundial 1995-2021 Emisiones mundiales de CO2 de 1995 a 2021 (en miles de millones de toneladas métricas) Combustibles fósiles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[1]Datos!$C$3:$C$5</c:f>
              <c:strCache>
                <c:ptCount val="1"/>
                <c:pt idx="0">
                  <c:v>Combustibles fósiles e industria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100000"/>
                    <a:shade val="100000"/>
                    <a:satMod val="130000"/>
                  </a:schemeClr>
                </a:gs>
                <a:gs pos="100000">
                  <a:schemeClr val="accent1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[1]Datos!$B$6:$B$31</c:f>
              <c:strCache>
                <c:ptCount val="26"/>
                <c:pt idx="0">
                  <c:v>1995</c:v>
                </c:pt>
                <c:pt idx="1">
                  <c:v>1996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[1]Datos!$C$6:$C$31</c:f>
              <c:numCache>
                <c:formatCode>General</c:formatCode>
                <c:ptCount val="26"/>
                <c:pt idx="0">
                  <c:v>23.45</c:v>
                </c:pt>
                <c:pt idx="1">
                  <c:v>24.15</c:v>
                </c:pt>
                <c:pt idx="2">
                  <c:v>24.21</c:v>
                </c:pt>
                <c:pt idx="3">
                  <c:v>24.52</c:v>
                </c:pt>
                <c:pt idx="4">
                  <c:v>25.23</c:v>
                </c:pt>
                <c:pt idx="5">
                  <c:v>25.45</c:v>
                </c:pt>
                <c:pt idx="6">
                  <c:v>26.04</c:v>
                </c:pt>
                <c:pt idx="7">
                  <c:v>27.37</c:v>
                </c:pt>
                <c:pt idx="8">
                  <c:v>28.63</c:v>
                </c:pt>
                <c:pt idx="9">
                  <c:v>29.6</c:v>
                </c:pt>
                <c:pt idx="10">
                  <c:v>30.58</c:v>
                </c:pt>
                <c:pt idx="11">
                  <c:v>31.49</c:v>
                </c:pt>
                <c:pt idx="12">
                  <c:v>32.07</c:v>
                </c:pt>
                <c:pt idx="13">
                  <c:v>31.61</c:v>
                </c:pt>
                <c:pt idx="14">
                  <c:v>33.340000000000003</c:v>
                </c:pt>
                <c:pt idx="15">
                  <c:v>34.47</c:v>
                </c:pt>
                <c:pt idx="16">
                  <c:v>34.97</c:v>
                </c:pt>
                <c:pt idx="17">
                  <c:v>35.28</c:v>
                </c:pt>
                <c:pt idx="18">
                  <c:v>35.53</c:v>
                </c:pt>
                <c:pt idx="19">
                  <c:v>35.5</c:v>
                </c:pt>
                <c:pt idx="20">
                  <c:v>35.450000000000003</c:v>
                </c:pt>
                <c:pt idx="21">
                  <c:v>35.93</c:v>
                </c:pt>
                <c:pt idx="22">
                  <c:v>36.65</c:v>
                </c:pt>
                <c:pt idx="23">
                  <c:v>36.700000000000003</c:v>
                </c:pt>
                <c:pt idx="24">
                  <c:v>34.81</c:v>
                </c:pt>
                <c:pt idx="25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3-9C40-A449-CB5E41605B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296636640"/>
        <c:axId val="1296638288"/>
        <c:axId val="0"/>
      </c:bar3DChart>
      <c:catAx>
        <c:axId val="129663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E"/>
          </a:p>
        </c:txPr>
        <c:crossAx val="1296638288"/>
        <c:crosses val="autoZero"/>
        <c:auto val="1"/>
        <c:lblAlgn val="ctr"/>
        <c:lblOffset val="100"/>
        <c:noMultiLvlLbl val="0"/>
      </c:catAx>
      <c:valAx>
        <c:axId val="129663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DE"/>
          </a:p>
        </c:txPr>
        <c:crossAx val="129663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Encuesta vrs</a:t>
            </a:r>
            <a:r>
              <a:rPr lang="es-ES" baseline="0"/>
              <a:t> Nosotros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E"/>
        </a:p>
      </c:txPr>
    </c:title>
    <c:autoTitleDeleted val="0"/>
    <c:plotArea>
      <c:layout>
        <c:manualLayout>
          <c:layoutTarget val="inner"/>
          <c:xMode val="edge"/>
          <c:yMode val="edge"/>
          <c:x val="0.11427039855071104"/>
          <c:y val="0.28708952535817395"/>
          <c:w val="0.83328822448963502"/>
          <c:h val="0.32242147355512984"/>
        </c:manualLayout>
      </c:layout>
      <c:lineChart>
        <c:grouping val="standard"/>
        <c:varyColors val="0"/>
        <c:ser>
          <c:idx val="0"/>
          <c:order val="0"/>
          <c:tx>
            <c:strRef>
              <c:f>'[2]Matriz QFD'!$Z$2</c:f>
              <c:strCache>
                <c:ptCount val="1"/>
                <c:pt idx="0">
                  <c:v>Nosotros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'[2]Matriz QFD'!$Z$3:$Z$18</c:f>
              <c:numCache>
                <c:formatCode>General</c:formatCode>
                <c:ptCount val="16"/>
                <c:pt idx="8">
                  <c:v>3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2-8E42-B016-3ED489011F6E}"/>
            </c:ext>
          </c:extLst>
        </c:ser>
        <c:ser>
          <c:idx val="1"/>
          <c:order val="1"/>
          <c:tx>
            <c:strRef>
              <c:f>'[2]Matriz QFD'!$AA$2</c:f>
              <c:strCache>
                <c:ptCount val="1"/>
                <c:pt idx="0">
                  <c:v>Energia bidireccional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'[2]Matriz QFD'!$AA$3:$AA$18</c:f>
              <c:numCache>
                <c:formatCode>General</c:formatCode>
                <c:ptCount val="16"/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52-8E42-B016-3ED489011F6E}"/>
            </c:ext>
          </c:extLst>
        </c:ser>
        <c:ser>
          <c:idx val="2"/>
          <c:order val="2"/>
          <c:tx>
            <c:strRef>
              <c:f>'[2]Matriz QFD'!$AB$2</c:f>
              <c:strCache>
                <c:ptCount val="1"/>
                <c:pt idx="0">
                  <c:v>Beneficios</c:v>
                </c:pt>
              </c:strCache>
            </c:strRef>
          </c:tx>
          <c:spPr>
            <a:ln w="28575" cap="rnd">
              <a:solidFill>
                <a:srgbClr val="663300"/>
              </a:solidFill>
              <a:round/>
            </a:ln>
            <a:effectLst/>
          </c:spPr>
          <c:marker>
            <c:symbol val="none"/>
          </c:marker>
          <c:val>
            <c:numRef>
              <c:f>'[2]Matriz QFD'!$AB$3:$AB$18</c:f>
              <c:numCache>
                <c:formatCode>General</c:formatCode>
                <c:ptCount val="16"/>
                <c:pt idx="8">
                  <c:v>5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2-8E42-B016-3ED489011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1472751"/>
        <c:axId val="1161469839"/>
      </c:lineChart>
      <c:catAx>
        <c:axId val="1161472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E"/>
          </a:p>
        </c:txPr>
        <c:crossAx val="1161469839"/>
        <c:crosses val="autoZero"/>
        <c:auto val="1"/>
        <c:lblAlgn val="ctr"/>
        <c:lblOffset val="100"/>
        <c:noMultiLvlLbl val="0"/>
      </c:catAx>
      <c:valAx>
        <c:axId val="1161469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E"/>
          </a:p>
        </c:txPr>
        <c:crossAx val="1161472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Encuesta vrs</a:t>
            </a:r>
            <a:r>
              <a:rPr lang="es-ES" baseline="0"/>
              <a:t> Nosotros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E"/>
        </a:p>
      </c:txPr>
    </c:title>
    <c:autoTitleDeleted val="0"/>
    <c:plotArea>
      <c:layout>
        <c:manualLayout>
          <c:layoutTarget val="inner"/>
          <c:xMode val="edge"/>
          <c:yMode val="edge"/>
          <c:x val="0.11427039855071104"/>
          <c:y val="0.28708952535817395"/>
          <c:w val="0.83328822448963502"/>
          <c:h val="0.32242147355512984"/>
        </c:manualLayout>
      </c:layout>
      <c:lineChart>
        <c:grouping val="standard"/>
        <c:varyColors val="0"/>
        <c:ser>
          <c:idx val="0"/>
          <c:order val="0"/>
          <c:tx>
            <c:strRef>
              <c:f>'[2]Matriz QFD'!$Z$2</c:f>
              <c:strCache>
                <c:ptCount val="1"/>
                <c:pt idx="0">
                  <c:v>Nosotros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'[2]Matriz QFD'!$Z$3:$Z$18</c:f>
              <c:numCache>
                <c:formatCode>General</c:formatCode>
                <c:ptCount val="16"/>
                <c:pt idx="8">
                  <c:v>3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D-E44B-9398-76DE550DE010}"/>
            </c:ext>
          </c:extLst>
        </c:ser>
        <c:ser>
          <c:idx val="1"/>
          <c:order val="1"/>
          <c:tx>
            <c:strRef>
              <c:f>'[2]Matriz QFD'!$AA$2</c:f>
              <c:strCache>
                <c:ptCount val="1"/>
                <c:pt idx="0">
                  <c:v>Energia bidireccional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'[2]Matriz QFD'!$AA$3:$AA$18</c:f>
              <c:numCache>
                <c:formatCode>General</c:formatCode>
                <c:ptCount val="16"/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D-E44B-9398-76DE550DE010}"/>
            </c:ext>
          </c:extLst>
        </c:ser>
        <c:ser>
          <c:idx val="2"/>
          <c:order val="2"/>
          <c:tx>
            <c:strRef>
              <c:f>'[2]Matriz QFD'!$AB$2</c:f>
              <c:strCache>
                <c:ptCount val="1"/>
                <c:pt idx="0">
                  <c:v>Beneficios</c:v>
                </c:pt>
              </c:strCache>
            </c:strRef>
          </c:tx>
          <c:spPr>
            <a:ln w="28575" cap="rnd">
              <a:solidFill>
                <a:srgbClr val="663300"/>
              </a:solidFill>
              <a:round/>
            </a:ln>
            <a:effectLst/>
          </c:spPr>
          <c:marker>
            <c:symbol val="none"/>
          </c:marker>
          <c:val>
            <c:numRef>
              <c:f>'[2]Matriz QFD'!$AB$3:$AB$18</c:f>
              <c:numCache>
                <c:formatCode>General</c:formatCode>
                <c:ptCount val="16"/>
                <c:pt idx="8">
                  <c:v>5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D-E44B-9398-76DE550D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1472751"/>
        <c:axId val="1161469839"/>
      </c:lineChart>
      <c:catAx>
        <c:axId val="11614727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E"/>
          </a:p>
        </c:txPr>
        <c:crossAx val="1161469839"/>
        <c:crosses val="autoZero"/>
        <c:auto val="1"/>
        <c:lblAlgn val="ctr"/>
        <c:lblOffset val="100"/>
        <c:noMultiLvlLbl val="0"/>
      </c:catAx>
      <c:valAx>
        <c:axId val="1161469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E"/>
          </a:p>
        </c:txPr>
        <c:crossAx val="1161472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E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val">
        <cx:f>_xlchart.v1.12</cx:f>
      </cx:numDim>
    </cx:data>
    <cx:data id="1">
      <cx:strDim type="cat">
        <cx:f>_xlchart.v1.10</cx:f>
      </cx:strDim>
      <cx:numDim type="val">
        <cx:f>_xlchart.v1.14</cx:f>
      </cx:numDim>
    </cx:data>
  </cx:chartData>
  <cx:chart>
    <cx:title pos="t" align="ctr" overlay="0">
      <cx:tx>
        <cx:txData>
          <cx:v>Concepción e iniciación de proyectos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Concepción e iniciación de proyectos</a:t>
          </a:r>
        </a:p>
      </cx:txPr>
    </cx:title>
    <cx:plotArea>
      <cx:plotAreaRegion>
        <cx:series layoutId="clusteredColumn" uniqueId="{1C026134-FC53-4487-88D4-0CFC2D028BD9}" formatIdx="0">
          <cx:tx>
            <cx:txData>
              <cx:f>_xlchart.v1.11</cx:f>
              <cx:v>Q UM</cx:v>
            </cx:txData>
          </cx:tx>
          <cx:dataLabels pos="outEnd"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5D8BB7A6-9AAB-4C26-A7AC-152F90666B14}" formatIdx="1">
          <cx:axisId val="2"/>
        </cx:series>
        <cx:series layoutId="clusteredColumn" hidden="1" uniqueId="{BED3B6AB-48C2-4590-AEFF-266DDEC5A5FC}" formatIdx="2">
          <cx:tx>
            <cx:txData>
              <cx:f>_xlchart.v1.13</cx:f>
              <cx:v>% Acum</cx:v>
            </cx:txData>
          </cx:tx>
          <cx:dataLabels pos="outEnd">
            <cx:visibility seriesName="0" categoryName="0" value="1"/>
          </cx:dataLabels>
          <cx:dataId val="1"/>
          <cx:layoutPr>
            <cx:aggregation/>
          </cx:layoutPr>
          <cx:axisId val="1"/>
        </cx:series>
        <cx:series layoutId="paretoLine" ownerIdx="2" uniqueId="{5AAE61B1-C679-4E34-9F90-C4BCE5F8C143}" formatIdx="3">
          <cx:axisId val="2"/>
        </cx:series>
      </cx:plotAreaRegion>
      <cx:axis id="0">
        <cx:catScaling gapWidth="1.13"/>
        <cx:majorTickMarks type="out"/>
        <cx:tickLabels/>
      </cx:axis>
      <cx:axis id="1">
        <cx:valScaling/>
        <cx:majorTickMarks type="out"/>
        <cx:tickLabels/>
      </cx:axis>
      <cx:axis id="2">
        <cx:valScaling max="1" min="0"/>
        <cx:units unit="percentage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_xlchart.v1.20</cx:f>
      </cx:strDim>
      <cx:numDim type="val">
        <cx:f>_xlchart.v1.22</cx:f>
      </cx:numDim>
    </cx:data>
    <cx:data id="1">
      <cx:strDim type="cat">
        <cx:f>_xlchart.v1.20</cx:f>
      </cx:strDim>
      <cx:numDim type="val">
        <cx:f>_xlchart.v1.24</cx:f>
      </cx:numDim>
    </cx:data>
  </cx:chartData>
  <cx:chart>
    <cx:title pos="t" align="ctr" overlay="0">
      <cx:tx>
        <cx:txData>
          <cx:v>Definición y planificación de proyectos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Definición y planificación de proyectos</a:t>
          </a:r>
        </a:p>
      </cx:txPr>
    </cx:title>
    <cx:plotArea>
      <cx:plotAreaRegion>
        <cx:series layoutId="clusteredColumn" uniqueId="{1B579638-C2B0-4684-B231-BEC543CD7A94}" formatIdx="0">
          <cx:tx>
            <cx:txData>
              <cx:f>_xlchart.v1.21</cx:f>
              <cx:v>Q UM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C7E9FEC1-0C7A-47DD-B688-BB99093327BE}" formatIdx="1">
          <cx:axisId val="2"/>
        </cx:series>
        <cx:series layoutId="clusteredColumn" hidden="1" uniqueId="{1869E7AF-8DDB-469E-8C5E-61C1541C1773}" formatIdx="2">
          <cx:tx>
            <cx:txData>
              <cx:f>_xlchart.v1.23</cx:f>
              <cx:v>% Acum</cx:v>
            </cx:txData>
          </cx:tx>
          <cx:dataId val="1"/>
          <cx:layoutPr>
            <cx:aggregation/>
          </cx:layoutPr>
          <cx:axisId val="1"/>
        </cx:series>
        <cx:series layoutId="paretoLine" ownerIdx="2" uniqueId="{27599F80-8BAA-4A4D-A713-8F773ED9F401}" formatIdx="3">
          <cx:axisId val="2"/>
        </cx:series>
      </cx:plotAreaRegion>
      <cx:axis id="0">
        <cx:catScaling gapWidth="2.5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_xlchart.v1.15</cx:f>
      </cx:strDim>
      <cx:numDim type="val">
        <cx:f>_xlchart.v1.17</cx:f>
      </cx:numDim>
    </cx:data>
    <cx:data id="1">
      <cx:strDim type="cat">
        <cx:f>_xlchart.v1.15</cx:f>
      </cx:strDim>
      <cx:numDim type="val">
        <cx:f>_xlchart.v1.19</cx:f>
      </cx:numDim>
    </cx:data>
  </cx:chartData>
  <cx:chart>
    <cx:title pos="t" align="ctr" overlay="0">
      <cx:tx>
        <cx:txData>
          <cx:v>Lanzamiento y ejecución del proyecto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Lanzamiento y ejecución del proyecto</a:t>
          </a:r>
        </a:p>
      </cx:txPr>
    </cx:title>
    <cx:plotArea>
      <cx:plotAreaRegion>
        <cx:series layoutId="clusteredColumn" uniqueId="{B4CD428B-DD8D-4772-A9FB-74B853C0273A}" formatIdx="0">
          <cx:tx>
            <cx:txData>
              <cx:f>_xlchart.v1.16</cx:f>
              <cx:v>Q UM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51F3A53A-10A4-451F-BDAA-C8B6D3661443}" formatIdx="1">
          <cx:axisId val="2"/>
        </cx:series>
        <cx:series layoutId="clusteredColumn" hidden="1" uniqueId="{52ADFD88-C2A6-4F95-B1A3-9E3C5E48D1E9}" formatIdx="2">
          <cx:tx>
            <cx:txData>
              <cx:f>_xlchart.v1.18</cx:f>
              <cx:v>% Acum</cx:v>
            </cx:txData>
          </cx:tx>
          <cx:dataId val="1"/>
          <cx:layoutPr>
            <cx:aggregation/>
          </cx:layoutPr>
          <cx:axisId val="1"/>
        </cx:series>
        <cx:series layoutId="paretoLine" ownerIdx="2" uniqueId="{37229963-0742-4EEA-B7B4-E2F1D543FDE7}" formatIdx="3">
          <cx:axisId val="2"/>
        </cx:series>
      </cx:plotAreaRegion>
      <cx:axis id="0">
        <cx:catScaling gapWidth="2.78999996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</cx:chartData>
  <cx:chart>
    <cx:title pos="t" align="ctr" overlay="0">
      <cx:tx>
        <cx:txData>
          <cx:v>Proyecto general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Proyecto general</a:t>
          </a:r>
        </a:p>
      </cx:txPr>
    </cx:title>
    <cx:plotArea>
      <cx:plotAreaRegion>
        <cx:series layoutId="clusteredColumn" uniqueId="{E7C27F7A-B34D-44A5-AEF2-86A118AAE071}" formatIdx="0">
          <cx:tx>
            <cx:txData>
              <cx:f>_xlchart.v1.1</cx:f>
              <cx:v>Q UM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68C7A0B2-17D8-475A-87FE-F62D76A241EA}" formatIdx="1">
          <cx:axisId val="2"/>
        </cx:series>
        <cx:series layoutId="clusteredColumn" hidden="1" uniqueId="{44C204DF-8B94-4374-843D-E2B1EA98337E}" formatIdx="2">
          <cx:tx>
            <cx:txData>
              <cx:f>_xlchart.v1.3</cx:f>
              <cx:v>% Acum</cx:v>
            </cx:txData>
          </cx:tx>
          <cx:dataId val="1"/>
          <cx:layoutPr>
            <cx:aggregation/>
          </cx:layoutPr>
          <cx:axisId val="1"/>
        </cx:series>
        <cx:series layoutId="paretoLine" ownerIdx="2" uniqueId="{BDDF2091-005A-40B8-9B65-F6963C9F5AD0}" formatIdx="3">
          <cx:axisId val="2"/>
        </cx:series>
      </cx:plotAreaRegion>
      <cx:axis id="0">
        <cx:catScaling gapWidth="3.45000005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_xlchart.v1.7</cx:f>
      </cx:numDim>
    </cx:data>
    <cx:data id="1">
      <cx:strDim type="cat">
        <cx:f>_xlchart.v1.5</cx:f>
      </cx:strDim>
      <cx:numDim type="val">
        <cx:f>_xlchart.v1.9</cx:f>
      </cx:numDim>
    </cx:data>
  </cx:chartData>
  <cx:chart>
    <cx:title pos="t" align="ctr" overlay="0">
      <cx:tx>
        <cx:txData>
          <cx:v>Actividades individuales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600" b="1" i="0" u="none" strike="noStrike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Calibri" panose="020F0502020204030204"/>
            </a:rPr>
            <a:t>Actividades individuales</a:t>
          </a:r>
        </a:p>
      </cx:txPr>
    </cx:title>
    <cx:plotArea>
      <cx:plotAreaRegion>
        <cx:series layoutId="clusteredColumn" uniqueId="{0E0C428B-35D9-45F9-BA9A-843B8D2B2578}" formatIdx="0">
          <cx:tx>
            <cx:txData>
              <cx:f>_xlchart.v1.6</cx:f>
              <cx:v>Q UM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07E2E7EF-8EA4-464C-AD1D-0CCAE2D87310}" formatIdx="1">
          <cx:axisId val="2"/>
        </cx:series>
        <cx:series layoutId="clusteredColumn" hidden="1" uniqueId="{0EB36BFB-8700-440C-9E80-31907D04EF6F}" formatIdx="2">
          <cx:tx>
            <cx:txData>
              <cx:f>_xlchart.v1.8</cx:f>
              <cx:v>% Acum</cx:v>
            </cx:txData>
          </cx:tx>
          <cx:dataId val="1"/>
          <cx:layoutPr>
            <cx:aggregation/>
          </cx:layoutPr>
          <cx:axisId val="1"/>
        </cx:series>
        <cx:series layoutId="paretoLine" ownerIdx="2" uniqueId="{7371C9D3-8CF9-4EBB-927B-A8679D20CFF4}" formatIdx="3">
          <cx:axisId val="2"/>
        </cx:series>
      </cx:plotAreaRegion>
      <cx:axis id="0">
        <cx:catScaling gapWidth="0.170000002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70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165100</xdr:colOff>
      <xdr:row>3</xdr:row>
      <xdr:rowOff>38100</xdr:rowOff>
    </xdr:from>
    <xdr:to>
      <xdr:col>15</xdr:col>
      <xdr:colOff>431800</xdr:colOff>
      <xdr:row>25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EC6DB9-FFD3-4AB0-758E-873E39483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0</xdr:rowOff>
    </xdr:from>
    <xdr:to>
      <xdr:col>14</xdr:col>
      <xdr:colOff>342900</xdr:colOff>
      <xdr:row>42</xdr:row>
      <xdr:rowOff>5508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698FB0-C2D9-B332-F32B-E4BE7D47D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0"/>
          <a:ext cx="11658600" cy="80065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22</xdr:row>
      <xdr:rowOff>0</xdr:rowOff>
    </xdr:from>
    <xdr:to>
      <xdr:col>32</xdr:col>
      <xdr:colOff>295275</xdr:colOff>
      <xdr:row>22</xdr:row>
      <xdr:rowOff>0</xdr:rowOff>
    </xdr:to>
    <xdr:sp macro="" textlink="">
      <xdr:nvSpPr>
        <xdr:cNvPr id="42" name="Line 32">
          <a:extLst>
            <a:ext uri="{FF2B5EF4-FFF2-40B4-BE49-F238E27FC236}">
              <a16:creationId xmlns:a16="http://schemas.microsoft.com/office/drawing/2014/main" id="{1D415B37-E309-C949-9A2A-39310AE1F650}"/>
            </a:ext>
          </a:extLst>
        </xdr:cNvPr>
        <xdr:cNvSpPr>
          <a:spLocks noChangeShapeType="1"/>
        </xdr:cNvSpPr>
      </xdr:nvSpPr>
      <xdr:spPr bwMode="auto">
        <a:xfrm>
          <a:off x="9210675" y="3365500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31</xdr:col>
      <xdr:colOff>57150</xdr:colOff>
      <xdr:row>24</xdr:row>
      <xdr:rowOff>0</xdr:rowOff>
    </xdr:from>
    <xdr:to>
      <xdr:col>32</xdr:col>
      <xdr:colOff>285750</xdr:colOff>
      <xdr:row>24</xdr:row>
      <xdr:rowOff>0</xdr:rowOff>
    </xdr:to>
    <xdr:sp macro="" textlink="">
      <xdr:nvSpPr>
        <xdr:cNvPr id="43" name="Line 33">
          <a:extLst>
            <a:ext uri="{FF2B5EF4-FFF2-40B4-BE49-F238E27FC236}">
              <a16:creationId xmlns:a16="http://schemas.microsoft.com/office/drawing/2014/main" id="{85B6C29C-D7FB-DC49-AC26-2EA6B82DAD56}"/>
            </a:ext>
          </a:extLst>
        </xdr:cNvPr>
        <xdr:cNvSpPr>
          <a:spLocks noChangeShapeType="1"/>
        </xdr:cNvSpPr>
      </xdr:nvSpPr>
      <xdr:spPr bwMode="auto">
        <a:xfrm>
          <a:off x="9201150" y="3670300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800000" mc:Ignorable="a14" a14:legacySpreadsheetColorIndex="1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26</xdr:row>
      <xdr:rowOff>9525</xdr:rowOff>
    </xdr:from>
    <xdr:to>
      <xdr:col>32</xdr:col>
      <xdr:colOff>295275</xdr:colOff>
      <xdr:row>26</xdr:row>
      <xdr:rowOff>9525</xdr:rowOff>
    </xdr:to>
    <xdr:sp macro="" textlink="">
      <xdr:nvSpPr>
        <xdr:cNvPr id="44" name="Line 34">
          <a:extLst>
            <a:ext uri="{FF2B5EF4-FFF2-40B4-BE49-F238E27FC236}">
              <a16:creationId xmlns:a16="http://schemas.microsoft.com/office/drawing/2014/main" id="{658C3242-140D-464D-B8FD-721DC381AF8B}"/>
            </a:ext>
          </a:extLst>
        </xdr:cNvPr>
        <xdr:cNvSpPr>
          <a:spLocks noChangeShapeType="1"/>
        </xdr:cNvSpPr>
      </xdr:nvSpPr>
      <xdr:spPr bwMode="auto">
        <a:xfrm>
          <a:off x="9210675" y="3984625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9900" mc:Ignorable="a14" a14:legacySpreadsheetColorIndex="5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57150</xdr:colOff>
      <xdr:row>28</xdr:row>
      <xdr:rowOff>9525</xdr:rowOff>
    </xdr:from>
    <xdr:to>
      <xdr:col>32</xdr:col>
      <xdr:colOff>285750</xdr:colOff>
      <xdr:row>28</xdr:row>
      <xdr:rowOff>9525</xdr:rowOff>
    </xdr:to>
    <xdr:sp macro="" textlink="">
      <xdr:nvSpPr>
        <xdr:cNvPr id="45" name="Line 35">
          <a:extLst>
            <a:ext uri="{FF2B5EF4-FFF2-40B4-BE49-F238E27FC236}">
              <a16:creationId xmlns:a16="http://schemas.microsoft.com/office/drawing/2014/main" id="{71D79004-3446-5C4E-B3B0-8E52F511D604}"/>
            </a:ext>
          </a:extLst>
        </xdr:cNvPr>
        <xdr:cNvSpPr>
          <a:spLocks noChangeShapeType="1"/>
        </xdr:cNvSpPr>
      </xdr:nvSpPr>
      <xdr:spPr bwMode="auto">
        <a:xfrm>
          <a:off x="9201150" y="4289425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100684</xdr:colOff>
      <xdr:row>3</xdr:row>
      <xdr:rowOff>146543</xdr:rowOff>
    </xdr:from>
    <xdr:to>
      <xdr:col>37</xdr:col>
      <xdr:colOff>123612</xdr:colOff>
      <xdr:row>14</xdr:row>
      <xdr:rowOff>28362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065B5E77-1571-9C4F-966D-A2A646CF8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66675</xdr:colOff>
      <xdr:row>22</xdr:row>
      <xdr:rowOff>0</xdr:rowOff>
    </xdr:from>
    <xdr:to>
      <xdr:col>32</xdr:col>
      <xdr:colOff>295275</xdr:colOff>
      <xdr:row>22</xdr:row>
      <xdr:rowOff>0</xdr:rowOff>
    </xdr:to>
    <xdr:sp macro="" textlink="">
      <xdr:nvSpPr>
        <xdr:cNvPr id="47" name="Line 32">
          <a:extLst>
            <a:ext uri="{FF2B5EF4-FFF2-40B4-BE49-F238E27FC236}">
              <a16:creationId xmlns:a16="http://schemas.microsoft.com/office/drawing/2014/main" id="{94F3752F-298C-2845-8C7C-3348B5FAF429}"/>
            </a:ext>
          </a:extLst>
        </xdr:cNvPr>
        <xdr:cNvSpPr>
          <a:spLocks noChangeShapeType="1"/>
        </xdr:cNvSpPr>
      </xdr:nvSpPr>
      <xdr:spPr bwMode="auto">
        <a:xfrm>
          <a:off x="9210675" y="3365500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31</xdr:col>
      <xdr:colOff>57150</xdr:colOff>
      <xdr:row>24</xdr:row>
      <xdr:rowOff>0</xdr:rowOff>
    </xdr:from>
    <xdr:to>
      <xdr:col>32</xdr:col>
      <xdr:colOff>285750</xdr:colOff>
      <xdr:row>24</xdr:row>
      <xdr:rowOff>0</xdr:rowOff>
    </xdr:to>
    <xdr:sp macro="" textlink="">
      <xdr:nvSpPr>
        <xdr:cNvPr id="48" name="Line 33">
          <a:extLst>
            <a:ext uri="{FF2B5EF4-FFF2-40B4-BE49-F238E27FC236}">
              <a16:creationId xmlns:a16="http://schemas.microsoft.com/office/drawing/2014/main" id="{2D5E2C63-8951-D24E-B854-A1B6EEC788DE}"/>
            </a:ext>
          </a:extLst>
        </xdr:cNvPr>
        <xdr:cNvSpPr>
          <a:spLocks noChangeShapeType="1"/>
        </xdr:cNvSpPr>
      </xdr:nvSpPr>
      <xdr:spPr bwMode="auto">
        <a:xfrm>
          <a:off x="9201150" y="3670300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800000" mc:Ignorable="a14" a14:legacySpreadsheetColorIndex="1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26</xdr:row>
      <xdr:rowOff>9525</xdr:rowOff>
    </xdr:from>
    <xdr:to>
      <xdr:col>32</xdr:col>
      <xdr:colOff>295275</xdr:colOff>
      <xdr:row>26</xdr:row>
      <xdr:rowOff>9525</xdr:rowOff>
    </xdr:to>
    <xdr:sp macro="" textlink="">
      <xdr:nvSpPr>
        <xdr:cNvPr id="49" name="Line 34">
          <a:extLst>
            <a:ext uri="{FF2B5EF4-FFF2-40B4-BE49-F238E27FC236}">
              <a16:creationId xmlns:a16="http://schemas.microsoft.com/office/drawing/2014/main" id="{C16D894D-A82C-C548-81E9-F8D555B18341}"/>
            </a:ext>
          </a:extLst>
        </xdr:cNvPr>
        <xdr:cNvSpPr>
          <a:spLocks noChangeShapeType="1"/>
        </xdr:cNvSpPr>
      </xdr:nvSpPr>
      <xdr:spPr bwMode="auto">
        <a:xfrm>
          <a:off x="9210675" y="3984625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FF9900" mc:Ignorable="a14" a14:legacySpreadsheetColorIndex="5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57150</xdr:colOff>
      <xdr:row>28</xdr:row>
      <xdr:rowOff>9525</xdr:rowOff>
    </xdr:from>
    <xdr:to>
      <xdr:col>32</xdr:col>
      <xdr:colOff>285750</xdr:colOff>
      <xdr:row>28</xdr:row>
      <xdr:rowOff>9525</xdr:rowOff>
    </xdr:to>
    <xdr:sp macro="" textlink="">
      <xdr:nvSpPr>
        <xdr:cNvPr id="50" name="Line 35">
          <a:extLst>
            <a:ext uri="{FF2B5EF4-FFF2-40B4-BE49-F238E27FC236}">
              <a16:creationId xmlns:a16="http://schemas.microsoft.com/office/drawing/2014/main" id="{021D696E-E331-7F49-8629-3E4F94C347C9}"/>
            </a:ext>
          </a:extLst>
        </xdr:cNvPr>
        <xdr:cNvSpPr>
          <a:spLocks noChangeShapeType="1"/>
        </xdr:cNvSpPr>
      </xdr:nvSpPr>
      <xdr:spPr bwMode="auto">
        <a:xfrm>
          <a:off x="9201150" y="4289425"/>
          <a:ext cx="5842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100684</xdr:colOff>
      <xdr:row>3</xdr:row>
      <xdr:rowOff>146543</xdr:rowOff>
    </xdr:from>
    <xdr:to>
      <xdr:col>37</xdr:col>
      <xdr:colOff>123612</xdr:colOff>
      <xdr:row>14</xdr:row>
      <xdr:rowOff>28362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1343131A-F7C7-5841-ABDC-B5D1B1127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4761</xdr:rowOff>
    </xdr:from>
    <xdr:to>
      <xdr:col>15</xdr:col>
      <xdr:colOff>47625</xdr:colOff>
      <xdr:row>19</xdr:row>
      <xdr:rowOff>19050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68C84F1-1F1F-3E42-B7A0-099B92910E5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61075" y="4761"/>
              <a:ext cx="8274050" cy="36337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28014</xdr:colOff>
      <xdr:row>22</xdr:row>
      <xdr:rowOff>180413</xdr:rowOff>
    </xdr:from>
    <xdr:to>
      <xdr:col>15</xdr:col>
      <xdr:colOff>33617</xdr:colOff>
      <xdr:row>40</xdr:row>
      <xdr:rowOff>179294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467C5A59-048B-86BF-1C8F-54024B3F44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60514" y="4371413"/>
              <a:ext cx="8260603" cy="342788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16808</xdr:colOff>
      <xdr:row>43</xdr:row>
      <xdr:rowOff>23530</xdr:rowOff>
    </xdr:from>
    <xdr:to>
      <xdr:col>14</xdr:col>
      <xdr:colOff>739588</xdr:colOff>
      <xdr:row>64</xdr:row>
      <xdr:rowOff>168088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840E0050-AF80-BDA9-413B-5233D751BE6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49308" y="8215030"/>
              <a:ext cx="8152280" cy="41450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50426</xdr:colOff>
      <xdr:row>93</xdr:row>
      <xdr:rowOff>12324</xdr:rowOff>
    </xdr:from>
    <xdr:to>
      <xdr:col>14</xdr:col>
      <xdr:colOff>728381</xdr:colOff>
      <xdr:row>112</xdr:row>
      <xdr:rowOff>22411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DAD687C8-7783-B7EE-E375-AE7805BB79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2926" y="17728824"/>
              <a:ext cx="8107455" cy="36295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5</xdr:col>
      <xdr:colOff>5603</xdr:colOff>
      <xdr:row>67</xdr:row>
      <xdr:rowOff>34738</xdr:rowOff>
    </xdr:from>
    <xdr:to>
      <xdr:col>14</xdr:col>
      <xdr:colOff>739589</xdr:colOff>
      <xdr:row>89</xdr:row>
      <xdr:rowOff>168088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D02FD50B-1BB2-EC67-862A-BD39CA117B0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38103" y="12798238"/>
              <a:ext cx="8163486" cy="4324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yeacosta/Downloads/statistic_id635894_emisiones-de-dioxido-de-carbono-a-nivel-mundial-1995-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yeacosta/Downloads/Plantilla%20Matriz%20QFD%20d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técnica"/>
      <sheetName val="Datos"/>
    </sheetNames>
    <sheetDataSet>
      <sheetData sheetId="0"/>
      <sheetData sheetId="1">
        <row r="5">
          <cell r="C5" t="str">
            <v>Combustibles fósiles e industria</v>
          </cell>
        </row>
        <row r="6">
          <cell r="B6" t="str">
            <v>1995</v>
          </cell>
          <cell r="C6">
            <v>23.45</v>
          </cell>
        </row>
        <row r="7">
          <cell r="B7" t="str">
            <v>1996</v>
          </cell>
          <cell r="C7">
            <v>24.15</v>
          </cell>
        </row>
        <row r="8">
          <cell r="B8" t="str">
            <v>1998</v>
          </cell>
          <cell r="C8">
            <v>24.21</v>
          </cell>
        </row>
        <row r="9">
          <cell r="B9" t="str">
            <v>1999</v>
          </cell>
          <cell r="C9">
            <v>24.52</v>
          </cell>
        </row>
        <row r="10">
          <cell r="B10" t="str">
            <v>2000</v>
          </cell>
          <cell r="C10">
            <v>25.23</v>
          </cell>
        </row>
        <row r="11">
          <cell r="B11" t="str">
            <v>2001</v>
          </cell>
          <cell r="C11">
            <v>25.45</v>
          </cell>
        </row>
        <row r="12">
          <cell r="B12" t="str">
            <v>2002</v>
          </cell>
          <cell r="C12">
            <v>26.04</v>
          </cell>
        </row>
        <row r="13">
          <cell r="B13" t="str">
            <v>2003</v>
          </cell>
          <cell r="C13">
            <v>27.37</v>
          </cell>
        </row>
        <row r="14">
          <cell r="B14" t="str">
            <v>2004</v>
          </cell>
          <cell r="C14">
            <v>28.63</v>
          </cell>
        </row>
        <row r="15">
          <cell r="B15" t="str">
            <v>2005</v>
          </cell>
          <cell r="C15">
            <v>29.6</v>
          </cell>
        </row>
        <row r="16">
          <cell r="B16" t="str">
            <v>2006</v>
          </cell>
          <cell r="C16">
            <v>30.58</v>
          </cell>
        </row>
        <row r="17">
          <cell r="B17" t="str">
            <v>2007</v>
          </cell>
          <cell r="C17">
            <v>31.49</v>
          </cell>
        </row>
        <row r="18">
          <cell r="B18" t="str">
            <v>2008</v>
          </cell>
          <cell r="C18">
            <v>32.07</v>
          </cell>
        </row>
        <row r="19">
          <cell r="B19" t="str">
            <v>2009</v>
          </cell>
          <cell r="C19">
            <v>31.61</v>
          </cell>
        </row>
        <row r="20">
          <cell r="B20" t="str">
            <v>2010</v>
          </cell>
          <cell r="C20">
            <v>33.340000000000003</v>
          </cell>
        </row>
        <row r="21">
          <cell r="B21" t="str">
            <v>2011</v>
          </cell>
          <cell r="C21">
            <v>34.47</v>
          </cell>
        </row>
        <row r="22">
          <cell r="B22" t="str">
            <v>2012</v>
          </cell>
          <cell r="C22">
            <v>34.97</v>
          </cell>
        </row>
        <row r="23">
          <cell r="B23" t="str">
            <v>2013</v>
          </cell>
          <cell r="C23">
            <v>35.28</v>
          </cell>
        </row>
        <row r="24">
          <cell r="B24" t="str">
            <v>2014</v>
          </cell>
          <cell r="C24">
            <v>35.53</v>
          </cell>
        </row>
        <row r="25">
          <cell r="B25" t="str">
            <v>2015</v>
          </cell>
          <cell r="C25">
            <v>35.5</v>
          </cell>
        </row>
        <row r="26">
          <cell r="B26" t="str">
            <v>2016</v>
          </cell>
          <cell r="C26">
            <v>35.450000000000003</v>
          </cell>
        </row>
        <row r="27">
          <cell r="B27" t="str">
            <v>2017</v>
          </cell>
          <cell r="C27">
            <v>35.93</v>
          </cell>
        </row>
        <row r="28">
          <cell r="B28" t="str">
            <v>2018</v>
          </cell>
          <cell r="C28">
            <v>36.65</v>
          </cell>
        </row>
        <row r="29">
          <cell r="B29" t="str">
            <v>2019</v>
          </cell>
          <cell r="C29">
            <v>36.700000000000003</v>
          </cell>
        </row>
        <row r="30">
          <cell r="B30" t="str">
            <v>2020</v>
          </cell>
          <cell r="C30">
            <v>34.81</v>
          </cell>
        </row>
        <row r="31">
          <cell r="B31">
            <v>2021</v>
          </cell>
          <cell r="C31">
            <v>36.4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QFD"/>
    </sheetNames>
    <sheetDataSet>
      <sheetData sheetId="0">
        <row r="2">
          <cell r="Z2" t="str">
            <v>Nosotros</v>
          </cell>
          <cell r="AA2" t="str">
            <v>Energia bidireccional</v>
          </cell>
          <cell r="AB2" t="str">
            <v>Beneficios</v>
          </cell>
        </row>
        <row r="11">
          <cell r="Z11">
            <v>3</v>
          </cell>
          <cell r="AA11">
            <v>5</v>
          </cell>
          <cell r="AB11">
            <v>5</v>
          </cell>
        </row>
        <row r="12">
          <cell r="Z12">
            <v>5</v>
          </cell>
          <cell r="AA12">
            <v>4</v>
          </cell>
          <cell r="AB12">
            <v>3</v>
          </cell>
        </row>
        <row r="13">
          <cell r="Z13">
            <v>5</v>
          </cell>
          <cell r="AA13">
            <v>4</v>
          </cell>
          <cell r="AB13">
            <v>3</v>
          </cell>
        </row>
        <row r="14">
          <cell r="Z14">
            <v>3</v>
          </cell>
          <cell r="AA14">
            <v>5</v>
          </cell>
          <cell r="AB14">
            <v>4</v>
          </cell>
        </row>
        <row r="15">
          <cell r="Z15">
            <v>3</v>
          </cell>
          <cell r="AA15">
            <v>4</v>
          </cell>
          <cell r="AB15">
            <v>4</v>
          </cell>
        </row>
        <row r="16">
          <cell r="Z16">
            <v>5</v>
          </cell>
          <cell r="AA16">
            <v>3</v>
          </cell>
          <cell r="AB16">
            <v>3</v>
          </cell>
        </row>
        <row r="17">
          <cell r="Z17">
            <v>3</v>
          </cell>
          <cell r="AA17">
            <v>3</v>
          </cell>
          <cell r="AB17">
            <v>3</v>
          </cell>
        </row>
        <row r="18">
          <cell r="Z18">
            <v>3</v>
          </cell>
          <cell r="AA18">
            <v>5</v>
          </cell>
          <cell r="AB18">
            <v>3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885.657305439818" createdVersion="8" refreshedVersion="8" minRefreshableVersion="3" recordCount="15" xr:uid="{9628AEF5-FC67-4D64-8688-4FB5F25C0F86}">
  <cacheSource type="worksheet">
    <worksheetSource name="Input"/>
  </cacheSource>
  <cacheFields count="8">
    <cacheField name="Marca" numFmtId="0">
      <sharedItems count="3">
        <s v="Concepción e iniciación de proyectos"/>
        <s v="Definición y planificación de proyectos"/>
        <s v="Lanzamiento y ejecución del proyecto"/>
      </sharedItems>
    </cacheField>
    <cacheField name="Actividad" numFmtId="0">
      <sharedItems count="14">
        <s v="Carta del proyecto"/>
        <s v="Revisiones de la carta del proyecto"/>
        <s v="Análisis del entorno "/>
        <s v="Evaluación de la ubicación"/>
        <s v="Revisión de las normas"/>
        <s v="Definir los procesos"/>
        <s v="Inicio del proyecto"/>
        <s v="Inicio de instalación de estaciones"/>
        <s v="Validación técnica"/>
        <s v="Pruebas de funcionamiento"/>
        <s v="Gestión de riesgos"/>
        <s v="Inicio entregas del proyecto"/>
        <s v="Seguimiento de esfuerzos y costos"/>
        <s v="Rendimiento del proyecto"/>
      </sharedItems>
    </cacheField>
    <cacheField name="Orden" numFmtId="0">
      <sharedItems containsSemiMixedTypes="0" containsString="0" containsNumber="1" containsInteger="1" minValue="1" maxValue="15"/>
    </cacheField>
    <cacheField name="Inicio" numFmtId="14">
      <sharedItems containsSemiMixedTypes="0" containsNonDate="0" containsDate="1" containsString="0" minDate="2023-03-12T00:00:00" maxDate="2025-10-16T00:00:00"/>
    </cacheField>
    <cacheField name="Fin" numFmtId="14">
      <sharedItems containsSemiMixedTypes="0" containsNonDate="0" containsDate="1" containsString="0" minDate="2023-03-18T00:00:00" maxDate="2025-11-21T00:00:00"/>
    </cacheField>
    <cacheField name="Dias lab" numFmtId="0">
      <sharedItems containsSemiMixedTypes="0" containsString="0" containsNumber="1" containsInteger="1" minValue="2" maxValue="68"/>
    </cacheField>
    <cacheField name="Horas" numFmtId="0">
      <sharedItems containsSemiMixedTypes="0" containsString="0" containsNumber="1" containsInteger="1" minValue="16" maxValue="544"/>
    </cacheField>
    <cacheField name="UM" numFmtId="165">
      <sharedItems containsSemiMixedTypes="0" containsString="0" containsNumber="1" containsInteger="1" minValue="32" maxValue="10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n v="1"/>
    <d v="2023-03-12T00:00:00"/>
    <d v="2023-03-18T00:00:00"/>
    <n v="5"/>
    <n v="40"/>
    <n v="80"/>
  </r>
  <r>
    <x v="0"/>
    <x v="1"/>
    <n v="2"/>
    <d v="2023-03-19T00:00:00"/>
    <d v="2023-03-22T00:00:00"/>
    <n v="3"/>
    <n v="24"/>
    <n v="48"/>
  </r>
  <r>
    <x v="0"/>
    <x v="2"/>
    <n v="3"/>
    <d v="2023-04-23T00:00:00"/>
    <d v="2023-04-25T00:00:00"/>
    <n v="2"/>
    <n v="16"/>
    <n v="32"/>
  </r>
  <r>
    <x v="0"/>
    <x v="3"/>
    <n v="4"/>
    <d v="2023-06-28T00:00:00"/>
    <d v="2023-06-30T00:00:00"/>
    <n v="3"/>
    <n v="24"/>
    <n v="48"/>
  </r>
  <r>
    <x v="0"/>
    <x v="4"/>
    <n v="5"/>
    <d v="2023-05-03T00:00:00"/>
    <d v="2023-08-04T00:00:00"/>
    <n v="68"/>
    <n v="544"/>
    <n v="1088"/>
  </r>
  <r>
    <x v="0"/>
    <x v="5"/>
    <n v="6"/>
    <d v="2023-10-18T00:00:00"/>
    <d v="2023-10-22T00:00:00"/>
    <n v="3"/>
    <n v="24"/>
    <n v="48"/>
  </r>
  <r>
    <x v="0"/>
    <x v="6"/>
    <n v="7"/>
    <d v="2023-11-23T00:00:00"/>
    <d v="2024-02-01T00:00:00"/>
    <n v="51"/>
    <n v="408"/>
    <n v="816"/>
  </r>
  <r>
    <x v="1"/>
    <x v="7"/>
    <n v="8"/>
    <d v="2024-02-02T00:00:00"/>
    <d v="2024-02-26T00:00:00"/>
    <n v="17"/>
    <n v="136"/>
    <n v="272"/>
  </r>
  <r>
    <x v="1"/>
    <x v="8"/>
    <n v="9"/>
    <d v="2024-05-01T00:00:00"/>
    <d v="2024-05-20T00:00:00"/>
    <n v="14"/>
    <n v="112"/>
    <n v="224"/>
  </r>
  <r>
    <x v="1"/>
    <x v="9"/>
    <n v="10"/>
    <d v="2024-08-26T00:00:00"/>
    <d v="2024-09-08T00:00:00"/>
    <n v="10"/>
    <n v="80"/>
    <n v="160"/>
  </r>
  <r>
    <x v="1"/>
    <x v="10"/>
    <n v="11"/>
    <d v="2024-10-29T00:00:00"/>
    <d v="2024-11-20T00:00:00"/>
    <n v="17"/>
    <n v="136"/>
    <n v="272"/>
  </r>
  <r>
    <x v="2"/>
    <x v="11"/>
    <n v="12"/>
    <d v="2025-02-15T00:00:00"/>
    <d v="2025-03-20T00:00:00"/>
    <n v="24"/>
    <n v="192"/>
    <n v="384"/>
  </r>
  <r>
    <x v="2"/>
    <x v="9"/>
    <n v="13"/>
    <d v="2025-03-15T00:00:00"/>
    <d v="2025-05-20T00:00:00"/>
    <n v="47"/>
    <n v="376"/>
    <n v="752"/>
  </r>
  <r>
    <x v="2"/>
    <x v="12"/>
    <n v="14"/>
    <d v="2025-07-15T00:00:00"/>
    <d v="2025-08-20T00:00:00"/>
    <n v="27"/>
    <n v="216"/>
    <n v="432"/>
  </r>
  <r>
    <x v="2"/>
    <x v="13"/>
    <n v="15"/>
    <d v="2025-10-15T00:00:00"/>
    <d v="2025-11-20T00:00:00"/>
    <n v="27"/>
    <n v="216"/>
    <n v="4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7C43B7-9DCB-4387-9D17-FCC6F872A6C8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ctividad">
  <location ref="A24:D29" firstHeaderRow="0" firstDataRow="1" firstDataCol="1" rowPageCount="1" colPageCount="1"/>
  <pivotFields count="8">
    <pivotField axis="axisPage" showAll="0">
      <items count="4">
        <item x="0"/>
        <item x="1"/>
        <item x="2"/>
        <item t="default"/>
      </items>
    </pivotField>
    <pivotField axis="axisRow" showAll="0" sortType="descending">
      <items count="15">
        <item x="2"/>
        <item x="0"/>
        <item x="5"/>
        <item x="3"/>
        <item x="10"/>
        <item x="7"/>
        <item x="6"/>
        <item x="11"/>
        <item x="9"/>
        <item x="13"/>
        <item x="4"/>
        <item x="1"/>
        <item x="12"/>
        <item x="8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numFmtId="14" showAll="0"/>
    <pivotField numFmtId="14" showAll="0"/>
    <pivotField showAll="0"/>
    <pivotField dataField="1" showAll="0"/>
    <pivotField dataField="1" numFmtId="165" showAll="0"/>
  </pivotFields>
  <rowFields count="1">
    <field x="1"/>
  </rowFields>
  <rowItems count="5">
    <i>
      <x v="4"/>
    </i>
    <i>
      <x v="5"/>
    </i>
    <i>
      <x v="13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1" hier="-1"/>
  </pageFields>
  <dataFields count="3">
    <dataField name="Tiempo Hrs" fld="6" baseField="0" baseItem="0"/>
    <dataField name="Q UM" fld="7" baseField="0" baseItem="0"/>
    <dataField name="%" fld="6" baseField="1" baseItem="2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0E2315-9C27-4C9D-8708-0837A6B06DB9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ctividad">
  <location ref="A3:D11" firstHeaderRow="0" firstDataRow="1" firstDataCol="1" rowPageCount="1" colPageCount="1"/>
  <pivotFields count="8">
    <pivotField axis="axisPage" showAll="0">
      <items count="4">
        <item x="0"/>
        <item x="1"/>
        <item x="2"/>
        <item t="default"/>
      </items>
    </pivotField>
    <pivotField axis="axisRow" showAll="0" sortType="descending">
      <items count="15">
        <item x="2"/>
        <item x="0"/>
        <item x="5"/>
        <item x="3"/>
        <item x="10"/>
        <item x="7"/>
        <item x="6"/>
        <item x="11"/>
        <item x="9"/>
        <item x="13"/>
        <item x="4"/>
        <item x="1"/>
        <item x="12"/>
        <item x="8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numFmtId="14" showAll="0"/>
    <pivotField numFmtId="14" showAll="0"/>
    <pivotField showAll="0"/>
    <pivotField dataField="1" showAll="0"/>
    <pivotField dataField="1" numFmtId="165" showAll="0"/>
  </pivotFields>
  <rowFields count="1">
    <field x="1"/>
  </rowFields>
  <rowItems count="8">
    <i>
      <x v="10"/>
    </i>
    <i>
      <x v="6"/>
    </i>
    <i>
      <x v="1"/>
    </i>
    <i>
      <x v="11"/>
    </i>
    <i>
      <x v="2"/>
    </i>
    <i>
      <x v="3"/>
    </i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0" hier="-1"/>
  </pageFields>
  <dataFields count="3">
    <dataField name="Tiempo Hrs" fld="6" baseField="0" baseItem="0"/>
    <dataField name="Q UM" fld="7" baseField="0" baseItem="0"/>
    <dataField name="%" fld="6" baseField="1" baseItem="2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FCD752-BD79-48BE-970F-09E53D5C0094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ctividad">
  <location ref="A70:D85" firstHeaderRow="0" firstDataRow="1" firstDataCol="1" rowPageCount="1" colPageCount="1"/>
  <pivotFields count="8">
    <pivotField axis="axisPage" showAll="0">
      <items count="4">
        <item x="0"/>
        <item x="1"/>
        <item x="2"/>
        <item t="default"/>
      </items>
    </pivotField>
    <pivotField axis="axisRow" showAll="0" sortType="descending">
      <items count="15">
        <item x="2"/>
        <item x="0"/>
        <item x="5"/>
        <item x="3"/>
        <item x="10"/>
        <item x="7"/>
        <item x="6"/>
        <item x="11"/>
        <item x="9"/>
        <item x="13"/>
        <item x="4"/>
        <item x="1"/>
        <item x="12"/>
        <item x="8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numFmtId="14" showAll="0"/>
    <pivotField numFmtId="14" showAll="0"/>
    <pivotField showAll="0"/>
    <pivotField dataField="1" showAll="0"/>
    <pivotField dataField="1" numFmtId="165" showAll="0"/>
  </pivotFields>
  <rowFields count="1">
    <field x="1"/>
  </rowFields>
  <rowItems count="15">
    <i>
      <x v="10"/>
    </i>
    <i>
      <x v="8"/>
    </i>
    <i>
      <x v="6"/>
    </i>
    <i>
      <x v="9"/>
    </i>
    <i>
      <x v="12"/>
    </i>
    <i>
      <x v="7"/>
    </i>
    <i>
      <x v="4"/>
    </i>
    <i>
      <x v="5"/>
    </i>
    <i>
      <x v="13"/>
    </i>
    <i>
      <x v="1"/>
    </i>
    <i>
      <x v="2"/>
    </i>
    <i>
      <x v="3"/>
    </i>
    <i>
      <x v="11"/>
    </i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iempo Hrs" fld="6" baseField="0" baseItem="0"/>
    <dataField name="Q UM" fld="7" baseField="0" baseItem="0"/>
    <dataField name="%" fld="6" baseField="1" baseItem="2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5837CC-E013-4856-A186-2D0EBEB5FE4E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ctividad">
  <location ref="A94:D98" firstHeaderRow="0" firstDataRow="1" firstDataCol="1"/>
  <pivotFields count="8">
    <pivotField axis="axisRow" showAll="0" sortType="descending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descending">
      <items count="15">
        <item x="2"/>
        <item x="0"/>
        <item x="5"/>
        <item x="3"/>
        <item x="10"/>
        <item x="7"/>
        <item x="6"/>
        <item x="11"/>
        <item x="9"/>
        <item x="13"/>
        <item x="4"/>
        <item x="1"/>
        <item x="12"/>
        <item x="8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numFmtId="14" showAll="0"/>
    <pivotField numFmtId="14" showAll="0"/>
    <pivotField showAll="0"/>
    <pivotField dataField="1" showAll="0"/>
    <pivotField dataField="1" numFmtId="165" showAll="0"/>
  </pivotFields>
  <rowFields count="1">
    <field x="0"/>
  </rowFields>
  <rowItems count="4">
    <i>
      <x/>
    </i>
    <i>
      <x v="2"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Tiempo Hrs" fld="6" baseField="0" baseItem="0"/>
    <dataField name="Q UM" fld="7" baseField="0" baseItem="0"/>
    <dataField name="%" fld="6" baseField="1" baseItem="2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C23EB4-D788-4032-9F4D-4F693509311C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ctividad">
  <location ref="A44:D49" firstHeaderRow="0" firstDataRow="1" firstDataCol="1" rowPageCount="1" colPageCount="1"/>
  <pivotFields count="8">
    <pivotField axis="axisPage" showAll="0">
      <items count="4">
        <item x="0"/>
        <item x="1"/>
        <item x="2"/>
        <item t="default"/>
      </items>
    </pivotField>
    <pivotField axis="axisRow" showAll="0" sortType="descending">
      <items count="15">
        <item x="2"/>
        <item x="0"/>
        <item x="5"/>
        <item x="3"/>
        <item x="10"/>
        <item x="7"/>
        <item x="6"/>
        <item x="11"/>
        <item x="9"/>
        <item x="13"/>
        <item x="4"/>
        <item x="1"/>
        <item x="12"/>
        <item x="8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numFmtId="14" showAll="0"/>
    <pivotField numFmtId="14" showAll="0"/>
    <pivotField showAll="0"/>
    <pivotField dataField="1" showAll="0"/>
    <pivotField dataField="1" numFmtId="165" showAll="0"/>
  </pivotFields>
  <rowFields count="1">
    <field x="1"/>
  </rowFields>
  <rowItems count="5">
    <i>
      <x v="8"/>
    </i>
    <i>
      <x v="12"/>
    </i>
    <i>
      <x v="9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2" hier="-1"/>
  </pageFields>
  <dataFields count="3">
    <dataField name="Tiempo Hrs" fld="6" baseField="0" baseItem="0"/>
    <dataField name="Q UM" fld="7" baseField="0" baseItem="0"/>
    <dataField name="%" fld="6" baseField="1" baseItem="2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A50593-FFC5-4BED-B26A-49A557EC34D1}" name="Input" displayName="Input" ref="A1:I18" totalsRowCount="1">
  <autoFilter ref="A1:I17" xr:uid="{DDA50593-FFC5-4BED-B26A-49A557EC34D1}"/>
  <tableColumns count="9">
    <tableColumn id="1" xr3:uid="{17CE2406-3B24-470B-BEF9-09D30A11B585}" name="Marca"/>
    <tableColumn id="2" xr3:uid="{B5A0735A-CF41-4745-854B-2C1F83E40C3F}" name="Actividad"/>
    <tableColumn id="3" xr3:uid="{CD764769-BEF8-4D8B-9521-913FF85B18B4}" name="Orden"/>
    <tableColumn id="4" xr3:uid="{8FD97608-4517-41CC-AC78-F645C667052E}" name="Inicio" dataDxfId="9" totalsRowDxfId="8"/>
    <tableColumn id="5" xr3:uid="{B3457E78-CFBF-47EC-B75D-7CC93E3FF3D9}" name="Fin" dataDxfId="7" totalsRowDxfId="6"/>
    <tableColumn id="6" xr3:uid="{2304CE12-5EF4-4655-9EC6-C56970FA1725}" name="Dias lab">
      <calculatedColumnFormula>+NETWORKDAYS(D2,E2)</calculatedColumnFormula>
    </tableColumn>
    <tableColumn id="8" xr3:uid="{F0A510E3-18B9-47DF-AB16-8DB741FAD587}" name="Horas" totalsRowFunction="sum" dataDxfId="5" totalsRowDxfId="4">
      <calculatedColumnFormula>+Input[[#This Row],[Dias lab]]*$M$3</calculatedColumnFormula>
    </tableColumn>
    <tableColumn id="7" xr3:uid="{4C7F30F6-6CD4-41DA-A7EF-0718AAEED42B}" name="UM" totalsRowLabel=" TOTAL COSTOS " dataDxfId="3" totalsRowDxfId="2" dataCellStyle="Moneda">
      <calculatedColumnFormula>+Input[[#This Row],[Horas]]*$M$2</calculatedColumnFormula>
    </tableColumn>
    <tableColumn id="9" xr3:uid="{69FA7E15-6915-48D8-A34A-B76BAD79AD03}" name="COP" totalsRowFunction="custom" dataDxfId="1" totalsRowDxfId="0">
      <calculatedColumnFormula>Input[[#This Row],[UM]]*Input[[#This Row],[Horas]]</calculatedColumnFormula>
      <totalsRowFormula>I17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7A2483C-8840-4BEA-9FAE-67DA94DDA956}" name="Tabla4" displayName="Tabla4" ref="L1:M5" totalsRowShown="0">
  <autoFilter ref="L1:M5" xr:uid="{27A2483C-8840-4BEA-9FAE-67DA94DDA956}"/>
  <tableColumns count="2">
    <tableColumn id="1" xr3:uid="{A59740A8-5007-44D1-AD71-B350401F4137}" name="Variable"/>
    <tableColumn id="2" xr3:uid="{480CD4DE-EBA0-4E08-922B-4B9005457BFD}" name="Val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4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90F4-76DB-EF44-876A-D05393CF71A3}">
  <dimension ref="A1:L33"/>
  <sheetViews>
    <sheetView topLeftCell="A3" workbookViewId="0">
      <selection activeCell="M33" sqref="M33"/>
    </sheetView>
  </sheetViews>
  <sheetFormatPr baseColWidth="10" defaultRowHeight="15" x14ac:dyDescent="0.2"/>
  <cols>
    <col min="2" max="2" width="25.83203125" customWidth="1"/>
    <col min="3" max="3" width="19.83203125" customWidth="1"/>
  </cols>
  <sheetData>
    <row r="1" spans="1:12" x14ac:dyDescent="0.2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39" customHeight="1" x14ac:dyDescent="0.2">
      <c r="A3" s="103"/>
      <c r="B3" s="111" t="s">
        <v>135</v>
      </c>
      <c r="C3" s="112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52" customHeight="1" x14ac:dyDescent="0.2">
      <c r="A4" s="103"/>
      <c r="B4" s="113" t="s">
        <v>136</v>
      </c>
      <c r="C4" s="114"/>
      <c r="D4" s="103"/>
      <c r="E4" s="103"/>
      <c r="F4" s="103"/>
      <c r="G4" s="103"/>
      <c r="H4" s="103"/>
      <c r="I4" s="103"/>
      <c r="J4" s="103"/>
      <c r="K4" s="103"/>
      <c r="L4" s="103"/>
    </row>
    <row r="5" spans="1:12" x14ac:dyDescent="0.2">
      <c r="A5" s="103"/>
      <c r="B5" s="104"/>
      <c r="C5" s="105" t="s">
        <v>137</v>
      </c>
      <c r="D5" s="106"/>
      <c r="E5" s="103"/>
      <c r="F5" s="103"/>
      <c r="G5" s="103"/>
      <c r="H5" s="103"/>
      <c r="I5" s="103"/>
      <c r="J5" s="103"/>
      <c r="K5" s="103"/>
      <c r="L5" s="103"/>
    </row>
    <row r="6" spans="1:12" x14ac:dyDescent="0.2">
      <c r="A6" s="103"/>
      <c r="B6" s="107">
        <v>1995</v>
      </c>
      <c r="C6" s="108">
        <v>23.45</v>
      </c>
      <c r="D6" s="109"/>
      <c r="E6" s="103"/>
      <c r="F6" s="103"/>
      <c r="G6" s="103"/>
      <c r="H6" s="103"/>
      <c r="I6" s="103"/>
      <c r="J6" s="103"/>
      <c r="K6" s="103"/>
      <c r="L6" s="103"/>
    </row>
    <row r="7" spans="1:12" x14ac:dyDescent="0.2">
      <c r="A7" s="103"/>
      <c r="B7" s="107">
        <v>1996</v>
      </c>
      <c r="C7" s="108">
        <v>24.15</v>
      </c>
      <c r="D7" s="109"/>
      <c r="E7" s="103"/>
      <c r="F7" s="103"/>
      <c r="G7" s="103"/>
      <c r="H7" s="103"/>
      <c r="I7" s="103"/>
      <c r="J7" s="103"/>
      <c r="K7" s="103"/>
      <c r="L7" s="103"/>
    </row>
    <row r="8" spans="1:12" x14ac:dyDescent="0.2">
      <c r="A8" s="103"/>
      <c r="B8" s="107">
        <v>1998</v>
      </c>
      <c r="C8" s="108">
        <v>24.21</v>
      </c>
      <c r="D8" s="109"/>
      <c r="E8" s="103"/>
      <c r="F8" s="103"/>
      <c r="G8" s="103"/>
      <c r="H8" s="103"/>
      <c r="I8" s="103"/>
      <c r="J8" s="103"/>
      <c r="K8" s="103"/>
      <c r="L8" s="103"/>
    </row>
    <row r="9" spans="1:12" x14ac:dyDescent="0.2">
      <c r="A9" s="103"/>
      <c r="B9" s="107">
        <v>1999</v>
      </c>
      <c r="C9" s="108">
        <v>24.52</v>
      </c>
      <c r="D9" s="109"/>
      <c r="E9" s="103"/>
      <c r="F9" s="103"/>
      <c r="G9" s="103"/>
      <c r="H9" s="103"/>
      <c r="I9" s="103"/>
      <c r="J9" s="103"/>
      <c r="K9" s="103"/>
      <c r="L9" s="103"/>
    </row>
    <row r="10" spans="1:12" x14ac:dyDescent="0.2">
      <c r="A10" s="103"/>
      <c r="B10" s="107">
        <v>2000</v>
      </c>
      <c r="C10" s="108">
        <v>25.23</v>
      </c>
      <c r="D10" s="109"/>
      <c r="E10" s="103"/>
      <c r="F10" s="103"/>
      <c r="G10" s="103"/>
      <c r="H10" s="103"/>
      <c r="I10" s="103"/>
      <c r="J10" s="103"/>
      <c r="K10" s="103"/>
      <c r="L10" s="103"/>
    </row>
    <row r="11" spans="1:12" x14ac:dyDescent="0.2">
      <c r="A11" s="103"/>
      <c r="B11" s="107">
        <v>2001</v>
      </c>
      <c r="C11" s="108">
        <v>25.45</v>
      </c>
      <c r="D11" s="109"/>
      <c r="E11" s="103"/>
      <c r="F11" s="103"/>
      <c r="G11" s="103"/>
      <c r="H11" s="103"/>
      <c r="I11" s="103"/>
      <c r="J11" s="103"/>
      <c r="K11" s="103"/>
      <c r="L11" s="103"/>
    </row>
    <row r="12" spans="1:12" x14ac:dyDescent="0.2">
      <c r="A12" s="103"/>
      <c r="B12" s="107">
        <v>2002</v>
      </c>
      <c r="C12" s="108">
        <v>26.04</v>
      </c>
      <c r="D12" s="109"/>
      <c r="E12" s="103"/>
      <c r="F12" s="103"/>
      <c r="G12" s="103"/>
      <c r="H12" s="103"/>
      <c r="I12" s="103"/>
      <c r="J12" s="103"/>
      <c r="K12" s="103"/>
      <c r="L12" s="103"/>
    </row>
    <row r="13" spans="1:12" x14ac:dyDescent="0.2">
      <c r="A13" s="103"/>
      <c r="B13" s="107">
        <v>2003</v>
      </c>
      <c r="C13" s="108">
        <v>27.37</v>
      </c>
      <c r="D13" s="109"/>
      <c r="E13" s="103"/>
      <c r="F13" s="103"/>
      <c r="G13" s="103"/>
      <c r="H13" s="103"/>
      <c r="I13" s="103"/>
      <c r="J13" s="103"/>
      <c r="K13" s="103"/>
      <c r="L13" s="103"/>
    </row>
    <row r="14" spans="1:12" x14ac:dyDescent="0.2">
      <c r="A14" s="103"/>
      <c r="B14" s="107">
        <v>2004</v>
      </c>
      <c r="C14" s="108">
        <v>28.63</v>
      </c>
      <c r="D14" s="109"/>
      <c r="E14" s="103"/>
      <c r="F14" s="103"/>
      <c r="G14" s="103"/>
      <c r="H14" s="103"/>
      <c r="I14" s="103"/>
      <c r="J14" s="103"/>
      <c r="K14" s="103"/>
      <c r="L14" s="103"/>
    </row>
    <row r="15" spans="1:12" x14ac:dyDescent="0.2">
      <c r="A15" s="103"/>
      <c r="B15" s="107">
        <v>2005</v>
      </c>
      <c r="C15" s="108">
        <v>29.6</v>
      </c>
      <c r="D15" s="109"/>
      <c r="E15" s="103"/>
      <c r="F15" s="103"/>
      <c r="G15" s="103"/>
      <c r="H15" s="103"/>
      <c r="I15" s="103"/>
      <c r="J15" s="103"/>
      <c r="K15" s="103"/>
      <c r="L15" s="103"/>
    </row>
    <row r="16" spans="1:12" x14ac:dyDescent="0.2">
      <c r="A16" s="103"/>
      <c r="B16" s="107">
        <v>2006</v>
      </c>
      <c r="C16" s="108">
        <v>30.58</v>
      </c>
      <c r="D16" s="109"/>
      <c r="E16" s="103"/>
      <c r="F16" s="103"/>
      <c r="G16" s="103"/>
      <c r="H16" s="103"/>
      <c r="I16" s="103"/>
      <c r="J16" s="103"/>
      <c r="K16" s="103"/>
      <c r="L16" s="103"/>
    </row>
    <row r="17" spans="1:12" x14ac:dyDescent="0.2">
      <c r="A17" s="103"/>
      <c r="B17" s="107">
        <v>2007</v>
      </c>
      <c r="C17" s="108">
        <v>31.49</v>
      </c>
      <c r="D17" s="110"/>
      <c r="E17" s="103"/>
      <c r="F17" s="103"/>
      <c r="G17" s="103"/>
      <c r="H17" s="103"/>
      <c r="I17" s="103"/>
      <c r="J17" s="103"/>
      <c r="K17" s="103"/>
      <c r="L17" s="103"/>
    </row>
    <row r="18" spans="1:12" x14ac:dyDescent="0.2">
      <c r="A18" s="103"/>
      <c r="B18" s="107">
        <v>2008</v>
      </c>
      <c r="C18" s="108">
        <v>32.07</v>
      </c>
      <c r="D18" s="109"/>
      <c r="E18" s="103"/>
      <c r="F18" s="103"/>
      <c r="G18" s="103"/>
      <c r="H18" s="103"/>
      <c r="I18" s="103"/>
      <c r="J18" s="103"/>
      <c r="K18" s="103"/>
      <c r="L18" s="103"/>
    </row>
    <row r="19" spans="1:12" x14ac:dyDescent="0.2">
      <c r="A19" s="103"/>
      <c r="B19" s="107">
        <v>2009</v>
      </c>
      <c r="C19" s="108">
        <v>31.61</v>
      </c>
      <c r="D19" s="109"/>
      <c r="E19" s="103"/>
      <c r="F19" s="103"/>
      <c r="G19" s="103"/>
      <c r="H19" s="103"/>
      <c r="I19" s="103"/>
      <c r="J19" s="103"/>
      <c r="K19" s="103"/>
      <c r="L19" s="103"/>
    </row>
    <row r="20" spans="1:12" x14ac:dyDescent="0.2">
      <c r="A20" s="103"/>
      <c r="B20" s="107">
        <v>2010</v>
      </c>
      <c r="C20" s="108">
        <v>33.340000000000003</v>
      </c>
      <c r="D20" s="109"/>
      <c r="E20" s="103"/>
      <c r="F20" s="103"/>
      <c r="G20" s="103"/>
      <c r="H20" s="103"/>
      <c r="I20" s="103"/>
      <c r="J20" s="103"/>
      <c r="K20" s="103"/>
      <c r="L20" s="103"/>
    </row>
    <row r="21" spans="1:12" x14ac:dyDescent="0.2">
      <c r="A21" s="103"/>
      <c r="B21" s="107">
        <v>2011</v>
      </c>
      <c r="C21" s="108">
        <v>34.47</v>
      </c>
      <c r="D21" s="109"/>
      <c r="E21" s="103"/>
      <c r="F21" s="103"/>
      <c r="G21" s="103"/>
      <c r="H21" s="103"/>
      <c r="I21" s="103"/>
      <c r="J21" s="103"/>
      <c r="K21" s="103"/>
      <c r="L21" s="103"/>
    </row>
    <row r="22" spans="1:12" x14ac:dyDescent="0.2">
      <c r="A22" s="103"/>
      <c r="B22" s="107">
        <v>2012</v>
      </c>
      <c r="C22" s="108">
        <v>34.97</v>
      </c>
      <c r="D22" s="109"/>
      <c r="E22" s="103"/>
      <c r="F22" s="103"/>
      <c r="G22" s="103"/>
      <c r="H22" s="103"/>
      <c r="I22" s="103"/>
      <c r="J22" s="103"/>
      <c r="K22" s="103"/>
      <c r="L22" s="103"/>
    </row>
    <row r="23" spans="1:12" x14ac:dyDescent="0.2">
      <c r="A23" s="103"/>
      <c r="B23" s="107">
        <v>2013</v>
      </c>
      <c r="C23" s="108">
        <v>35.28</v>
      </c>
      <c r="D23" s="109"/>
      <c r="E23" s="103"/>
      <c r="F23" s="103"/>
      <c r="G23" s="103"/>
      <c r="H23" s="103"/>
      <c r="I23" s="103"/>
      <c r="J23" s="103"/>
      <c r="K23" s="103"/>
      <c r="L23" s="103"/>
    </row>
    <row r="24" spans="1:12" x14ac:dyDescent="0.2">
      <c r="A24" s="103"/>
      <c r="B24" s="107">
        <v>2014</v>
      </c>
      <c r="C24" s="108">
        <v>35.53</v>
      </c>
      <c r="D24" s="109"/>
      <c r="E24" s="103"/>
      <c r="F24" s="103"/>
      <c r="G24" s="103"/>
      <c r="H24" s="103"/>
      <c r="I24" s="103"/>
      <c r="J24" s="103"/>
      <c r="K24" s="103"/>
      <c r="L24" s="103"/>
    </row>
    <row r="25" spans="1:12" x14ac:dyDescent="0.2">
      <c r="A25" s="103"/>
      <c r="B25" s="107">
        <v>2015</v>
      </c>
      <c r="C25" s="108">
        <v>35.5</v>
      </c>
      <c r="D25" s="109"/>
      <c r="E25" s="103"/>
      <c r="F25" s="103"/>
      <c r="G25" s="103"/>
      <c r="H25" s="103"/>
      <c r="I25" s="103"/>
      <c r="J25" s="103"/>
      <c r="K25" s="103"/>
      <c r="L25" s="103"/>
    </row>
    <row r="26" spans="1:12" x14ac:dyDescent="0.2">
      <c r="A26" s="103"/>
      <c r="B26" s="107">
        <v>2016</v>
      </c>
      <c r="C26" s="108">
        <v>35.450000000000003</v>
      </c>
      <c r="D26" s="109"/>
      <c r="E26" s="103"/>
      <c r="F26" s="103"/>
      <c r="G26" s="103"/>
      <c r="H26" s="103"/>
      <c r="I26" s="103"/>
      <c r="J26" s="103"/>
      <c r="K26" s="103"/>
      <c r="L26" s="103"/>
    </row>
    <row r="27" spans="1:12" x14ac:dyDescent="0.2">
      <c r="A27" s="103"/>
      <c r="B27" s="107">
        <v>2017</v>
      </c>
      <c r="C27" s="108">
        <v>35.93</v>
      </c>
      <c r="D27" s="109"/>
      <c r="E27" s="103"/>
      <c r="F27" s="103"/>
      <c r="G27" s="103"/>
      <c r="H27" s="103"/>
      <c r="I27" s="103"/>
      <c r="J27" s="103"/>
      <c r="K27" s="103"/>
      <c r="L27" s="103"/>
    </row>
    <row r="28" spans="1:12" x14ac:dyDescent="0.2">
      <c r="A28" s="103"/>
      <c r="B28" s="107">
        <v>2018</v>
      </c>
      <c r="C28" s="108">
        <v>36.65</v>
      </c>
      <c r="D28" s="109"/>
      <c r="E28" s="103"/>
      <c r="F28" s="103"/>
      <c r="G28" s="103"/>
      <c r="H28" s="103"/>
      <c r="I28" s="103"/>
      <c r="J28" s="103"/>
      <c r="K28" s="103"/>
      <c r="L28" s="103"/>
    </row>
    <row r="29" spans="1:12" x14ac:dyDescent="0.2">
      <c r="A29" s="103"/>
      <c r="B29" s="107">
        <v>2019</v>
      </c>
      <c r="C29" s="108">
        <v>36.700000000000003</v>
      </c>
      <c r="D29" s="109"/>
      <c r="E29" s="103"/>
      <c r="F29" s="103"/>
      <c r="G29" s="103"/>
      <c r="H29" s="103"/>
      <c r="I29" s="103"/>
      <c r="J29" s="103"/>
      <c r="K29" s="103"/>
      <c r="L29" s="103"/>
    </row>
    <row r="30" spans="1:12" x14ac:dyDescent="0.2">
      <c r="A30" s="103"/>
      <c r="B30" s="107">
        <v>2020</v>
      </c>
      <c r="C30" s="108">
        <v>34.81</v>
      </c>
      <c r="D30" s="109"/>
      <c r="E30" s="103"/>
      <c r="F30" s="103"/>
      <c r="G30" s="103"/>
      <c r="H30" s="103"/>
      <c r="I30" s="103"/>
      <c r="J30" s="103"/>
      <c r="K30" s="103"/>
      <c r="L30" s="103"/>
    </row>
    <row r="31" spans="1:12" x14ac:dyDescent="0.2">
      <c r="A31" s="103"/>
      <c r="B31" s="107">
        <v>2021</v>
      </c>
      <c r="C31" s="108">
        <v>36.4</v>
      </c>
      <c r="D31" s="109"/>
      <c r="E31" s="103"/>
      <c r="F31" s="103"/>
      <c r="G31" s="103"/>
      <c r="H31" s="103"/>
      <c r="I31" s="103"/>
      <c r="J31" s="103"/>
      <c r="K31" s="103"/>
      <c r="L31" s="103"/>
    </row>
    <row r="32" spans="1:12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</row>
    <row r="33" spans="1:12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</row>
  </sheetData>
  <mergeCells count="2">
    <mergeCell ref="B3:C3"/>
    <mergeCell ref="B4: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5293-A67F-4847-B707-31252B7D63AF}">
  <dimension ref="A1:AZ26"/>
  <sheetViews>
    <sheetView showGridLines="0" showRowColHeaders="0" topLeftCell="A2" workbookViewId="0">
      <selection activeCell="J29" sqref="J29"/>
    </sheetView>
  </sheetViews>
  <sheetFormatPr baseColWidth="10" defaultRowHeight="15" x14ac:dyDescent="0.2"/>
  <cols>
    <col min="2" max="2" width="25.1640625" customWidth="1"/>
  </cols>
  <sheetData>
    <row r="1" spans="1:52" ht="60" customHeight="1" thickBot="1" x14ac:dyDescent="0.25">
      <c r="A1" s="12" t="s">
        <v>44</v>
      </c>
      <c r="B1" s="118" t="s">
        <v>45</v>
      </c>
      <c r="C1" s="119"/>
      <c r="D1" s="119"/>
      <c r="E1" s="119"/>
      <c r="F1" s="119"/>
      <c r="G1" s="119"/>
      <c r="H1" s="119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</row>
    <row r="2" spans="1:52" ht="40" thickBot="1" x14ac:dyDescent="0.25">
      <c r="A2" s="78" t="s">
        <v>46</v>
      </c>
      <c r="B2" s="120" t="s">
        <v>47</v>
      </c>
      <c r="C2" s="121"/>
      <c r="D2" s="121"/>
      <c r="E2" s="121"/>
      <c r="F2" s="121"/>
      <c r="G2" s="121"/>
      <c r="H2" s="12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</row>
    <row r="3" spans="1:52" ht="40" thickTop="1" x14ac:dyDescent="0.2">
      <c r="A3" s="79" t="s">
        <v>48</v>
      </c>
      <c r="B3" s="81" t="s">
        <v>49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</row>
    <row r="4" spans="1:52" ht="16" x14ac:dyDescent="0.2">
      <c r="A4" s="14" t="s">
        <v>50</v>
      </c>
      <c r="B4" s="80" t="s">
        <v>86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</row>
    <row r="5" spans="1:52" ht="17" thickBot="1" x14ac:dyDescent="0.25">
      <c r="A5" s="1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</row>
    <row r="6" spans="1:52" ht="16" thickBot="1" x14ac:dyDescent="0.25">
      <c r="A6" s="16"/>
      <c r="B6" s="17"/>
      <c r="C6" s="17"/>
      <c r="D6" s="17"/>
      <c r="E6" s="17"/>
      <c r="F6" s="17"/>
      <c r="G6" s="17"/>
      <c r="H6" s="123" t="s">
        <v>51</v>
      </c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5"/>
      <c r="W6" s="126" t="s">
        <v>52</v>
      </c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5"/>
      <c r="AL6" s="127" t="s">
        <v>53</v>
      </c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5"/>
    </row>
    <row r="7" spans="1:52" ht="27" x14ac:dyDescent="0.2">
      <c r="A7" s="18" t="s">
        <v>54</v>
      </c>
      <c r="B7" s="19" t="s">
        <v>54</v>
      </c>
      <c r="C7" s="19" t="s">
        <v>54</v>
      </c>
      <c r="D7" s="20" t="s">
        <v>55</v>
      </c>
      <c r="E7" s="21" t="s">
        <v>56</v>
      </c>
      <c r="F7" s="22" t="s">
        <v>57</v>
      </c>
      <c r="G7" s="23" t="s">
        <v>58</v>
      </c>
      <c r="H7" s="128" t="s">
        <v>59</v>
      </c>
      <c r="I7" s="116"/>
      <c r="J7" s="116"/>
      <c r="K7" s="116"/>
      <c r="L7" s="117"/>
      <c r="M7" s="129" t="s">
        <v>59</v>
      </c>
      <c r="N7" s="116"/>
      <c r="O7" s="116"/>
      <c r="P7" s="116"/>
      <c r="Q7" s="117"/>
      <c r="R7" s="129" t="s">
        <v>59</v>
      </c>
      <c r="S7" s="116"/>
      <c r="T7" s="116"/>
      <c r="U7" s="116"/>
      <c r="V7" s="117"/>
      <c r="W7" s="115" t="s">
        <v>59</v>
      </c>
      <c r="X7" s="116"/>
      <c r="Y7" s="116"/>
      <c r="Z7" s="116"/>
      <c r="AA7" s="117"/>
      <c r="AB7" s="115" t="s">
        <v>59</v>
      </c>
      <c r="AC7" s="116"/>
      <c r="AD7" s="116"/>
      <c r="AE7" s="116"/>
      <c r="AF7" s="117"/>
      <c r="AG7" s="115" t="s">
        <v>59</v>
      </c>
      <c r="AH7" s="116"/>
      <c r="AI7" s="116"/>
      <c r="AJ7" s="116"/>
      <c r="AK7" s="117"/>
      <c r="AL7" s="115" t="s">
        <v>59</v>
      </c>
      <c r="AM7" s="116"/>
      <c r="AN7" s="116"/>
      <c r="AO7" s="116"/>
      <c r="AP7" s="117"/>
      <c r="AQ7" s="115" t="s">
        <v>59</v>
      </c>
      <c r="AR7" s="116"/>
      <c r="AS7" s="116"/>
      <c r="AT7" s="116"/>
      <c r="AU7" s="117"/>
      <c r="AV7" s="115" t="s">
        <v>59</v>
      </c>
      <c r="AW7" s="116"/>
      <c r="AX7" s="116"/>
      <c r="AY7" s="116"/>
      <c r="AZ7" s="117"/>
    </row>
    <row r="8" spans="1:52" ht="27" thickBot="1" x14ac:dyDescent="0.25">
      <c r="A8" s="24" t="s">
        <v>60</v>
      </c>
      <c r="B8" s="25" t="s">
        <v>61</v>
      </c>
      <c r="C8" s="25" t="s">
        <v>62</v>
      </c>
      <c r="D8" s="26" t="s">
        <v>50</v>
      </c>
      <c r="E8" s="27" t="s">
        <v>50</v>
      </c>
      <c r="F8" s="28" t="s">
        <v>63</v>
      </c>
      <c r="G8" s="29" t="s">
        <v>64</v>
      </c>
      <c r="H8" s="30" t="s">
        <v>65</v>
      </c>
      <c r="I8" s="31" t="s">
        <v>66</v>
      </c>
      <c r="J8" s="31" t="s">
        <v>67</v>
      </c>
      <c r="K8" s="31" t="s">
        <v>68</v>
      </c>
      <c r="L8" s="31" t="s">
        <v>69</v>
      </c>
      <c r="M8" s="31" t="s">
        <v>65</v>
      </c>
      <c r="N8" s="31" t="s">
        <v>66</v>
      </c>
      <c r="O8" s="31" t="s">
        <v>67</v>
      </c>
      <c r="P8" s="31" t="s">
        <v>68</v>
      </c>
      <c r="Q8" s="31" t="s">
        <v>69</v>
      </c>
      <c r="R8" s="31" t="s">
        <v>65</v>
      </c>
      <c r="S8" s="31" t="s">
        <v>66</v>
      </c>
      <c r="T8" s="31" t="s">
        <v>67</v>
      </c>
      <c r="U8" s="31" t="s">
        <v>68</v>
      </c>
      <c r="V8" s="32" t="s">
        <v>69</v>
      </c>
      <c r="W8" s="33" t="s">
        <v>65</v>
      </c>
      <c r="X8" s="34" t="s">
        <v>66</v>
      </c>
      <c r="Y8" s="34" t="s">
        <v>67</v>
      </c>
      <c r="Z8" s="34" t="s">
        <v>68</v>
      </c>
      <c r="AA8" s="34" t="s">
        <v>69</v>
      </c>
      <c r="AB8" s="34" t="s">
        <v>65</v>
      </c>
      <c r="AC8" s="34" t="s">
        <v>66</v>
      </c>
      <c r="AD8" s="34" t="s">
        <v>67</v>
      </c>
      <c r="AE8" s="34" t="s">
        <v>68</v>
      </c>
      <c r="AF8" s="34" t="s">
        <v>69</v>
      </c>
      <c r="AG8" s="34" t="s">
        <v>65</v>
      </c>
      <c r="AH8" s="34" t="s">
        <v>66</v>
      </c>
      <c r="AI8" s="34" t="s">
        <v>67</v>
      </c>
      <c r="AJ8" s="34" t="s">
        <v>68</v>
      </c>
      <c r="AK8" s="35" t="s">
        <v>69</v>
      </c>
      <c r="AL8" s="36" t="s">
        <v>65</v>
      </c>
      <c r="AM8" s="37" t="s">
        <v>66</v>
      </c>
      <c r="AN8" s="37" t="s">
        <v>67</v>
      </c>
      <c r="AO8" s="37" t="s">
        <v>68</v>
      </c>
      <c r="AP8" s="37" t="s">
        <v>69</v>
      </c>
      <c r="AQ8" s="37" t="s">
        <v>65</v>
      </c>
      <c r="AR8" s="37" t="s">
        <v>66</v>
      </c>
      <c r="AS8" s="37" t="s">
        <v>67</v>
      </c>
      <c r="AT8" s="37" t="s">
        <v>68</v>
      </c>
      <c r="AU8" s="37" t="s">
        <v>69</v>
      </c>
      <c r="AV8" s="37" t="s">
        <v>65</v>
      </c>
      <c r="AW8" s="37" t="s">
        <v>66</v>
      </c>
      <c r="AX8" s="37" t="s">
        <v>67</v>
      </c>
      <c r="AY8" s="37" t="s">
        <v>68</v>
      </c>
      <c r="AZ8" s="38" t="s">
        <v>69</v>
      </c>
    </row>
    <row r="9" spans="1:52" ht="16" thickTop="1" x14ac:dyDescent="0.2">
      <c r="A9" s="39">
        <v>1</v>
      </c>
      <c r="B9" s="40" t="s">
        <v>70</v>
      </c>
      <c r="C9" s="41"/>
      <c r="D9" s="42"/>
      <c r="E9" s="43"/>
      <c r="F9" s="44" t="str">
        <f t="shared" ref="F9:F26" si="0">IF(E9-D9=0,"",E9-D9)</f>
        <v/>
      </c>
      <c r="G9" s="45"/>
      <c r="H9" s="46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8"/>
      <c r="W9" s="49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8"/>
      <c r="AL9" s="49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8"/>
    </row>
    <row r="10" spans="1:52" x14ac:dyDescent="0.2">
      <c r="A10" s="50">
        <v>1.1000000000000001</v>
      </c>
      <c r="B10" s="51" t="s">
        <v>71</v>
      </c>
      <c r="C10" s="52"/>
      <c r="D10" s="53">
        <v>44997</v>
      </c>
      <c r="E10" s="54">
        <v>45003</v>
      </c>
      <c r="F10" s="55">
        <f t="shared" si="0"/>
        <v>6</v>
      </c>
      <c r="G10" s="56">
        <v>1</v>
      </c>
      <c r="H10" s="57"/>
      <c r="I10" s="58"/>
      <c r="J10" s="58"/>
      <c r="K10" s="58"/>
      <c r="L10" s="59"/>
      <c r="M10" s="60"/>
      <c r="N10" s="60"/>
      <c r="O10" s="60"/>
      <c r="P10" s="60"/>
      <c r="Q10" s="60"/>
      <c r="R10" s="59"/>
      <c r="S10" s="59"/>
      <c r="T10" s="59"/>
      <c r="U10" s="59"/>
      <c r="V10" s="61"/>
      <c r="W10" s="62"/>
      <c r="X10" s="59"/>
      <c r="Y10" s="59"/>
      <c r="Z10" s="59"/>
      <c r="AA10" s="59"/>
      <c r="AB10" s="63"/>
      <c r="AC10" s="63"/>
      <c r="AD10" s="63"/>
      <c r="AE10" s="63"/>
      <c r="AF10" s="63"/>
      <c r="AG10" s="59"/>
      <c r="AH10" s="59"/>
      <c r="AI10" s="59"/>
      <c r="AJ10" s="59"/>
      <c r="AK10" s="61"/>
      <c r="AL10" s="62"/>
      <c r="AM10" s="59"/>
      <c r="AN10" s="59"/>
      <c r="AO10" s="59"/>
      <c r="AP10" s="59"/>
      <c r="AQ10" s="64"/>
      <c r="AR10" s="64"/>
      <c r="AS10" s="64"/>
      <c r="AT10" s="64"/>
      <c r="AU10" s="64"/>
      <c r="AV10" s="59"/>
      <c r="AW10" s="59"/>
      <c r="AX10" s="59"/>
      <c r="AY10" s="59"/>
      <c r="AZ10" s="61"/>
    </row>
    <row r="11" spans="1:52" x14ac:dyDescent="0.2">
      <c r="A11" s="50" t="s">
        <v>72</v>
      </c>
      <c r="B11" s="51" t="s">
        <v>73</v>
      </c>
      <c r="C11" s="65" t="s">
        <v>74</v>
      </c>
      <c r="D11" s="53">
        <v>45004</v>
      </c>
      <c r="E11" s="54">
        <v>45007</v>
      </c>
      <c r="F11" s="55">
        <f t="shared" si="0"/>
        <v>3</v>
      </c>
      <c r="G11" s="56">
        <v>0.8</v>
      </c>
      <c r="H11" s="57"/>
      <c r="J11" s="59"/>
      <c r="K11" s="58"/>
      <c r="L11" s="58"/>
      <c r="M11" s="60"/>
      <c r="N11" s="60"/>
      <c r="O11" s="60"/>
      <c r="P11" s="60"/>
      <c r="Q11" s="60"/>
      <c r="R11" s="59"/>
      <c r="S11" s="59"/>
      <c r="T11" s="59"/>
      <c r="U11" s="59"/>
      <c r="V11" s="61"/>
      <c r="W11" s="62"/>
      <c r="X11" s="59"/>
      <c r="Y11" s="59"/>
      <c r="Z11" s="59"/>
      <c r="AA11" s="59"/>
      <c r="AB11" s="63"/>
      <c r="AC11" s="63"/>
      <c r="AD11" s="63"/>
      <c r="AE11" s="63"/>
      <c r="AF11" s="63"/>
      <c r="AG11" s="59"/>
      <c r="AH11" s="59"/>
      <c r="AI11" s="59"/>
      <c r="AJ11" s="59"/>
      <c r="AK11" s="61"/>
      <c r="AL11" s="62"/>
      <c r="AM11" s="59"/>
      <c r="AN11" s="59"/>
      <c r="AO11" s="59"/>
      <c r="AP11" s="59"/>
      <c r="AQ11" s="64"/>
      <c r="AR11" s="64"/>
      <c r="AS11" s="64"/>
      <c r="AT11" s="64"/>
      <c r="AU11" s="64"/>
      <c r="AV11" s="59"/>
      <c r="AW11" s="59"/>
      <c r="AX11" s="59"/>
      <c r="AY11" s="59"/>
      <c r="AZ11" s="61"/>
    </row>
    <row r="12" spans="1:52" x14ac:dyDescent="0.2">
      <c r="A12" s="50">
        <v>1.2</v>
      </c>
      <c r="B12" s="62" t="s">
        <v>75</v>
      </c>
      <c r="C12" s="65" t="s">
        <v>74</v>
      </c>
      <c r="D12" s="53">
        <v>45039</v>
      </c>
      <c r="E12" s="54">
        <v>45041</v>
      </c>
      <c r="F12" s="55">
        <f t="shared" si="0"/>
        <v>2</v>
      </c>
      <c r="G12" s="56">
        <v>0.75</v>
      </c>
      <c r="H12" s="57"/>
      <c r="I12" s="59"/>
      <c r="J12" s="59"/>
      <c r="K12" s="59"/>
      <c r="L12" s="58"/>
      <c r="M12" s="58"/>
      <c r="N12" s="58"/>
      <c r="O12" s="60"/>
      <c r="P12" s="60"/>
      <c r="Q12" s="60"/>
      <c r="R12" s="59"/>
      <c r="S12" s="59"/>
      <c r="T12" s="59"/>
      <c r="U12" s="59"/>
      <c r="V12" s="61"/>
      <c r="W12" s="62"/>
      <c r="X12" s="59"/>
      <c r="Y12" s="59"/>
      <c r="Z12" s="59"/>
      <c r="AA12" s="59"/>
      <c r="AB12" s="63"/>
      <c r="AC12" s="63"/>
      <c r="AD12" s="63"/>
      <c r="AE12" s="63"/>
      <c r="AF12" s="63"/>
      <c r="AG12" s="59"/>
      <c r="AH12" s="59"/>
      <c r="AI12" s="59"/>
      <c r="AJ12" s="59"/>
      <c r="AK12" s="61"/>
      <c r="AL12" s="62"/>
      <c r="AM12" s="59"/>
      <c r="AN12" s="59"/>
      <c r="AO12" s="59"/>
      <c r="AP12" s="59"/>
      <c r="AQ12" s="64"/>
      <c r="AR12" s="64"/>
      <c r="AS12" s="64"/>
      <c r="AT12" s="64"/>
      <c r="AU12" s="64"/>
      <c r="AV12" s="59"/>
      <c r="AW12" s="59"/>
      <c r="AX12" s="59"/>
      <c r="AY12" s="59"/>
      <c r="AZ12" s="61"/>
    </row>
    <row r="13" spans="1:52" x14ac:dyDescent="0.2">
      <c r="A13" s="50">
        <v>1.3</v>
      </c>
      <c r="B13" s="62" t="s">
        <v>76</v>
      </c>
      <c r="C13" s="65" t="s">
        <v>74</v>
      </c>
      <c r="D13" s="53">
        <v>45105</v>
      </c>
      <c r="E13" s="54">
        <v>45107</v>
      </c>
      <c r="F13" s="55">
        <f t="shared" si="0"/>
        <v>2</v>
      </c>
      <c r="G13" s="56">
        <v>0.7</v>
      </c>
      <c r="H13" s="57"/>
      <c r="I13" s="59"/>
      <c r="J13" s="59"/>
      <c r="M13" s="59"/>
      <c r="N13" s="58"/>
      <c r="O13" s="58"/>
      <c r="P13" s="58"/>
      <c r="Q13" s="60"/>
      <c r="R13" s="59"/>
      <c r="S13" s="59"/>
      <c r="T13" s="59"/>
      <c r="U13" s="59"/>
      <c r="V13" s="61"/>
      <c r="W13" s="62"/>
      <c r="X13" s="59"/>
      <c r="Y13" s="59"/>
      <c r="Z13" s="59"/>
      <c r="AA13" s="59"/>
      <c r="AB13" s="63"/>
      <c r="AC13" s="63"/>
      <c r="AD13" s="63"/>
      <c r="AE13" s="63"/>
      <c r="AF13" s="63"/>
      <c r="AG13" s="59"/>
      <c r="AH13" s="59"/>
      <c r="AI13" s="59"/>
      <c r="AJ13" s="59"/>
      <c r="AK13" s="61"/>
      <c r="AL13" s="62"/>
      <c r="AM13" s="59"/>
      <c r="AN13" s="59"/>
      <c r="AO13" s="59"/>
      <c r="AP13" s="59"/>
      <c r="AQ13" s="64"/>
      <c r="AR13" s="64"/>
      <c r="AS13" s="64"/>
      <c r="AT13" s="64"/>
      <c r="AU13" s="64"/>
      <c r="AV13" s="59"/>
      <c r="AW13" s="59"/>
      <c r="AX13" s="59"/>
      <c r="AY13" s="59"/>
      <c r="AZ13" s="61"/>
    </row>
    <row r="14" spans="1:52" x14ac:dyDescent="0.2">
      <c r="A14" s="50">
        <v>1.4</v>
      </c>
      <c r="B14" s="66" t="s">
        <v>77</v>
      </c>
      <c r="C14" s="65" t="s">
        <v>74</v>
      </c>
      <c r="D14" s="53">
        <v>45141</v>
      </c>
      <c r="E14" s="54">
        <v>45142</v>
      </c>
      <c r="F14" s="55">
        <f t="shared" si="0"/>
        <v>1</v>
      </c>
      <c r="G14" s="56">
        <v>0.8</v>
      </c>
      <c r="H14" s="57"/>
      <c r="I14" s="59"/>
      <c r="J14" s="59"/>
      <c r="K14" s="59"/>
      <c r="L14" s="59"/>
      <c r="M14" s="60"/>
      <c r="N14" s="60"/>
      <c r="O14" s="60"/>
      <c r="P14" s="58"/>
      <c r="Q14" s="58"/>
      <c r="R14" s="58"/>
      <c r="S14" s="59"/>
      <c r="T14" s="59"/>
      <c r="U14" s="59"/>
      <c r="V14" s="61"/>
      <c r="W14" s="62"/>
      <c r="X14" s="59"/>
      <c r="Y14" s="59"/>
      <c r="Z14" s="59"/>
      <c r="AA14" s="59"/>
      <c r="AB14" s="63"/>
      <c r="AC14" s="63"/>
      <c r="AD14" s="63"/>
      <c r="AE14" s="63"/>
      <c r="AF14" s="63"/>
      <c r="AG14" s="59"/>
      <c r="AH14" s="59"/>
      <c r="AI14" s="59"/>
      <c r="AJ14" s="59"/>
      <c r="AK14" s="61"/>
      <c r="AL14" s="62"/>
      <c r="AM14" s="59"/>
      <c r="AN14" s="59"/>
      <c r="AO14" s="59"/>
      <c r="AP14" s="59"/>
      <c r="AQ14" s="64"/>
      <c r="AR14" s="64"/>
      <c r="AS14" s="64"/>
      <c r="AT14" s="64"/>
      <c r="AU14" s="64"/>
      <c r="AV14" s="59"/>
      <c r="AW14" s="59"/>
      <c r="AX14" s="59"/>
      <c r="AY14" s="59"/>
      <c r="AZ14" s="61"/>
    </row>
    <row r="15" spans="1:52" x14ac:dyDescent="0.2">
      <c r="A15" s="50">
        <v>1.5</v>
      </c>
      <c r="B15" s="51" t="s">
        <v>78</v>
      </c>
      <c r="C15" s="65" t="s">
        <v>74</v>
      </c>
      <c r="D15" s="53">
        <v>45217</v>
      </c>
      <c r="E15" s="54">
        <v>45221</v>
      </c>
      <c r="F15" s="55">
        <f t="shared" si="0"/>
        <v>4</v>
      </c>
      <c r="G15" s="56">
        <v>1</v>
      </c>
      <c r="H15" s="57"/>
      <c r="I15" s="59"/>
      <c r="J15" s="59"/>
      <c r="K15" s="59"/>
      <c r="L15" s="59"/>
      <c r="M15" s="60"/>
      <c r="N15" s="60"/>
      <c r="O15" s="60"/>
      <c r="P15" s="60"/>
      <c r="Q15" s="60"/>
      <c r="R15" s="58"/>
      <c r="S15" s="58"/>
      <c r="T15" s="58"/>
      <c r="U15" s="59"/>
      <c r="V15" s="61"/>
      <c r="W15" s="62"/>
      <c r="X15" s="59"/>
      <c r="Y15" s="59"/>
      <c r="Z15" s="59"/>
      <c r="AA15" s="59"/>
      <c r="AB15" s="63"/>
      <c r="AC15" s="63"/>
      <c r="AD15" s="63"/>
      <c r="AE15" s="63"/>
      <c r="AF15" s="63"/>
      <c r="AG15" s="59"/>
      <c r="AH15" s="59"/>
      <c r="AI15" s="59"/>
      <c r="AJ15" s="59"/>
      <c r="AK15" s="61"/>
      <c r="AL15" s="62"/>
      <c r="AM15" s="59"/>
      <c r="AN15" s="59"/>
      <c r="AO15" s="59"/>
      <c r="AP15" s="59"/>
      <c r="AQ15" s="64"/>
      <c r="AR15" s="64"/>
      <c r="AS15" s="64"/>
      <c r="AT15" s="64"/>
      <c r="AU15" s="64"/>
      <c r="AV15" s="59"/>
      <c r="AW15" s="59"/>
      <c r="AX15" s="59"/>
      <c r="AY15" s="59"/>
      <c r="AZ15" s="61"/>
    </row>
    <row r="16" spans="1:52" x14ac:dyDescent="0.2">
      <c r="A16" s="50">
        <v>1.6</v>
      </c>
      <c r="B16" s="51" t="s">
        <v>8</v>
      </c>
      <c r="C16" s="65" t="s">
        <v>74</v>
      </c>
      <c r="D16" s="53">
        <v>45253</v>
      </c>
      <c r="E16" s="54">
        <v>45323</v>
      </c>
      <c r="F16" s="67">
        <f t="shared" si="0"/>
        <v>70</v>
      </c>
      <c r="G16" s="56" t="s">
        <v>31</v>
      </c>
      <c r="H16" s="57"/>
      <c r="I16" s="59"/>
      <c r="J16" s="59"/>
      <c r="K16" s="59"/>
      <c r="L16" s="59"/>
      <c r="M16" s="60"/>
      <c r="N16" s="60"/>
      <c r="O16" s="60"/>
      <c r="P16" s="60"/>
      <c r="Q16" s="60"/>
      <c r="R16" s="59"/>
      <c r="S16" s="59"/>
      <c r="T16" s="58"/>
      <c r="U16" s="58"/>
      <c r="V16" s="58"/>
      <c r="W16" s="62"/>
      <c r="X16" s="59"/>
      <c r="Y16" s="59"/>
      <c r="Z16" s="59"/>
      <c r="AA16" s="59"/>
      <c r="AB16" s="63"/>
      <c r="AC16" s="63"/>
      <c r="AD16" s="63"/>
      <c r="AE16" s="63"/>
      <c r="AF16" s="63"/>
      <c r="AG16" s="59"/>
      <c r="AH16" s="59"/>
      <c r="AI16" s="59"/>
      <c r="AJ16" s="59"/>
      <c r="AK16" s="61"/>
      <c r="AL16" s="62"/>
      <c r="AM16" s="59"/>
      <c r="AN16" s="59"/>
      <c r="AO16" s="59"/>
      <c r="AP16" s="59"/>
      <c r="AQ16" s="64"/>
      <c r="AR16" s="64"/>
      <c r="AS16" s="64"/>
      <c r="AT16" s="64"/>
      <c r="AU16" s="64"/>
      <c r="AV16" s="59"/>
      <c r="AW16" s="59"/>
      <c r="AX16" s="59"/>
      <c r="AY16" s="59"/>
      <c r="AZ16" s="61"/>
    </row>
    <row r="17" spans="1:52" x14ac:dyDescent="0.2">
      <c r="A17" s="50">
        <v>2</v>
      </c>
      <c r="B17" s="68" t="s">
        <v>79</v>
      </c>
      <c r="C17" s="69"/>
      <c r="D17" s="70"/>
      <c r="E17" s="71"/>
      <c r="F17" s="72" t="str">
        <f t="shared" si="0"/>
        <v/>
      </c>
      <c r="G17" s="73"/>
      <c r="H17" s="46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8"/>
      <c r="W17" s="49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8"/>
      <c r="AL17" s="49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8"/>
    </row>
    <row r="18" spans="1:52" x14ac:dyDescent="0.2">
      <c r="A18" s="50">
        <v>2.1</v>
      </c>
      <c r="B18" s="51" t="s">
        <v>80</v>
      </c>
      <c r="C18" s="74"/>
      <c r="D18" s="53">
        <v>45324</v>
      </c>
      <c r="E18" s="54">
        <v>45348</v>
      </c>
      <c r="F18" s="55">
        <f t="shared" si="0"/>
        <v>24</v>
      </c>
      <c r="G18" s="56">
        <v>0.9</v>
      </c>
      <c r="H18" s="57"/>
      <c r="I18" s="59"/>
      <c r="J18" s="59"/>
      <c r="K18" s="59"/>
      <c r="L18" s="59"/>
      <c r="M18" s="60"/>
      <c r="N18" s="60"/>
      <c r="O18" s="60"/>
      <c r="P18" s="60"/>
      <c r="Q18" s="60"/>
      <c r="R18" s="59"/>
      <c r="S18" s="59"/>
      <c r="T18" s="59"/>
      <c r="U18" s="59"/>
      <c r="V18" s="61"/>
      <c r="W18" s="62"/>
      <c r="X18" s="75"/>
      <c r="Y18" s="75"/>
      <c r="Z18" s="75"/>
      <c r="AA18" s="75"/>
      <c r="AB18" s="63"/>
      <c r="AC18" s="63"/>
      <c r="AD18" s="63"/>
      <c r="AE18" s="63"/>
      <c r="AF18" s="63"/>
      <c r="AG18" s="59"/>
      <c r="AH18" s="59"/>
      <c r="AI18" s="59"/>
      <c r="AJ18" s="59"/>
      <c r="AK18" s="61"/>
      <c r="AL18" s="62"/>
      <c r="AM18" s="59"/>
      <c r="AN18" s="59"/>
      <c r="AO18" s="59"/>
      <c r="AP18" s="59"/>
      <c r="AQ18" s="64"/>
      <c r="AR18" s="64"/>
      <c r="AS18" s="64"/>
      <c r="AT18" s="64"/>
      <c r="AU18" s="64"/>
      <c r="AV18" s="59"/>
      <c r="AW18" s="59"/>
      <c r="AX18" s="59"/>
      <c r="AY18" s="59"/>
      <c r="AZ18" s="61"/>
    </row>
    <row r="19" spans="1:52" x14ac:dyDescent="0.2">
      <c r="A19" s="50">
        <v>2.2000000000000002</v>
      </c>
      <c r="B19" s="51" t="s">
        <v>81</v>
      </c>
      <c r="C19" s="74"/>
      <c r="D19" s="53">
        <v>45413</v>
      </c>
      <c r="E19" s="54">
        <v>45432</v>
      </c>
      <c r="F19" s="55">
        <f t="shared" si="0"/>
        <v>19</v>
      </c>
      <c r="G19" s="56">
        <v>0.8</v>
      </c>
      <c r="H19" s="57"/>
      <c r="I19" s="59"/>
      <c r="J19" s="59"/>
      <c r="K19" s="59"/>
      <c r="L19" s="59"/>
      <c r="M19" s="60"/>
      <c r="N19" s="60"/>
      <c r="O19" s="60"/>
      <c r="P19" s="60"/>
      <c r="Q19" s="60"/>
      <c r="R19" s="59"/>
      <c r="S19" s="59"/>
      <c r="T19" s="59"/>
      <c r="U19" s="59"/>
      <c r="V19" s="61"/>
      <c r="W19" s="62"/>
      <c r="X19" s="59"/>
      <c r="Y19" s="59"/>
      <c r="Z19" s="59"/>
      <c r="AA19" s="75"/>
      <c r="AB19" s="75"/>
      <c r="AC19" s="75"/>
      <c r="AD19" s="75"/>
      <c r="AE19" s="63"/>
      <c r="AF19" s="63"/>
      <c r="AG19" s="59"/>
      <c r="AH19" s="59"/>
      <c r="AI19" s="59"/>
      <c r="AJ19" s="59"/>
      <c r="AK19" s="61"/>
      <c r="AL19" s="62"/>
      <c r="AM19" s="59"/>
      <c r="AN19" s="59"/>
      <c r="AO19" s="59"/>
      <c r="AP19" s="59"/>
      <c r="AQ19" s="64"/>
      <c r="AR19" s="64"/>
      <c r="AS19" s="64"/>
      <c r="AT19" s="64"/>
      <c r="AU19" s="64"/>
      <c r="AV19" s="59"/>
      <c r="AW19" s="59"/>
      <c r="AX19" s="59"/>
      <c r="AY19" s="59"/>
      <c r="AZ19" s="61"/>
    </row>
    <row r="20" spans="1:52" x14ac:dyDescent="0.2">
      <c r="A20" s="50">
        <v>2.2999999999999998</v>
      </c>
      <c r="B20" s="51" t="s">
        <v>16</v>
      </c>
      <c r="C20" s="74"/>
      <c r="D20" s="53">
        <v>45530</v>
      </c>
      <c r="E20" s="54">
        <v>45543</v>
      </c>
      <c r="F20" s="55">
        <f t="shared" si="0"/>
        <v>13</v>
      </c>
      <c r="G20" s="56">
        <v>0.7</v>
      </c>
      <c r="H20" s="57"/>
      <c r="I20" s="59"/>
      <c r="J20" s="59"/>
      <c r="K20" s="59"/>
      <c r="L20" s="59"/>
      <c r="M20" s="60"/>
      <c r="N20" s="60"/>
      <c r="O20" s="60"/>
      <c r="P20" s="60"/>
      <c r="Q20" s="60"/>
      <c r="R20" s="59"/>
      <c r="S20" s="59"/>
      <c r="T20" s="59"/>
      <c r="U20" s="59"/>
      <c r="V20" s="61"/>
      <c r="W20" s="62"/>
      <c r="X20" s="59"/>
      <c r="Y20" s="59"/>
      <c r="Z20" s="59"/>
      <c r="AA20" s="59"/>
      <c r="AB20" s="63"/>
      <c r="AC20" s="63"/>
      <c r="AD20" s="75"/>
      <c r="AE20" s="75"/>
      <c r="AF20" s="75"/>
      <c r="AG20" s="75"/>
      <c r="AH20" s="59"/>
      <c r="AI20" s="59"/>
      <c r="AJ20" s="59"/>
      <c r="AK20" s="61"/>
      <c r="AL20" s="62"/>
      <c r="AM20" s="59"/>
      <c r="AN20" s="59"/>
      <c r="AO20" s="59"/>
      <c r="AP20" s="59"/>
      <c r="AQ20" s="64"/>
      <c r="AR20" s="64"/>
      <c r="AS20" s="64"/>
      <c r="AT20" s="64"/>
      <c r="AU20" s="64"/>
      <c r="AV20" s="59"/>
      <c r="AW20" s="59"/>
      <c r="AX20" s="59"/>
      <c r="AY20" s="59"/>
      <c r="AZ20" s="61"/>
    </row>
    <row r="21" spans="1:52" x14ac:dyDescent="0.2">
      <c r="A21" s="50">
        <v>2.4</v>
      </c>
      <c r="B21" s="51" t="s">
        <v>17</v>
      </c>
      <c r="C21" s="74"/>
      <c r="D21" s="53">
        <v>45594</v>
      </c>
      <c r="E21" s="54">
        <v>45616</v>
      </c>
      <c r="F21" s="55">
        <f t="shared" si="0"/>
        <v>22</v>
      </c>
      <c r="G21" s="56">
        <v>1</v>
      </c>
      <c r="H21" s="57"/>
      <c r="I21" s="59"/>
      <c r="J21" s="59"/>
      <c r="K21" s="59"/>
      <c r="L21" s="59"/>
      <c r="M21" s="60"/>
      <c r="N21" s="60"/>
      <c r="O21" s="60"/>
      <c r="P21" s="60"/>
      <c r="Q21" s="60"/>
      <c r="R21" s="59"/>
      <c r="S21" s="59"/>
      <c r="T21" s="59"/>
      <c r="U21" s="59"/>
      <c r="V21" s="61"/>
      <c r="W21" s="62"/>
      <c r="X21" s="59"/>
      <c r="Y21" s="59"/>
      <c r="Z21" s="59"/>
      <c r="AA21" s="59"/>
      <c r="AB21" s="63"/>
      <c r="AC21" s="63"/>
      <c r="AD21" s="63"/>
      <c r="AE21" s="63"/>
      <c r="AF21" s="63"/>
      <c r="AG21" s="75"/>
      <c r="AH21" s="75"/>
      <c r="AI21" s="75"/>
      <c r="AJ21" s="75"/>
      <c r="AK21" s="75"/>
      <c r="AL21" s="62"/>
      <c r="AM21" s="59"/>
      <c r="AN21" s="59"/>
      <c r="AO21" s="59"/>
      <c r="AP21" s="59"/>
      <c r="AQ21" s="64"/>
      <c r="AR21" s="64"/>
      <c r="AS21" s="64"/>
      <c r="AT21" s="64"/>
      <c r="AU21" s="64"/>
      <c r="AV21" s="59"/>
      <c r="AW21" s="59"/>
      <c r="AX21" s="59"/>
      <c r="AY21" s="59"/>
      <c r="AZ21" s="61"/>
    </row>
    <row r="22" spans="1:52" x14ac:dyDescent="0.2">
      <c r="A22" s="50">
        <v>3</v>
      </c>
      <c r="B22" s="68" t="s">
        <v>18</v>
      </c>
      <c r="C22" s="69"/>
      <c r="D22" s="70"/>
      <c r="E22" s="71"/>
      <c r="F22" s="72" t="str">
        <f t="shared" si="0"/>
        <v/>
      </c>
      <c r="G22" s="73"/>
      <c r="H22" s="46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8"/>
      <c r="W22" s="49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8"/>
      <c r="AL22" s="49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8"/>
    </row>
    <row r="23" spans="1:52" x14ac:dyDescent="0.2">
      <c r="A23" s="50">
        <v>3.1</v>
      </c>
      <c r="B23" s="51" t="s">
        <v>82</v>
      </c>
      <c r="C23" s="74"/>
      <c r="D23" s="53">
        <v>45703</v>
      </c>
      <c r="E23" s="54">
        <v>45736</v>
      </c>
      <c r="F23" s="55">
        <f>IF(E23-D23=0,"",E23-D23)</f>
        <v>33</v>
      </c>
      <c r="G23" s="56">
        <v>1</v>
      </c>
      <c r="H23" s="57"/>
      <c r="I23" s="59"/>
      <c r="J23" s="59"/>
      <c r="K23" s="59"/>
      <c r="L23" s="59"/>
      <c r="M23" s="60"/>
      <c r="N23" s="60"/>
      <c r="O23" s="60"/>
      <c r="P23" s="60"/>
      <c r="Q23" s="60"/>
      <c r="R23" s="59"/>
      <c r="S23" s="59"/>
      <c r="T23" s="59"/>
      <c r="U23" s="59"/>
      <c r="V23" s="61"/>
      <c r="W23" s="62"/>
      <c r="X23" s="59"/>
      <c r="Y23" s="59"/>
      <c r="Z23" s="59"/>
      <c r="AA23" s="59"/>
      <c r="AB23" s="63"/>
      <c r="AC23" s="63"/>
      <c r="AD23" s="63"/>
      <c r="AE23" s="63"/>
      <c r="AF23" s="63"/>
      <c r="AG23" s="59"/>
      <c r="AH23" s="59"/>
      <c r="AI23" s="59"/>
      <c r="AJ23" s="59"/>
      <c r="AK23" s="61"/>
      <c r="AL23" s="62"/>
      <c r="AM23" s="76"/>
      <c r="AN23" s="76"/>
      <c r="AO23" s="76"/>
      <c r="AP23" s="76"/>
      <c r="AQ23" s="64"/>
      <c r="AR23" s="64"/>
      <c r="AS23" s="64"/>
      <c r="AT23" s="64"/>
      <c r="AU23" s="64"/>
      <c r="AV23" s="59"/>
      <c r="AW23" s="59"/>
      <c r="AX23" s="59"/>
      <c r="AY23" s="59"/>
      <c r="AZ23" s="61"/>
    </row>
    <row r="24" spans="1:52" x14ac:dyDescent="0.2">
      <c r="A24" s="50">
        <v>3.2</v>
      </c>
      <c r="B24" s="51" t="s">
        <v>16</v>
      </c>
      <c r="C24" s="74"/>
      <c r="D24" s="53">
        <v>45731</v>
      </c>
      <c r="E24" s="54">
        <v>45797</v>
      </c>
      <c r="F24" s="55">
        <f>IF(E24-D24=0,"",E24-D24)</f>
        <v>66</v>
      </c>
      <c r="G24" s="56">
        <v>1</v>
      </c>
      <c r="H24" s="57"/>
      <c r="I24" s="59"/>
      <c r="J24" s="59"/>
      <c r="K24" s="59"/>
      <c r="L24" s="59"/>
      <c r="M24" s="60"/>
      <c r="N24" s="60"/>
      <c r="O24" s="60"/>
      <c r="P24" s="60"/>
      <c r="Q24" s="60"/>
      <c r="R24" s="59"/>
      <c r="S24" s="59"/>
      <c r="T24" s="59"/>
      <c r="U24" s="59"/>
      <c r="V24" s="61"/>
      <c r="W24" s="62"/>
      <c r="X24" s="59"/>
      <c r="Y24" s="59"/>
      <c r="Z24" s="59"/>
      <c r="AA24" s="59"/>
      <c r="AB24" s="63"/>
      <c r="AC24" s="63"/>
      <c r="AD24" s="63"/>
      <c r="AE24" s="63"/>
      <c r="AF24" s="63"/>
      <c r="AG24" s="59"/>
      <c r="AH24" s="59"/>
      <c r="AI24" s="59"/>
      <c r="AJ24" s="59"/>
      <c r="AK24" s="61"/>
      <c r="AL24" s="62"/>
      <c r="AM24" s="59"/>
      <c r="AN24" s="59"/>
      <c r="AO24" s="59"/>
      <c r="AP24" s="76"/>
      <c r="AQ24" s="76"/>
      <c r="AR24" s="76"/>
      <c r="AS24" s="76"/>
      <c r="AT24" s="64"/>
      <c r="AU24" s="64"/>
      <c r="AV24" s="59"/>
      <c r="AW24" s="59"/>
      <c r="AX24" s="59"/>
      <c r="AY24" s="59"/>
      <c r="AZ24" s="61"/>
    </row>
    <row r="25" spans="1:52" x14ac:dyDescent="0.2">
      <c r="A25" s="50" t="s">
        <v>83</v>
      </c>
      <c r="B25" s="51" t="s">
        <v>20</v>
      </c>
      <c r="C25" s="65"/>
      <c r="D25" s="53">
        <v>45853</v>
      </c>
      <c r="E25" s="54">
        <v>45889</v>
      </c>
      <c r="F25" s="55">
        <f t="shared" si="0"/>
        <v>36</v>
      </c>
      <c r="G25" s="56">
        <v>1</v>
      </c>
      <c r="H25" s="57"/>
      <c r="I25" s="59"/>
      <c r="J25" s="59"/>
      <c r="K25" s="59"/>
      <c r="L25" s="59"/>
      <c r="M25" s="60"/>
      <c r="N25" s="60"/>
      <c r="O25" s="60"/>
      <c r="P25" s="60"/>
      <c r="Q25" s="60"/>
      <c r="R25" s="59"/>
      <c r="S25" s="59"/>
      <c r="T25" s="59"/>
      <c r="U25" s="59"/>
      <c r="V25" s="61"/>
      <c r="W25" s="62"/>
      <c r="X25" s="59"/>
      <c r="Y25" s="59"/>
      <c r="Z25" s="59"/>
      <c r="AA25" s="59"/>
      <c r="AB25" s="63"/>
      <c r="AC25" s="63"/>
      <c r="AD25" s="63"/>
      <c r="AE25" s="63"/>
      <c r="AF25" s="63"/>
      <c r="AG25" s="59"/>
      <c r="AH25" s="59"/>
      <c r="AI25" s="59"/>
      <c r="AJ25" s="59"/>
      <c r="AK25" s="61"/>
      <c r="AL25" s="62"/>
      <c r="AM25" s="59"/>
      <c r="AN25" s="59"/>
      <c r="AO25" s="59"/>
      <c r="AP25" s="59"/>
      <c r="AQ25" s="64"/>
      <c r="AR25" s="64"/>
      <c r="AS25" s="76"/>
      <c r="AT25" s="76"/>
      <c r="AU25" s="76"/>
      <c r="AV25" s="76"/>
      <c r="AW25" s="59"/>
      <c r="AX25" s="59"/>
      <c r="AY25" s="59"/>
      <c r="AZ25" s="61"/>
    </row>
    <row r="26" spans="1:52" ht="16" thickBot="1" x14ac:dyDescent="0.25">
      <c r="A26" s="50" t="s">
        <v>84</v>
      </c>
      <c r="B26" s="77" t="s">
        <v>21</v>
      </c>
      <c r="C26" s="65"/>
      <c r="D26" s="53">
        <v>45945</v>
      </c>
      <c r="E26" s="54">
        <v>45981</v>
      </c>
      <c r="F26" s="55">
        <f t="shared" si="0"/>
        <v>36</v>
      </c>
      <c r="G26" s="56">
        <v>0.95</v>
      </c>
      <c r="H26" s="57"/>
      <c r="I26" s="59"/>
      <c r="J26" s="59"/>
      <c r="K26" s="59"/>
      <c r="L26" s="59"/>
      <c r="M26" s="60"/>
      <c r="N26" s="60"/>
      <c r="O26" s="60"/>
      <c r="P26" s="60"/>
      <c r="Q26" s="60"/>
      <c r="R26" s="59"/>
      <c r="S26" s="59"/>
      <c r="T26" s="59" t="s">
        <v>85</v>
      </c>
      <c r="U26" s="59"/>
      <c r="V26" s="61"/>
      <c r="W26" s="62"/>
      <c r="X26" s="59"/>
      <c r="Y26" s="59"/>
      <c r="Z26" s="59"/>
      <c r="AA26" s="59"/>
      <c r="AB26" s="63"/>
      <c r="AC26" s="63"/>
      <c r="AD26" s="63"/>
      <c r="AE26" s="63"/>
      <c r="AF26" s="63"/>
      <c r="AG26" s="59"/>
      <c r="AH26" s="59"/>
      <c r="AI26" s="59"/>
      <c r="AJ26" s="59"/>
      <c r="AK26" s="61"/>
      <c r="AL26" s="62"/>
      <c r="AM26" s="59"/>
      <c r="AN26" s="59"/>
      <c r="AO26" s="59"/>
      <c r="AP26" s="59"/>
      <c r="AQ26" s="64"/>
      <c r="AR26" s="64"/>
      <c r="AS26" s="64"/>
      <c r="AT26" s="64"/>
      <c r="AU26" s="64"/>
      <c r="AV26" s="76"/>
      <c r="AW26" s="76"/>
      <c r="AX26" s="76"/>
      <c r="AY26" s="76"/>
      <c r="AZ26" s="76"/>
    </row>
  </sheetData>
  <mergeCells count="14">
    <mergeCell ref="AQ7:AU7"/>
    <mergeCell ref="AV7:AZ7"/>
    <mergeCell ref="B1:H1"/>
    <mergeCell ref="B2:H2"/>
    <mergeCell ref="H6:V6"/>
    <mergeCell ref="W6:AK6"/>
    <mergeCell ref="AL6:AZ6"/>
    <mergeCell ref="H7:L7"/>
    <mergeCell ref="M7:Q7"/>
    <mergeCell ref="R7:V7"/>
    <mergeCell ref="W7:AA7"/>
    <mergeCell ref="AB7:AF7"/>
    <mergeCell ref="AG7:AK7"/>
    <mergeCell ref="AL7:AP7"/>
  </mergeCells>
  <conditionalFormatting sqref="G9:G26">
    <cfRule type="dataBar" priority="1">
      <dataBar>
        <cfvo type="percent" val="0"/>
        <cfvo type="percent" val="100"/>
        <color theme="3" tint="0.59999389629810485"/>
      </dataBar>
    </cfRule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1F41-8466-5249-B0CC-525846B7FC42}">
  <dimension ref="A1:O47"/>
  <sheetViews>
    <sheetView topLeftCell="A7" workbookViewId="0">
      <selection sqref="A1:O47"/>
    </sheetView>
  </sheetViews>
  <sheetFormatPr baseColWidth="10" defaultRowHeight="15" x14ac:dyDescent="0.2"/>
  <sheetData>
    <row r="1" spans="1:15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5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5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5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9" spans="1:15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</row>
    <row r="10" spans="1:1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</row>
    <row r="11" spans="1:15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</row>
    <row r="12" spans="1:15" x14ac:dyDescent="0.2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</row>
    <row r="13" spans="1:15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x14ac:dyDescent="0.2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</row>
    <row r="18" spans="1:15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</row>
    <row r="19" spans="1:15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</row>
    <row r="20" spans="1:15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</row>
    <row r="21" spans="1:15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</row>
    <row r="22" spans="1:15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</row>
    <row r="23" spans="1:15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</row>
    <row r="24" spans="1:15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5" spans="1:15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</row>
    <row r="26" spans="1:15" x14ac:dyDescent="0.2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1:15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</row>
    <row r="28" spans="1:15" x14ac:dyDescent="0.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</row>
    <row r="29" spans="1:15" x14ac:dyDescent="0.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</row>
    <row r="30" spans="1:15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15" x14ac:dyDescent="0.2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</row>
    <row r="32" spans="1:15" x14ac:dyDescent="0.2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</row>
    <row r="33" spans="1:15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</row>
    <row r="34" spans="1:15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</row>
    <row r="35" spans="1:15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</row>
    <row r="36" spans="1:15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</row>
    <row r="37" spans="1:15" x14ac:dyDescent="0.2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1:15" x14ac:dyDescent="0.2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</row>
    <row r="39" spans="1:15" x14ac:dyDescent="0.2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</row>
    <row r="40" spans="1:15" x14ac:dyDescent="0.2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</row>
    <row r="41" spans="1:15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</row>
    <row r="42" spans="1:15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</row>
    <row r="43" spans="1:15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</row>
    <row r="44" spans="1:15" x14ac:dyDescent="0.2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</row>
    <row r="45" spans="1:15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</row>
    <row r="46" spans="1:15" x14ac:dyDescent="0.2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</row>
    <row r="47" spans="1:15" x14ac:dyDescent="0.2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</row>
  </sheetData>
  <mergeCells count="1">
    <mergeCell ref="A1:O4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06BB-DDEF-F84F-8BBC-77B03EE4E53C}">
  <dimension ref="A1:AL31"/>
  <sheetViews>
    <sheetView showGridLines="0" tabSelected="1" workbookViewId="0">
      <selection activeCell="AN22" sqref="AN22"/>
    </sheetView>
  </sheetViews>
  <sheetFormatPr baseColWidth="10" defaultRowHeight="15" x14ac:dyDescent="0.2"/>
  <cols>
    <col min="1" max="1" width="1.6640625" customWidth="1"/>
    <col min="2" max="2" width="11.5" customWidth="1"/>
    <col min="3" max="3" width="22.83203125" customWidth="1"/>
    <col min="4" max="23" width="2.33203125" customWidth="1"/>
    <col min="24" max="35" width="4.6640625" customWidth="1"/>
    <col min="36" max="36" width="1.6640625" customWidth="1"/>
    <col min="37" max="38" width="11.5" customWidth="1"/>
  </cols>
  <sheetData>
    <row r="1" spans="1:38" x14ac:dyDescent="0.2">
      <c r="B1" s="90"/>
      <c r="Z1" s="136" t="s">
        <v>89</v>
      </c>
      <c r="AA1" s="136"/>
      <c r="AB1" s="136"/>
    </row>
    <row r="2" spans="1:38" x14ac:dyDescent="0.2">
      <c r="A2" s="89"/>
      <c r="C2" s="89"/>
      <c r="D2" s="137" t="s">
        <v>90</v>
      </c>
      <c r="E2" s="138"/>
      <c r="F2" s="143" t="s">
        <v>91</v>
      </c>
      <c r="G2" s="143"/>
      <c r="H2" s="143" t="s">
        <v>92</v>
      </c>
      <c r="I2" s="143"/>
      <c r="J2" s="137" t="s">
        <v>93</v>
      </c>
      <c r="K2" s="144"/>
      <c r="L2" s="137" t="s">
        <v>94</v>
      </c>
      <c r="M2" s="144"/>
      <c r="N2" s="137" t="s">
        <v>95</v>
      </c>
      <c r="O2" s="144"/>
      <c r="P2" s="137" t="s">
        <v>96</v>
      </c>
      <c r="Q2" s="144"/>
      <c r="R2" s="143" t="s">
        <v>97</v>
      </c>
      <c r="S2" s="143"/>
      <c r="T2" s="143"/>
      <c r="U2" s="143"/>
      <c r="V2" s="143"/>
      <c r="W2" s="143"/>
      <c r="X2" s="89"/>
      <c r="Y2" s="91"/>
      <c r="Z2" s="154" t="s">
        <v>98</v>
      </c>
      <c r="AA2" s="131" t="s">
        <v>99</v>
      </c>
      <c r="AB2" s="131" t="s">
        <v>100</v>
      </c>
      <c r="AC2" s="134"/>
      <c r="AD2" s="134"/>
      <c r="AE2" s="134"/>
      <c r="AF2" s="134"/>
      <c r="AG2" s="134"/>
      <c r="AH2" s="134"/>
      <c r="AI2" s="134"/>
      <c r="AJ2" s="89"/>
      <c r="AK2" s="89"/>
      <c r="AL2" s="89"/>
    </row>
    <row r="3" spans="1:38" x14ac:dyDescent="0.2">
      <c r="A3" s="89"/>
      <c r="B3" s="90"/>
      <c r="C3" s="89"/>
      <c r="D3" s="139"/>
      <c r="E3" s="140"/>
      <c r="F3" s="143"/>
      <c r="G3" s="143"/>
      <c r="H3" s="143"/>
      <c r="I3" s="143"/>
      <c r="J3" s="145"/>
      <c r="K3" s="146"/>
      <c r="L3" s="145"/>
      <c r="M3" s="146"/>
      <c r="N3" s="145"/>
      <c r="O3" s="146"/>
      <c r="P3" s="145"/>
      <c r="Q3" s="146"/>
      <c r="R3" s="143"/>
      <c r="S3" s="143"/>
      <c r="T3" s="143"/>
      <c r="U3" s="143"/>
      <c r="V3" s="143"/>
      <c r="W3" s="143"/>
      <c r="X3" s="89"/>
      <c r="Y3" s="91"/>
      <c r="Z3" s="155"/>
      <c r="AA3" s="132"/>
      <c r="AB3" s="132"/>
      <c r="AC3" s="91"/>
      <c r="AD3" s="91"/>
      <c r="AE3" s="135"/>
      <c r="AF3" s="135"/>
      <c r="AG3" s="135"/>
      <c r="AH3" s="135"/>
      <c r="AI3" s="135"/>
      <c r="AJ3" s="89"/>
      <c r="AK3" s="89"/>
      <c r="AL3" s="89"/>
    </row>
    <row r="4" spans="1:38" x14ac:dyDescent="0.2">
      <c r="A4" s="89"/>
      <c r="B4" s="90"/>
      <c r="C4" s="89"/>
      <c r="D4" s="139"/>
      <c r="E4" s="140"/>
      <c r="F4" s="143"/>
      <c r="G4" s="143"/>
      <c r="H4" s="143"/>
      <c r="I4" s="143"/>
      <c r="J4" s="145"/>
      <c r="K4" s="146"/>
      <c r="L4" s="145"/>
      <c r="M4" s="146"/>
      <c r="N4" s="145"/>
      <c r="O4" s="146"/>
      <c r="P4" s="145"/>
      <c r="Q4" s="146"/>
      <c r="R4" s="143"/>
      <c r="S4" s="143"/>
      <c r="T4" s="143"/>
      <c r="U4" s="143"/>
      <c r="V4" s="143"/>
      <c r="W4" s="143"/>
      <c r="X4" s="89"/>
      <c r="Y4" s="91"/>
      <c r="Z4" s="155"/>
      <c r="AA4" s="132"/>
      <c r="AB4" s="132"/>
      <c r="AC4" s="91"/>
      <c r="AD4" s="91"/>
      <c r="AE4" s="135"/>
      <c r="AF4" s="135"/>
      <c r="AG4" s="135"/>
      <c r="AH4" s="135"/>
      <c r="AI4" s="135"/>
      <c r="AJ4" s="89"/>
      <c r="AK4" s="89"/>
      <c r="AL4" s="89"/>
    </row>
    <row r="5" spans="1:38" x14ac:dyDescent="0.2">
      <c r="A5" s="89"/>
      <c r="B5" s="89"/>
      <c r="C5" s="93" t="s">
        <v>101</v>
      </c>
      <c r="D5" s="139"/>
      <c r="E5" s="140"/>
      <c r="F5" s="143"/>
      <c r="G5" s="143"/>
      <c r="H5" s="143"/>
      <c r="I5" s="143"/>
      <c r="J5" s="145"/>
      <c r="K5" s="146"/>
      <c r="L5" s="145"/>
      <c r="M5" s="146"/>
      <c r="N5" s="145"/>
      <c r="O5" s="146"/>
      <c r="P5" s="145"/>
      <c r="Q5" s="146"/>
      <c r="R5" s="143"/>
      <c r="S5" s="143"/>
      <c r="T5" s="143"/>
      <c r="U5" s="143"/>
      <c r="V5" s="143"/>
      <c r="W5" s="143"/>
      <c r="X5" s="89"/>
      <c r="Y5" s="91"/>
      <c r="Z5" s="155"/>
      <c r="AA5" s="132"/>
      <c r="AB5" s="132"/>
      <c r="AC5" s="91"/>
      <c r="AD5" s="91"/>
      <c r="AE5" s="135"/>
      <c r="AF5" s="135"/>
      <c r="AG5" s="135"/>
      <c r="AH5" s="135"/>
      <c r="AI5" s="135"/>
      <c r="AJ5" s="89"/>
      <c r="AK5" s="89"/>
      <c r="AL5" s="89"/>
    </row>
    <row r="6" spans="1:38" x14ac:dyDescent="0.2">
      <c r="A6" s="94"/>
      <c r="B6" s="94"/>
      <c r="C6" s="95" t="s">
        <v>102</v>
      </c>
      <c r="D6" s="139"/>
      <c r="E6" s="140"/>
      <c r="F6" s="143"/>
      <c r="G6" s="143"/>
      <c r="H6" s="143"/>
      <c r="I6" s="143"/>
      <c r="J6" s="145"/>
      <c r="K6" s="146"/>
      <c r="L6" s="145"/>
      <c r="M6" s="146"/>
      <c r="N6" s="145"/>
      <c r="O6" s="146"/>
      <c r="P6" s="145"/>
      <c r="Q6" s="146"/>
      <c r="R6" s="143"/>
      <c r="S6" s="143"/>
      <c r="T6" s="143"/>
      <c r="U6" s="143"/>
      <c r="V6" s="143"/>
      <c r="W6" s="143"/>
      <c r="X6" s="94"/>
      <c r="Y6" s="91"/>
      <c r="Z6" s="155"/>
      <c r="AA6" s="132"/>
      <c r="AB6" s="132"/>
      <c r="AC6" s="91"/>
      <c r="AD6" s="91"/>
      <c r="AE6" s="135"/>
      <c r="AF6" s="135"/>
      <c r="AG6" s="135"/>
      <c r="AH6" s="135"/>
      <c r="AI6" s="135"/>
      <c r="AJ6" s="94"/>
      <c r="AK6" s="94"/>
      <c r="AL6" s="94"/>
    </row>
    <row r="7" spans="1:38" x14ac:dyDescent="0.2">
      <c r="A7" s="94"/>
      <c r="B7" s="95"/>
      <c r="C7" s="95"/>
      <c r="D7" s="139"/>
      <c r="E7" s="140"/>
      <c r="F7" s="143"/>
      <c r="G7" s="143"/>
      <c r="H7" s="143"/>
      <c r="I7" s="143"/>
      <c r="J7" s="145"/>
      <c r="K7" s="146"/>
      <c r="L7" s="145"/>
      <c r="M7" s="146"/>
      <c r="N7" s="145"/>
      <c r="O7" s="146"/>
      <c r="P7" s="145"/>
      <c r="Q7" s="146"/>
      <c r="R7" s="143"/>
      <c r="S7" s="143"/>
      <c r="T7" s="143"/>
      <c r="U7" s="143"/>
      <c r="V7" s="143"/>
      <c r="W7" s="143"/>
      <c r="X7" s="94"/>
      <c r="Y7" s="91"/>
      <c r="Z7" s="155"/>
      <c r="AA7" s="132"/>
      <c r="AB7" s="132"/>
      <c r="AC7" s="91"/>
      <c r="AD7" s="91"/>
      <c r="AE7" s="135"/>
      <c r="AF7" s="135"/>
      <c r="AG7" s="135"/>
      <c r="AH7" s="135"/>
      <c r="AI7" s="135"/>
      <c r="AJ7" s="94"/>
      <c r="AK7" s="94"/>
      <c r="AL7" s="94"/>
    </row>
    <row r="8" spans="1:38" x14ac:dyDescent="0.2">
      <c r="A8" s="94"/>
      <c r="B8" s="96"/>
      <c r="C8" s="94"/>
      <c r="D8" s="139"/>
      <c r="E8" s="140"/>
      <c r="F8" s="143"/>
      <c r="G8" s="143"/>
      <c r="H8" s="143"/>
      <c r="I8" s="143"/>
      <c r="J8" s="145"/>
      <c r="K8" s="146"/>
      <c r="L8" s="145"/>
      <c r="M8" s="146"/>
      <c r="N8" s="145"/>
      <c r="O8" s="146"/>
      <c r="P8" s="145"/>
      <c r="Q8" s="146"/>
      <c r="R8" s="143"/>
      <c r="S8" s="143"/>
      <c r="T8" s="143"/>
      <c r="U8" s="143"/>
      <c r="V8" s="143"/>
      <c r="W8" s="143"/>
      <c r="X8" s="94"/>
      <c r="Y8" s="91"/>
      <c r="Z8" s="155"/>
      <c r="AA8" s="132"/>
      <c r="AB8" s="132"/>
      <c r="AC8" s="91"/>
      <c r="AD8" s="91"/>
      <c r="AE8" s="135"/>
      <c r="AF8" s="135"/>
      <c r="AG8" s="135"/>
      <c r="AH8" s="135"/>
      <c r="AI8" s="135"/>
      <c r="AJ8" s="94"/>
      <c r="AK8" s="94"/>
      <c r="AL8" s="94"/>
    </row>
    <row r="9" spans="1:38" x14ac:dyDescent="0.2">
      <c r="A9" s="94"/>
      <c r="B9" s="134" t="s">
        <v>103</v>
      </c>
      <c r="C9" s="134"/>
      <c r="D9" s="139"/>
      <c r="E9" s="140"/>
      <c r="F9" s="143"/>
      <c r="G9" s="143"/>
      <c r="H9" s="143"/>
      <c r="I9" s="143"/>
      <c r="J9" s="145"/>
      <c r="K9" s="146"/>
      <c r="L9" s="145"/>
      <c r="M9" s="146"/>
      <c r="N9" s="145"/>
      <c r="O9" s="146"/>
      <c r="P9" s="145"/>
      <c r="Q9" s="146"/>
      <c r="R9" s="143"/>
      <c r="S9" s="143"/>
      <c r="T9" s="143"/>
      <c r="U9" s="143"/>
      <c r="V9" s="143"/>
      <c r="W9" s="143"/>
      <c r="X9" s="94"/>
      <c r="Y9" s="91"/>
      <c r="Z9" s="155"/>
      <c r="AA9" s="132"/>
      <c r="AB9" s="132"/>
      <c r="AC9" s="91"/>
      <c r="AD9" s="91"/>
      <c r="AE9" s="94"/>
      <c r="AF9" s="94"/>
      <c r="AG9" s="94"/>
      <c r="AH9" s="94"/>
      <c r="AI9" s="94"/>
      <c r="AJ9" s="94"/>
      <c r="AK9" s="94"/>
      <c r="AL9" s="94"/>
    </row>
    <row r="10" spans="1:38" x14ac:dyDescent="0.2">
      <c r="A10" s="94"/>
      <c r="B10" s="134" t="s">
        <v>104</v>
      </c>
      <c r="C10" s="134"/>
      <c r="D10" s="141"/>
      <c r="E10" s="142"/>
      <c r="F10" s="143"/>
      <c r="G10" s="143"/>
      <c r="H10" s="143"/>
      <c r="I10" s="143"/>
      <c r="J10" s="147"/>
      <c r="K10" s="148"/>
      <c r="L10" s="147"/>
      <c r="M10" s="148"/>
      <c r="N10" s="147"/>
      <c r="O10" s="148"/>
      <c r="P10" s="147"/>
      <c r="Q10" s="148"/>
      <c r="R10" s="143"/>
      <c r="S10" s="143"/>
      <c r="T10" s="143"/>
      <c r="U10" s="143"/>
      <c r="V10" s="143"/>
      <c r="W10" s="143"/>
      <c r="X10" s="92" t="s">
        <v>105</v>
      </c>
      <c r="Y10" s="92" t="s">
        <v>106</v>
      </c>
      <c r="Z10" s="156"/>
      <c r="AA10" s="133"/>
      <c r="AB10" s="133"/>
      <c r="AC10" s="91"/>
      <c r="AD10" s="91"/>
      <c r="AE10" s="91"/>
      <c r="AF10" s="91"/>
      <c r="AG10" s="91"/>
      <c r="AH10" s="91"/>
      <c r="AI10" s="91"/>
      <c r="AJ10" s="91"/>
      <c r="AK10" s="94"/>
      <c r="AL10" s="94"/>
    </row>
    <row r="11" spans="1:38" ht="18" x14ac:dyDescent="0.2">
      <c r="A11" s="94"/>
      <c r="B11" s="149" t="s">
        <v>107</v>
      </c>
      <c r="C11" s="97" t="s">
        <v>108</v>
      </c>
      <c r="D11" s="152" t="s">
        <v>109</v>
      </c>
      <c r="E11" s="152"/>
      <c r="F11" s="153" t="s">
        <v>109</v>
      </c>
      <c r="G11" s="153"/>
      <c r="H11" s="152"/>
      <c r="I11" s="152"/>
      <c r="J11" s="152" t="s">
        <v>110</v>
      </c>
      <c r="K11" s="152"/>
      <c r="L11" s="152"/>
      <c r="M11" s="152"/>
      <c r="N11" s="157" t="s">
        <v>110</v>
      </c>
      <c r="O11" s="158"/>
      <c r="P11" s="152"/>
      <c r="Q11" s="152"/>
      <c r="R11" s="153"/>
      <c r="S11" s="153"/>
      <c r="T11" s="152"/>
      <c r="U11" s="152"/>
      <c r="V11" s="153"/>
      <c r="W11" s="153"/>
      <c r="X11" s="98">
        <f>IF(D11="l",5,IF(D11="£",3,IF(D11="¡",1,0)))+IF(F11="l",5,IF(F11="£",3,IF(F11="¡",1,0)))+IF(H11="l",5,IF(H11="£",3,IF(H11="¡",1,0)))+IF(J11="l",5,IF(J11="£",3,IF(J11="¡",1,0)))+IF(L11="l",5,IF(L11="£",3,IF(L11="¡",1,0)))+IF(N11="l",5,IF(N11="£",3,IF(N11="¡",1,0)))+IF(P11="l",5,IF(P11="£",3,IF(P11="¡",1,0)))+IF(R11="l",5,IF(R11="£",3,IF(R11="¡",1,0)))+IF(T11="l",5,IF(T11="£",3,IF(T11="¡",1,0)))+IF(V11="l",5,IF(V11="£",3,IF(V11="¡",1,0)))</f>
        <v>16</v>
      </c>
      <c r="Y11" s="99">
        <f>IF(X11&gt;((((MAX($X$11:$X$18)-MIN($X$11:$X$18))/4)*3)+MIN($X$11:$X$18)),0,IF(X11&gt;((((MAX($X$11:$X$18)-MIN($X$11:$X$18))/4)*2)+MIN($X$11:$X$18)),1,IF(X11&gt;(((MAX($X$11:$X$18)-MIN($X$11:$X$18))/4)+MIN($X$11:$X$18)),2,3)))</f>
        <v>3</v>
      </c>
      <c r="Z11" s="100">
        <v>3</v>
      </c>
      <c r="AA11" s="100">
        <v>5</v>
      </c>
      <c r="AB11" s="100">
        <v>5</v>
      </c>
      <c r="AC11" s="101"/>
      <c r="AD11" s="101"/>
      <c r="AE11" s="101"/>
      <c r="AF11" s="101"/>
      <c r="AG11" s="101"/>
      <c r="AH11" s="101"/>
      <c r="AI11" s="101"/>
      <c r="AJ11" s="94"/>
      <c r="AK11" s="94"/>
      <c r="AL11" s="94"/>
    </row>
    <row r="12" spans="1:38" ht="18" x14ac:dyDescent="0.2">
      <c r="A12" s="94"/>
      <c r="B12" s="150"/>
      <c r="C12" s="97" t="s">
        <v>111</v>
      </c>
      <c r="D12" s="152" t="s">
        <v>109</v>
      </c>
      <c r="E12" s="152"/>
      <c r="F12" s="152" t="s">
        <v>109</v>
      </c>
      <c r="G12" s="152"/>
      <c r="H12" s="152" t="s">
        <v>110</v>
      </c>
      <c r="I12" s="152"/>
      <c r="J12" s="153"/>
      <c r="K12" s="153"/>
      <c r="L12" s="152" t="s">
        <v>110</v>
      </c>
      <c r="M12" s="152"/>
      <c r="N12" s="157" t="s">
        <v>110</v>
      </c>
      <c r="O12" s="158"/>
      <c r="P12" s="152"/>
      <c r="Q12" s="152"/>
      <c r="R12" s="152"/>
      <c r="S12" s="152"/>
      <c r="T12" s="152"/>
      <c r="U12" s="152"/>
      <c r="V12" s="152"/>
      <c r="W12" s="152"/>
      <c r="X12" s="98">
        <f t="shared" ref="X12:X18" si="0">IF(D12="l",5,IF(D12="£",3,IF(D12="¡",1,0)))+IF(F12="l",5,IF(F12="£",3,IF(F12="¡",1,0)))+IF(H12="l",5,IF(H12="£",3,IF(H12="¡",1,0)))+IF(J12="l",5,IF(J12="£",3,IF(J12="¡",1,0)))+IF(L12="l",5,IF(L12="£",3,IF(L12="¡",1,0)))+IF(N12="l",5,IF(N12="£",3,IF(N12="¡",1,0)))+IF(P12="l",5,IF(P12="£",3,IF(P12="¡",1,0)))+IF(R12="l",5,IF(R12="£",3,IF(R12="¡",1,0)))+IF(T12="l",5,IF(T12="£",3,IF(T12="¡",1,0)))+IF(V12="l",5,IF(V12="£",3,IF(V12="¡",1,0)))</f>
        <v>19</v>
      </c>
      <c r="Y12" s="99">
        <f>IF(X12&gt;((((MAX($X$11:$X$18)-MIN($X$11:$X$18))/4)*3)+MIN($X$11:$X$18)),0,IF(X12&gt;((((MAX($X$11:$X$18)-MIN($X$11:$X$18))/4)*2)+MIN($X$11:$X$18)),1,IF(X12&gt;(((MAX($X$11:$X$18)-MIN($X$11:$X$18))/4)+MIN($X$11:$X$18)),2,3)))</f>
        <v>2</v>
      </c>
      <c r="Z12" s="100">
        <v>5</v>
      </c>
      <c r="AA12" s="100">
        <v>4</v>
      </c>
      <c r="AB12" s="100">
        <v>3</v>
      </c>
      <c r="AC12" s="101"/>
      <c r="AD12" s="101"/>
      <c r="AE12" s="101"/>
      <c r="AF12" s="101"/>
      <c r="AG12" s="101"/>
      <c r="AH12" s="101"/>
      <c r="AI12" s="101"/>
      <c r="AJ12" s="94"/>
      <c r="AK12" s="94"/>
      <c r="AL12" s="94"/>
    </row>
    <row r="13" spans="1:38" ht="18" x14ac:dyDescent="0.2">
      <c r="A13" s="94"/>
      <c r="B13" s="150"/>
      <c r="C13" s="97" t="s">
        <v>112</v>
      </c>
      <c r="D13" s="153"/>
      <c r="E13" s="153"/>
      <c r="F13" s="152" t="s">
        <v>110</v>
      </c>
      <c r="G13" s="152"/>
      <c r="H13" s="153" t="s">
        <v>109</v>
      </c>
      <c r="I13" s="153"/>
      <c r="J13" s="152"/>
      <c r="K13" s="152"/>
      <c r="L13" s="152" t="s">
        <v>110</v>
      </c>
      <c r="M13" s="152"/>
      <c r="N13" s="152"/>
      <c r="O13" s="152"/>
      <c r="P13" s="152"/>
      <c r="Q13" s="152"/>
      <c r="R13" s="153"/>
      <c r="S13" s="153"/>
      <c r="T13" s="152"/>
      <c r="U13" s="152"/>
      <c r="V13" s="152"/>
      <c r="W13" s="152"/>
      <c r="X13" s="98">
        <f t="shared" si="0"/>
        <v>11</v>
      </c>
      <c r="Y13" s="99">
        <f>IF(X13&gt;((((MAX($X$11:$X$18)-MIN($X$11:$X$18))/4)*3)+MIN($X$11:$X$18)),0,IF(X13&gt;((((MAX($X$11:$X$18)-MIN($X$11:$X$18))/4)*2)+MIN($X$11:$X$18)),1,IF(X13&gt;(((MAX($X$11:$X$18)-MIN($X$11:$X$18))/4)+MIN($X$11:$X$18)),2,3)))</f>
        <v>3</v>
      </c>
      <c r="Z13" s="100">
        <v>5</v>
      </c>
      <c r="AA13" s="100">
        <v>4</v>
      </c>
      <c r="AB13" s="100">
        <v>3</v>
      </c>
      <c r="AC13" s="101"/>
      <c r="AD13" s="101"/>
      <c r="AE13" s="101"/>
      <c r="AF13" s="101"/>
      <c r="AG13" s="101"/>
      <c r="AH13" s="101"/>
      <c r="AI13" s="101"/>
      <c r="AJ13" s="94"/>
      <c r="AK13" s="94"/>
      <c r="AL13" s="94"/>
    </row>
    <row r="14" spans="1:38" ht="18" x14ac:dyDescent="0.2">
      <c r="A14" s="94"/>
      <c r="B14" s="151"/>
      <c r="C14" s="97" t="s">
        <v>113</v>
      </c>
      <c r="D14" s="159"/>
      <c r="E14" s="160"/>
      <c r="F14" s="159"/>
      <c r="G14" s="160"/>
      <c r="H14" s="157"/>
      <c r="I14" s="158"/>
      <c r="J14" s="153" t="s">
        <v>109</v>
      </c>
      <c r="K14" s="153"/>
      <c r="L14" s="157" t="s">
        <v>110</v>
      </c>
      <c r="M14" s="158"/>
      <c r="N14" s="153" t="s">
        <v>109</v>
      </c>
      <c r="O14" s="153"/>
      <c r="P14" s="157" t="s">
        <v>110</v>
      </c>
      <c r="Q14" s="158"/>
      <c r="R14" s="157"/>
      <c r="S14" s="158"/>
      <c r="T14" s="161"/>
      <c r="U14" s="162"/>
      <c r="V14" s="157"/>
      <c r="W14" s="158"/>
      <c r="X14" s="98">
        <f t="shared" si="0"/>
        <v>16</v>
      </c>
      <c r="Y14" s="99">
        <f t="shared" ref="Y14" si="1">IF(X14&gt;((((MAX($X$11:$X$18)-MIN($X$11:$X$18))/4)*3)+MIN($X$11:$X$18)),0,IF(X14&gt;((((MAX($X$11:$X$18)-MIN($X$11:$X$18))/4)*2)+MIN($X$11:$X$18)),1,IF(X14&gt;(((MAX($X$11:$X$18)-MIN($X$11:$X$18))/4)+MIN($X$11:$X$18)),2,3)))</f>
        <v>3</v>
      </c>
      <c r="Z14" s="100">
        <v>3</v>
      </c>
      <c r="AA14" s="100">
        <v>5</v>
      </c>
      <c r="AB14" s="100">
        <v>4</v>
      </c>
      <c r="AC14" s="101"/>
      <c r="AD14" s="101"/>
      <c r="AE14" s="101"/>
      <c r="AF14" s="101"/>
      <c r="AG14" s="101"/>
      <c r="AH14" s="101"/>
      <c r="AI14" s="101"/>
      <c r="AJ14" s="94"/>
      <c r="AK14" s="94"/>
      <c r="AL14" s="94"/>
    </row>
    <row r="15" spans="1:38" ht="18" x14ac:dyDescent="0.2">
      <c r="A15" s="94"/>
      <c r="B15" s="102" t="s">
        <v>114</v>
      </c>
      <c r="C15" s="97" t="s">
        <v>115</v>
      </c>
      <c r="D15" s="153"/>
      <c r="E15" s="153"/>
      <c r="F15" s="157"/>
      <c r="G15" s="158"/>
      <c r="H15" s="157" t="s">
        <v>110</v>
      </c>
      <c r="I15" s="158"/>
      <c r="J15" s="157" t="s">
        <v>110</v>
      </c>
      <c r="K15" s="158"/>
      <c r="L15" s="153" t="s">
        <v>109</v>
      </c>
      <c r="M15" s="153"/>
      <c r="N15" s="153" t="s">
        <v>109</v>
      </c>
      <c r="O15" s="153"/>
      <c r="P15" s="157" t="s">
        <v>110</v>
      </c>
      <c r="Q15" s="158"/>
      <c r="R15" s="157" t="s">
        <v>110</v>
      </c>
      <c r="S15" s="158"/>
      <c r="T15" s="152"/>
      <c r="U15" s="152"/>
      <c r="V15" s="152"/>
      <c r="W15" s="152"/>
      <c r="X15" s="98">
        <f t="shared" si="0"/>
        <v>22</v>
      </c>
      <c r="Y15" s="99">
        <f>IF(X15&gt;((((MAX($X$11:$X$18)-MIN($X$11:$X$18))/4)*3)+MIN($X$11:$X$18)),0,IF(X15&gt;((((MAX($X$11:$X$18)-MIN($X$11:$X$18))/4)*2)+MIN($X$11:$X$18)),1,IF(X15&gt;(((MAX($X$11:$X$18)-MIN($X$11:$X$18))/4)+MIN($X$11:$X$18)),2,3)))</f>
        <v>2</v>
      </c>
      <c r="Z15" s="100">
        <v>3</v>
      </c>
      <c r="AA15" s="100">
        <v>4</v>
      </c>
      <c r="AB15" s="100">
        <v>4</v>
      </c>
      <c r="AC15" s="101"/>
      <c r="AD15" s="101"/>
      <c r="AE15" s="101"/>
      <c r="AF15" s="101"/>
      <c r="AG15" s="101"/>
      <c r="AH15" s="101"/>
      <c r="AI15" s="101"/>
      <c r="AJ15" s="94"/>
      <c r="AK15" s="94"/>
      <c r="AL15" s="94"/>
    </row>
    <row r="16" spans="1:38" ht="18" x14ac:dyDescent="0.2">
      <c r="A16" s="94"/>
      <c r="B16" s="149" t="s">
        <v>116</v>
      </c>
      <c r="C16" s="97" t="s">
        <v>117</v>
      </c>
      <c r="D16" s="152"/>
      <c r="E16" s="152"/>
      <c r="F16" s="163" t="s">
        <v>110</v>
      </c>
      <c r="G16" s="163"/>
      <c r="H16" s="152"/>
      <c r="I16" s="152"/>
      <c r="J16" s="163" t="s">
        <v>110</v>
      </c>
      <c r="K16" s="163"/>
      <c r="L16" s="153" t="s">
        <v>109</v>
      </c>
      <c r="M16" s="153"/>
      <c r="N16" s="157" t="s">
        <v>110</v>
      </c>
      <c r="O16" s="158"/>
      <c r="P16" s="157" t="s">
        <v>110</v>
      </c>
      <c r="Q16" s="158"/>
      <c r="R16" s="152"/>
      <c r="S16" s="152"/>
      <c r="T16" s="152"/>
      <c r="U16" s="152"/>
      <c r="V16" s="153"/>
      <c r="W16" s="153"/>
      <c r="X16" s="98">
        <f t="shared" si="0"/>
        <v>17</v>
      </c>
      <c r="Y16" s="99">
        <f>IF(X16&gt;((((MAX($X$11:$X$18)-MIN($X$11:$X$18))/4)*3)+MIN($X$11:$X$18)),0,IF(X16&gt;((((MAX($X$11:$X$18)-MIN($X$11:$X$18))/4)*2)+MIN($X$11:$X$18)),1,IF(X16&gt;(((MAX($X$11:$X$18)-MIN($X$11:$X$18))/4)+MIN($X$11:$X$18)),2,3)))</f>
        <v>3</v>
      </c>
      <c r="Z16" s="100">
        <v>5</v>
      </c>
      <c r="AA16" s="100">
        <v>3</v>
      </c>
      <c r="AB16" s="100">
        <v>3</v>
      </c>
      <c r="AC16" s="101"/>
      <c r="AD16" s="101"/>
      <c r="AE16" s="101"/>
      <c r="AF16" s="101"/>
      <c r="AG16" s="101"/>
      <c r="AH16" s="101"/>
      <c r="AI16" s="101"/>
      <c r="AJ16" s="94"/>
      <c r="AK16" s="94"/>
      <c r="AL16" s="94"/>
    </row>
    <row r="17" spans="1:38" ht="18" x14ac:dyDescent="0.2">
      <c r="A17" s="94"/>
      <c r="B17" s="150"/>
      <c r="C17" s="97" t="s">
        <v>118</v>
      </c>
      <c r="D17" s="152"/>
      <c r="E17" s="152"/>
      <c r="F17" s="152"/>
      <c r="G17" s="152"/>
      <c r="H17" s="152"/>
      <c r="I17" s="152"/>
      <c r="J17" s="153" t="s">
        <v>109</v>
      </c>
      <c r="K17" s="153"/>
      <c r="L17" s="153" t="s">
        <v>109</v>
      </c>
      <c r="M17" s="153"/>
      <c r="N17" s="152" t="s">
        <v>109</v>
      </c>
      <c r="O17" s="152"/>
      <c r="P17" s="152" t="s">
        <v>109</v>
      </c>
      <c r="Q17" s="152"/>
      <c r="R17" s="152"/>
      <c r="S17" s="152"/>
      <c r="T17" s="153"/>
      <c r="U17" s="153"/>
      <c r="V17" s="153"/>
      <c r="W17" s="153"/>
      <c r="X17" s="98">
        <f t="shared" si="0"/>
        <v>20</v>
      </c>
      <c r="Y17" s="99">
        <f>IF(X17&gt;((((MAX($X$11:$X$18)-MIN($X$11:$X$18))/4)*3)+MIN($X$11:$X$18)),0,IF(X17&gt;((((MAX($X$11:$X$18)-MIN($X$11:$X$18))/4)*2)+MIN($X$11:$X$18)),1,IF(X17&gt;(((MAX($X$11:$X$18)-MIN($X$11:$X$18))/4)+MIN($X$11:$X$18)),2,3)))</f>
        <v>2</v>
      </c>
      <c r="Z17" s="100">
        <v>3</v>
      </c>
      <c r="AA17" s="100">
        <v>3</v>
      </c>
      <c r="AB17" s="100">
        <v>3</v>
      </c>
      <c r="AC17" s="101"/>
      <c r="AD17" s="101"/>
      <c r="AE17" s="101"/>
      <c r="AF17" s="101"/>
      <c r="AG17" s="101"/>
      <c r="AH17" s="101"/>
      <c r="AI17" s="101"/>
      <c r="AJ17" s="94"/>
      <c r="AK17" s="94"/>
      <c r="AL17" s="94"/>
    </row>
    <row r="18" spans="1:38" ht="18" x14ac:dyDescent="0.2">
      <c r="A18" s="94"/>
      <c r="B18" s="151"/>
      <c r="C18" s="97" t="s">
        <v>100</v>
      </c>
      <c r="D18" s="152" t="s">
        <v>109</v>
      </c>
      <c r="E18" s="152"/>
      <c r="F18" s="152" t="s">
        <v>109</v>
      </c>
      <c r="G18" s="152"/>
      <c r="H18" s="152" t="s">
        <v>109</v>
      </c>
      <c r="I18" s="152"/>
      <c r="J18" s="152" t="s">
        <v>109</v>
      </c>
      <c r="K18" s="152"/>
      <c r="L18" s="152" t="s">
        <v>109</v>
      </c>
      <c r="M18" s="152"/>
      <c r="N18" s="152" t="s">
        <v>109</v>
      </c>
      <c r="O18" s="152"/>
      <c r="P18" s="152" t="s">
        <v>109</v>
      </c>
      <c r="Q18" s="152"/>
      <c r="R18" s="152" t="s">
        <v>109</v>
      </c>
      <c r="S18" s="152"/>
      <c r="T18" s="159"/>
      <c r="U18" s="160"/>
      <c r="V18" s="159"/>
      <c r="W18" s="160"/>
      <c r="X18" s="98">
        <f t="shared" si="0"/>
        <v>40</v>
      </c>
      <c r="Y18" s="99">
        <f>IF(X18&gt;((((MAX($X$11:$X$18)-MIN($X$11:$X$18))/4)*3)+MIN($X$11:$X$18)),0,IF(X18&gt;((((MAX($X$11:$X$18)-MIN($X$11:$X$18))/4)*2)+MIN($X$11:$X$18)),1,IF(X18&gt;(((MAX($X$11:$X$18)-MIN($X$11:$X$18))/4)+MIN($X$11:$X$18)),2,3)))</f>
        <v>0</v>
      </c>
      <c r="Z18" s="100">
        <v>3</v>
      </c>
      <c r="AA18" s="100">
        <v>5</v>
      </c>
      <c r="AB18" s="100">
        <v>3</v>
      </c>
      <c r="AC18" s="101"/>
      <c r="AD18" s="101"/>
      <c r="AE18" s="101"/>
      <c r="AF18" s="101"/>
      <c r="AG18" s="101"/>
      <c r="AH18" s="101"/>
      <c r="AI18" s="101"/>
      <c r="AJ18" s="94"/>
      <c r="AK18" s="94"/>
      <c r="AL18" s="94"/>
    </row>
    <row r="19" spans="1:38" x14ac:dyDescent="0.2">
      <c r="A19" s="94"/>
      <c r="B19" s="94"/>
      <c r="C19" s="95" t="s">
        <v>105</v>
      </c>
      <c r="D19" s="164">
        <f>IF(D11="l",5,IF(D11="£",3,IF(D11="¡",1,0)))+IF(D12="l",5,IF(D12="£",3,IF(D12="¡",1,0)))+IF(D13="l",5,IF(D13="£",3,IF(D13="¡",1,0)))+IF(D14="l",5,IF(D14="£",3,IF(D14="¡",1,0)))+IF(D15="l",5,IF(D15="£",3,IF(D15="¡",1,0)))+IF(D16="l",5,IF(D16="£",3,IF(D16="¡",1,0)))+IF(D17="l",5,IF(D17="£",3,IF(D17="¡",1,0)))+IF(D18="l",5,IF(D18="£",3,IF(D18="¡",1,0)))</f>
        <v>15</v>
      </c>
      <c r="E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C19="l",5,IF(C19="£",3,IF(C19="¡",1,0)))</f>
        <v>#REF!</v>
      </c>
      <c r="F19" s="164">
        <f>IF(F11="l",5,IF(F11="£",3,IF(F11="¡",1,0)))+IF(F12="l",5,IF(F12="£",3,IF(F12="¡",1,0)))+IF(F13="l",5,IF(F13="£",3,IF(F13="¡",1,0)))+IF(F14="l",5,IF(F14="£",3,IF(F14="¡",1,0)))+IF(F15="l",5,IF(F15="£",3,IF(F15="¡",1,0)))+IF(F16="l",5,IF(F16="£",3,IF(F16="¡",1,0)))+IF(F17="l",5,IF(F17="£",3,IF(F17="¡",1,0)))+IF(F18="l",5,IF(F18="£",3,IF(F18="¡",1,0)))</f>
        <v>21</v>
      </c>
      <c r="G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E19="l",5,IF(E19="£",3,IF(E19="¡",1,0)))</f>
        <v>#REF!</v>
      </c>
      <c r="H19" s="164">
        <f>IF(H11="l",5,IF(H11="£",3,IF(H11="¡",1,0)))+IF(H12="l",5,IF(H12="£",3,IF(H12="¡",1,0)))+IF(H13="l",5,IF(H13="£",3,IF(H13="¡",1,0)))+IF(H14="l",5,IF(H14="£",3,IF(H14="¡",1,0)))+IF(H15="l",5,IF(H15="£",3,IF(H15="¡",1,0)))+IF(H16="l",5,IF(H16="£",3,IF(H16="¡",1,0)))+IF(H17="l",5,IF(H17="£",3,IF(H17="¡",1,0)))+IF(H18="l",5,IF(H18="£",3,IF(H18="¡",1,0)))</f>
        <v>16</v>
      </c>
      <c r="I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G19="l",5,IF(G19="£",3,IF(G19="¡",1,0)))</f>
        <v>#REF!</v>
      </c>
      <c r="J19" s="164">
        <f>IF(J11="l",5,IF(J11="£",3,IF(J11="¡",1,0)))+IF(J12="l",5,IF(J12="£",3,IF(J12="¡",1,0)))+IF(J13="l",5,IF(J13="£",3,IF(J13="¡",1,0)))+IF(J14="l",5,IF(J14="£",3,IF(J14="¡",1,0)))+IF(J15="l",5,IF(J15="£",3,IF(J15="¡",1,0)))+IF(J16="l",5,IF(J16="£",3,IF(J16="¡",1,0)))+IF(J17="l",5,IF(J17="£",3,IF(J17="¡",1,0)))+IF(J18="l",5,IF(J18="£",3,IF(J18="¡",1,0)))</f>
        <v>24</v>
      </c>
      <c r="K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I19="l",5,IF(I19="£",3,IF(I19="¡",1,0)))</f>
        <v>#REF!</v>
      </c>
      <c r="L19" s="164">
        <f>IF(L11="l",5,IF(L11="£",3,IF(L11="¡",1,0)))+IF(L12="l",5,IF(L12="£",3,IF(L12="¡",1,0)))+IF(L13="l",5,IF(L13="£",3,IF(L13="¡",1,0)))+IF(L14="l",5,IF(L14="£",3,IF(L14="¡",1,0)))+IF(L15="l",5,IF(L15="£",3,IF(L15="¡",1,0)))+IF(L16="l",5,IF(L16="£",3,IF(L16="¡",1,0)))+IF(L17="l",5,IF(L17="£",3,IF(L17="¡",1,0)))+IF(L18="l",5,IF(L18="£",3,IF(L18="¡",1,0)))</f>
        <v>29</v>
      </c>
      <c r="M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K19="l",5,IF(K19="£",3,IF(K19="¡",1,0)))</f>
        <v>#REF!</v>
      </c>
      <c r="N19" s="164">
        <f>IF(N11="l",5,IF(N11="£",3,IF(N11="¡",1,0)))+IF(N12="l",5,IF(N12="£",3,IF(N12="¡",1,0)))+IF(N13="l",5,IF(N13="£",3,IF(N13="¡",1,0)))+IF(N14="l",5,IF(N14="£",3,IF(N14="¡",1,0)))+IF(N15="l",5,IF(N15="£",3,IF(N15="¡",1,0)))+IF(N16="l",5,IF(N16="£",3,IF(N16="¡",1,0)))+IF(N17="l",5,IF(N17="£",3,IF(N17="¡",1,0)))+IF(N18="l",5,IF(N18="£",3,IF(N18="¡",1,0)))</f>
        <v>29</v>
      </c>
      <c r="O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M19="l",5,IF(M19="£",3,IF(M19="¡",1,0)))</f>
        <v>#REF!</v>
      </c>
      <c r="P19" s="164">
        <f>IF(P11="l",5,IF(P11="£",3,IF(P11="¡",1,0)))+IF(P12="l",5,IF(P12="£",3,IF(P12="¡",1,0)))+IF(P13="l",5,IF(P13="£",3,IF(P13="¡",1,0)))+IF(P14="l",5,IF(P14="£",3,IF(P14="¡",1,0)))+IF(P15="l",5,IF(P15="£",3,IF(P15="¡",1,0)))+IF(P16="l",5,IF(P16="£",3,IF(P16="¡",1,0)))+IF(P17="l",5,IF(P17="£",3,IF(P17="¡",1,0)))+IF(P18="l",5,IF(P18="£",3,IF(P18="¡",1,0)))</f>
        <v>19</v>
      </c>
      <c r="Q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O19="l",5,IF(O19="£",3,IF(O19="¡",1,0)))</f>
        <v>#REF!</v>
      </c>
      <c r="R19" s="164">
        <f>IF(R11="l",5,IF(R11="£",3,IF(R11="¡",1,0)))+IF(R12="l",5,IF(R12="£",3,IF(R12="¡",1,0)))+IF(R13="l",5,IF(R13="£",3,IF(R13="¡",1,0)))+IF(R14="l",5,IF(R14="£",3,IF(R14="¡",1,0)))+IF(R15="l",5,IF(R15="£",3,IF(R15="¡",1,0)))+IF(R16="l",5,IF(R16="£",3,IF(R16="¡",1,0)))+IF(R17="l",5,IF(R17="£",3,IF(R17="¡",1,0)))+IF(R18="l",5,IF(R18="£",3,IF(R18="¡",1,0)))</f>
        <v>8</v>
      </c>
      <c r="S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Q19="l",5,IF(Q19="£",3,IF(Q19="¡",1,0)))</f>
        <v>#REF!</v>
      </c>
      <c r="T19" s="164">
        <f>IF(T11="l",5,IF(T11="£",3,IF(T11="¡",1,0)))+IF(T12="l",5,IF(T12="£",3,IF(T12="¡",1,0)))+IF(T13="l",5,IF(T13="£",3,IF(T13="¡",1,0)))+IF(T14="l",5,IF(T14="£",3,IF(T14="¡",1,0)))+IF(T15="l",5,IF(T15="£",3,IF(T15="¡",1,0)))+IF(T16="l",5,IF(T16="£",3,IF(T16="¡",1,0)))+IF(T17="l",5,IF(T17="£",3,IF(T17="¡",1,0)))+IF(T18="l",5,IF(T18="£",3,IF(T18="¡",1,0)))</f>
        <v>0</v>
      </c>
      <c r="U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S19="l",5,IF(S19="£",3,IF(S19="¡",1,0)))</f>
        <v>#REF!</v>
      </c>
      <c r="V19" s="164">
        <f>IF(V11="l",5,IF(V11="£",3,IF(V11="¡",1,0)))+IF(V12="l",5,IF(V12="£",3,IF(V12="¡",1,0)))+IF(V13="l",5,IF(V13="£",3,IF(V13="¡",1,0)))+IF(V14="l",5,IF(V14="£",3,IF(V14="¡",1,0)))+IF(V15="l",5,IF(V15="£",3,IF(V15="¡",1,0)))+IF(V16="l",5,IF(V16="£",3,IF(V16="¡",1,0)))+IF(V17="l",5,IF(V17="£",3,IF(V17="¡",1,0)))+IF(V18="l",5,IF(V18="£",3,IF(V18="¡",1,0)))</f>
        <v>0</v>
      </c>
      <c r="W19" s="164" t="e">
        <f>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#REF!="l",5,IF(#REF!="£",3,IF(#REF!="¡",1,0)))+IF(U19="l",5,IF(U19="£",3,IF(U19="¡",1,0)))</f>
        <v>#REF!</v>
      </c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</row>
    <row r="20" spans="1:38" x14ac:dyDescent="0.2">
      <c r="A20" s="94"/>
      <c r="B20" s="94"/>
      <c r="C20" s="95" t="s">
        <v>106</v>
      </c>
      <c r="D20" s="164">
        <f>IF(D19&gt;((((MAX($D$19,$F$19,$H$19,$J$19,$L$19,$N$19,$P$19,$R$19,$T$19,$V$19)-MIN($D$19,$F$19,$H$19,$J$19,$L$19,$N$19,$P$19,$R$19,$T$19,$V$19))/4)*3)+MIN($D$19,$F$19,$H$19,$J$19,$L$19,$N$19,$P$19,$R$19,$T$19,$V$19)),0,IF(D19&gt;((((MAX($D$19,$F$19,$H$19,$J$19,$L$19,$N$19,$P$19,$R$19,$T$19,$V$19)-MIN($D$19,$F$19,$H$19,$J$19,$L$19,$N$19,$P$19,$R$19,$T$19,$V$19))/4)*2)+MIN($D$19,$F$19,$H$19,$J$19,$L$19,$N$19,$P$19,$R$19,$T$19,$V$19)),1,IF(D19&gt;(((MAX($D$19,$F$19,$H$19,$J$19,$L$19,$N$19,$P$19,$R$19,$T$19,$V$19)-MIN($D$19,$F$19,$H$19,$J$19,$L$19,$N$19,$P$19,$R$19,$T$19,$V$19))/4)+MIN($D$19,$F$19,$H$19,$J$19,$L$19,$N$19,$P$19,$R$19,$T$19,$V$19)),2,3)))</f>
        <v>1</v>
      </c>
      <c r="E20" s="164"/>
      <c r="F20" s="164">
        <f>IF(F19&gt;((((MAX($D$19,$F$19,$H$19,$J$19,$L$19,$N$19,$P$19,$R$19,$T$19,$V$19)-MIN($D$19,$F$19,$H$19,$J$19,$L$19,$N$19,$P$19,$R$19,$T$19,$V$19))/4)*3)+MIN($D$19,$F$19,$H$19,$J$19,$L$19,$N$19,$P$19,$R$19,$T$19,$V$19)),0,IF(F19&gt;((((MAX($D$19,$F$19,$H$19,$J$19,$L$19,$N$19,$P$19,$R$19,$T$19,$V$19)-MIN($D$19,$F$19,$H$19,$J$19,$L$19,$N$19,$P$19,$R$19,$T$19,$V$19))/4)*2)+MIN($D$19,$F$19,$H$19,$J$19,$L$19,$N$19,$P$19,$R$19,$T$19,$V$19)),1,IF(F19&gt;(((MAX($D$19,$F$19,$H$19,$J$19,$L$19,$N$19,$P$19,$R$19,$T$19,$V$19)-MIN($D$19,$F$19,$H$19,$J$19,$L$19,$N$19,$P$19,$R$19,$T$19,$V$19))/4)+MIN($D$19,$F$19,$H$19,$J$19,$L$19,$N$19,$P$19,$R$19,$T$19,$V$19)),2,3)))</f>
        <v>1</v>
      </c>
      <c r="G20" s="164"/>
      <c r="H20" s="164">
        <f>IF(H19&gt;((((MAX($D$19,$F$19,$H$19,$J$19,$L$19,$N$19,$P$19,$R$19,$T$19,$V$19)-MIN($D$19,$F$19,$H$19,$J$19,$L$19,$N$19,$P$19,$R$19,$T$19,$V$19))/4)*3)+MIN($D$19,$F$19,$H$19,$J$19,$L$19,$N$19,$P$19,$R$19,$T$19,$V$19)),0,IF(H19&gt;((((MAX($D$19,$F$19,$H$19,$J$19,$L$19,$N$19,$P$19,$R$19,$T$19,$V$19)-MIN($D$19,$F$19,$H$19,$J$19,$L$19,$N$19,$P$19,$R$19,$T$19,$V$19))/4)*2)+MIN($D$19,$F$19,$H$19,$J$19,$L$19,$N$19,$P$19,$R$19,$T$19,$V$19)),1,IF(H19&gt;(((MAX($D$19,$F$19,$H$19,$J$19,$L$19,$N$19,$P$19,$R$19,$T$19,$V$19)-MIN($D$19,$F$19,$H$19,$J$19,$L$19,$N$19,$P$19,$R$19,$T$19,$V$19))/4)+MIN($D$19,$F$19,$H$19,$J$19,$L$19,$N$19,$P$19,$R$19,$T$19,$V$19)),2,3)))</f>
        <v>1</v>
      </c>
      <c r="I20" s="164"/>
      <c r="J20" s="164">
        <f>IF(J19&gt;((((MAX($D$19,$F$19,$H$19,$J$19,$L$19,$N$19,$P$19,$R$19,$T$19,$V$19)-MIN($D$19,$F$19,$H$19,$J$19,$L$19,$N$19,$P$19,$R$19,$T$19,$V$19))/4)*3)+MIN($D$19,$F$19,$H$19,$J$19,$L$19,$N$19,$P$19,$R$19,$T$19,$V$19)),0,IF(J19&gt;((((MAX($D$19,$F$19,$H$19,$J$19,$L$19,$N$19,$P$19,$R$19,$T$19,$V$19)-MIN($D$19,$F$19,$H$19,$J$19,$L$19,$N$19,$P$19,$R$19,$T$19,$V$19))/4)*2)+MIN($D$19,$F$19,$H$19,$J$19,$L$19,$N$19,$P$19,$R$19,$T$19,$V$19)),1,IF(J19&gt;(((MAX($D$19,$F$19,$H$19,$J$19,$L$19,$N$19,$P$19,$R$19,$T$19,$V$19)-MIN($D$19,$F$19,$H$19,$J$19,$L$19,$N$19,$P$19,$R$19,$T$19,$V$19))/4)+MIN($D$19,$F$19,$H$19,$J$19,$L$19,$N$19,$P$19,$R$19,$T$19,$V$19)),2,3)))</f>
        <v>0</v>
      </c>
      <c r="K20" s="164"/>
      <c r="L20" s="164">
        <f>IF(L19&gt;((((MAX($D$19,$F$19,$H$19,$J$19,$L$19,$N$19,$P$19,$R$19,$T$19,$V$19)-MIN($D$19,$F$19,$H$19,$J$19,$L$19,$N$19,$P$19,$R$19,$T$19,$V$19))/4)*3)+MIN($D$19,$F$19,$H$19,$J$19,$L$19,$N$19,$P$19,$R$19,$T$19,$V$19)),0,IF(L19&gt;((((MAX($D$19,$F$19,$H$19,$J$19,$L$19,$N$19,$P$19,$R$19,$T$19,$V$19)-MIN($D$19,$F$19,$H$19,$J$19,$L$19,$N$19,$P$19,$R$19,$T$19,$V$19))/4)*2)+MIN($D$19,$F$19,$H$19,$J$19,$L$19,$N$19,$P$19,$R$19,$T$19,$V$19)),1,IF(L19&gt;(((MAX($D$19,$F$19,$H$19,$J$19,$L$19,$N$19,$P$19,$R$19,$T$19,$V$19)-MIN($D$19,$F$19,$H$19,$J$19,$L$19,$N$19,$P$19,$R$19,$T$19,$V$19))/4)+MIN($D$19,$F$19,$H$19,$J$19,$L$19,$N$19,$P$19,$R$19,$T$19,$V$19)),2,3)))</f>
        <v>0</v>
      </c>
      <c r="M20" s="164"/>
      <c r="N20" s="164">
        <f>IF(N19&gt;((((MAX($D$19,$F$19,$H$19,$J$19,$L$19,$N$19,$P$19,$R$19,$T$19,$V$19)-MIN($D$19,$F$19,$H$19,$J$19,$L$19,$N$19,$P$19,$R$19,$T$19,$V$19))/4)*3)+MIN($D$19,$F$19,$H$19,$J$19,$L$19,$N$19,$P$19,$R$19,$T$19,$V$19)),0,IF(N19&gt;((((MAX($D$19,$F$19,$H$19,$J$19,$L$19,$N$19,$P$19,$R$19,$T$19,$V$19)-MIN($D$19,$F$19,$H$19,$J$19,$L$19,$N$19,$P$19,$R$19,$T$19,$V$19))/4)*2)+MIN($D$19,$F$19,$H$19,$J$19,$L$19,$N$19,$P$19,$R$19,$T$19,$V$19)),1,IF(N19&gt;(((MAX($D$19,$F$19,$H$19,$J$19,$L$19,$N$19,$P$19,$R$19,$T$19,$V$19)-MIN($D$19,$F$19,$H$19,$J$19,$L$19,$N$19,$P$19,$R$19,$T$19,$V$19))/4)+MIN($D$19,$F$19,$H$19,$J$19,$L$19,$N$19,$P$19,$R$19,$T$19,$V$19)),2,3)))</f>
        <v>0</v>
      </c>
      <c r="O20" s="164"/>
      <c r="P20" s="164">
        <f>IF(P19&gt;((((MAX($D$19,$F$19,$H$19,$J$19,$L$19,$N$19,$P$19,$R$19,$T$19,$V$19)-MIN($D$19,$F$19,$H$19,$J$19,$L$19,$N$19,$P$19,$R$19,$T$19,$V$19))/4)*3)+MIN($D$19,$F$19,$H$19,$J$19,$L$19,$N$19,$P$19,$R$19,$T$19,$V$19)),0,IF(P19&gt;((((MAX($D$19,$F$19,$H$19,$J$19,$L$19,$N$19,$P$19,$R$19,$T$19,$V$19)-MIN($D$19,$F$19,$H$19,$J$19,$L$19,$N$19,$P$19,$R$19,$T$19,$V$19))/4)*2)+MIN($D$19,$F$19,$H$19,$J$19,$L$19,$N$19,$P$19,$R$19,$T$19,$V$19)),1,IF(P19&gt;(((MAX($D$19,$F$19,$H$19,$J$19,$L$19,$N$19,$P$19,$R$19,$T$19,$V$19)-MIN($D$19,$F$19,$H$19,$J$19,$L$19,$N$19,$P$19,$R$19,$T$19,$V$19))/4)+MIN($D$19,$F$19,$H$19,$J$19,$L$19,$N$19,$P$19,$R$19,$T$19,$V$19)),2,3)))</f>
        <v>1</v>
      </c>
      <c r="Q20" s="164"/>
      <c r="R20" s="164">
        <f>IF(R19&gt;((((MAX($D$19,$F$19,$H$19,$J$19,$L$19,$N$19,$P$19,$R$19,$T$19,$V$19)-MIN($D$19,$F$19,$H$19,$J$19,$L$19,$N$19,$P$19,$R$19,$T$19,$V$19))/4)*3)+MIN($D$19,$F$19,$H$19,$J$19,$L$19,$N$19,$P$19,$R$19,$T$19,$V$19)),0,IF(R19&gt;((((MAX($D$19,$F$19,$H$19,$J$19,$L$19,$N$19,$P$19,$R$19,$T$19,$V$19)-MIN($D$19,$F$19,$H$19,$J$19,$L$19,$N$19,$P$19,$R$19,$T$19,$V$19))/4)*2)+MIN($D$19,$F$19,$H$19,$J$19,$L$19,$N$19,$P$19,$R$19,$T$19,$V$19)),1,IF(R19&gt;(((MAX($D$19,$F$19,$H$19,$J$19,$L$19,$N$19,$P$19,$R$19,$T$19,$V$19)-MIN($D$19,$F$19,$H$19,$J$19,$L$19,$N$19,$P$19,$R$19,$T$19,$V$19))/4)+MIN($D$19,$F$19,$H$19,$J$19,$L$19,$N$19,$P$19,$R$19,$T$19,$V$19)),2,3)))</f>
        <v>2</v>
      </c>
      <c r="S20" s="164"/>
      <c r="T20" s="164">
        <f>IF(T19&gt;((((MAX($D$19,$F$19,$H$19,$J$19,$L$19,$N$19,$P$19,$R$19,$T$19,$V$19)-MIN($D$19,$F$19,$H$19,$J$19,$L$19,$N$19,$P$19,$R$19,$T$19,$V$19))/4)*3)+MIN($D$19,$F$19,$H$19,$J$19,$L$19,$N$19,$P$19,$R$19,$T$19,$V$19)),0,IF(T19&gt;((((MAX($D$19,$F$19,$H$19,$J$19,$L$19,$N$19,$P$19,$R$19,$T$19,$V$19)-MIN($D$19,$F$19,$H$19,$J$19,$L$19,$N$19,$P$19,$R$19,$T$19,$V$19))/4)*2)+MIN($D$19,$F$19,$H$19,$J$19,$L$19,$N$19,$P$19,$R$19,$T$19,$V$19)),1,IF(T19&gt;(((MAX($D$19,$F$19,$H$19,$J$19,$L$19,$N$19,$P$19,$R$19,$T$19,$V$19)-MIN($D$19,$F$19,$H$19,$J$19,$L$19,$N$19,$P$19,$R$19,$T$19,$V$19))/4)+MIN($D$19,$F$19,$H$19,$J$19,$L$19,$N$19,$P$19,$R$19,$T$19,$V$19)),2,3)))</f>
        <v>3</v>
      </c>
      <c r="U20" s="164"/>
      <c r="V20" s="164">
        <f>IF(V19&gt;((((MAX($D$19,$F$19,$H$19,$J$19,$L$19,$N$19,$P$19,$R$19,$T$19,$V$19)-MIN($D$19,$F$19,$H$19,$J$19,$L$19,$N$19,$P$19,$R$19,$T$19,$V$19))/4)*3)+MIN($D$19,$F$19,$H$19,$J$19,$L$19,$N$19,$P$19,$R$19,$T$19,$V$19)),0,IF(V19&gt;((((MAX($D$19,$F$19,$H$19,$J$19,$L$19,$N$19,$P$19,$R$19,$T$19,$V$19)-MIN($D$19,$F$19,$H$19,$J$19,$L$19,$N$19,$P$19,$R$19,$T$19,$V$19))/4)*2)+MIN($D$19,$F$19,$H$19,$J$19,$L$19,$N$19,$P$19,$R$19,$T$19,$V$19)),1,IF(V19&gt;(((MAX($D$19,$F$19,$H$19,$J$19,$L$19,$N$19,$P$19,$R$19,$T$19,$V$19)-MIN($D$19,$F$19,$H$19,$J$19,$L$19,$N$19,$P$19,$R$19,$T$19,$V$19))/4)+MIN($D$19,$F$19,$H$19,$J$19,$L$19,$N$19,$P$19,$R$19,$T$19,$V$19)),2,3)))</f>
        <v>3</v>
      </c>
      <c r="W20" s="164"/>
      <c r="X20" s="94"/>
      <c r="Y20" s="165" t="s">
        <v>119</v>
      </c>
      <c r="Z20" s="165"/>
      <c r="AA20" s="165"/>
      <c r="AB20" s="165"/>
      <c r="AC20" s="165"/>
      <c r="AD20" s="165"/>
      <c r="AE20" s="94"/>
      <c r="AF20" s="166" t="s">
        <v>120</v>
      </c>
      <c r="AG20" s="167"/>
      <c r="AH20" s="167"/>
      <c r="AI20" s="168"/>
      <c r="AJ20" s="94"/>
      <c r="AK20" s="94"/>
      <c r="AL20" s="94"/>
    </row>
    <row r="21" spans="1:38" x14ac:dyDescent="0.2">
      <c r="A21" s="94"/>
      <c r="B21" s="94"/>
      <c r="C21" s="94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94"/>
      <c r="Y21" s="165" t="s">
        <v>121</v>
      </c>
      <c r="Z21" s="165"/>
      <c r="AA21" s="165" t="s">
        <v>122</v>
      </c>
      <c r="AB21" s="165"/>
      <c r="AC21" s="165" t="s">
        <v>123</v>
      </c>
      <c r="AD21" s="165"/>
      <c r="AE21" s="94"/>
      <c r="AF21" s="169" t="s">
        <v>124</v>
      </c>
      <c r="AG21" s="169"/>
      <c r="AH21" s="167" t="s">
        <v>125</v>
      </c>
      <c r="AI21" s="168"/>
      <c r="AJ21" s="94"/>
      <c r="AK21" s="94"/>
      <c r="AL21" s="94"/>
    </row>
    <row r="22" spans="1:38" x14ac:dyDescent="0.2">
      <c r="A22" s="94"/>
      <c r="B22" s="94"/>
      <c r="C22" s="95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94"/>
      <c r="Y22" s="170" t="s">
        <v>126</v>
      </c>
      <c r="Z22" s="170"/>
      <c r="AA22" s="153" t="s">
        <v>109</v>
      </c>
      <c r="AB22" s="153"/>
      <c r="AC22" s="171">
        <v>5</v>
      </c>
      <c r="AD22" s="171"/>
      <c r="AE22" s="94"/>
      <c r="AF22" s="172"/>
      <c r="AG22" s="173"/>
      <c r="AH22" s="176" t="s">
        <v>127</v>
      </c>
      <c r="AI22" s="177"/>
      <c r="AJ22" s="94"/>
      <c r="AK22" s="94"/>
      <c r="AL22" s="94"/>
    </row>
    <row r="23" spans="1:38" x14ac:dyDescent="0.2">
      <c r="A23" s="94"/>
      <c r="B23" s="94"/>
      <c r="C23" s="95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94"/>
      <c r="Y23" s="170"/>
      <c r="Z23" s="170"/>
      <c r="AA23" s="153"/>
      <c r="AB23" s="153"/>
      <c r="AC23" s="171"/>
      <c r="AD23" s="171"/>
      <c r="AE23" s="94"/>
      <c r="AF23" s="174"/>
      <c r="AG23" s="175"/>
      <c r="AH23" s="136"/>
      <c r="AI23" s="178"/>
      <c r="AJ23" s="94"/>
      <c r="AK23" s="94"/>
      <c r="AL23" s="94"/>
    </row>
    <row r="24" spans="1:38" x14ac:dyDescent="0.2">
      <c r="A24" s="94"/>
      <c r="B24" s="94"/>
      <c r="C24" s="95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94"/>
      <c r="Y24" s="170" t="s">
        <v>128</v>
      </c>
      <c r="Z24" s="170"/>
      <c r="AA24" s="152" t="s">
        <v>110</v>
      </c>
      <c r="AB24" s="152"/>
      <c r="AC24" s="171">
        <v>3</v>
      </c>
      <c r="AD24" s="171"/>
      <c r="AE24" s="94"/>
      <c r="AF24" s="172"/>
      <c r="AG24" s="173"/>
      <c r="AH24" s="176" t="s">
        <v>129</v>
      </c>
      <c r="AI24" s="177"/>
      <c r="AJ24" s="94"/>
      <c r="AK24" s="94"/>
      <c r="AL24" s="94"/>
    </row>
    <row r="25" spans="1:38" x14ac:dyDescent="0.2">
      <c r="A25" s="94"/>
      <c r="B25" s="94"/>
      <c r="C25" s="95" t="s">
        <v>130</v>
      </c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94"/>
      <c r="Y25" s="170"/>
      <c r="Z25" s="170"/>
      <c r="AA25" s="152"/>
      <c r="AB25" s="152"/>
      <c r="AC25" s="171"/>
      <c r="AD25" s="171"/>
      <c r="AE25" s="94"/>
      <c r="AF25" s="174"/>
      <c r="AG25" s="175"/>
      <c r="AH25" s="136"/>
      <c r="AI25" s="178"/>
      <c r="AJ25" s="94"/>
      <c r="AK25" s="94"/>
      <c r="AL25" s="94"/>
    </row>
    <row r="26" spans="1:38" x14ac:dyDescent="0.2">
      <c r="A26" s="94"/>
      <c r="B26" s="94"/>
      <c r="C26" s="95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94"/>
      <c r="Y26" s="170" t="s">
        <v>131</v>
      </c>
      <c r="Z26" s="170"/>
      <c r="AA26" s="152" t="s">
        <v>132</v>
      </c>
      <c r="AB26" s="152"/>
      <c r="AC26" s="171">
        <v>1</v>
      </c>
      <c r="AD26" s="171"/>
      <c r="AE26" s="94"/>
      <c r="AF26" s="172"/>
      <c r="AG26" s="173"/>
      <c r="AH26" s="176" t="s">
        <v>133</v>
      </c>
      <c r="AI26" s="177"/>
      <c r="AJ26" s="94"/>
      <c r="AK26" s="94"/>
      <c r="AL26" s="94"/>
    </row>
    <row r="27" spans="1:38" x14ac:dyDescent="0.2">
      <c r="A27" s="94"/>
      <c r="B27" s="94"/>
      <c r="C27" s="95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94"/>
      <c r="Y27" s="170"/>
      <c r="Z27" s="170"/>
      <c r="AA27" s="152"/>
      <c r="AB27" s="152"/>
      <c r="AC27" s="171"/>
      <c r="AD27" s="171"/>
      <c r="AE27" s="94"/>
      <c r="AF27" s="174"/>
      <c r="AG27" s="175"/>
      <c r="AH27" s="136"/>
      <c r="AI27" s="178"/>
      <c r="AJ27" s="94"/>
      <c r="AK27" s="94"/>
      <c r="AL27" s="94"/>
    </row>
    <row r="28" spans="1:38" x14ac:dyDescent="0.2">
      <c r="A28" s="94"/>
      <c r="B28" s="94"/>
      <c r="C28" s="95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94"/>
      <c r="Y28" s="170" t="s">
        <v>134</v>
      </c>
      <c r="Z28" s="170"/>
      <c r="AA28" s="179"/>
      <c r="AB28" s="179"/>
      <c r="AC28" s="171">
        <v>0</v>
      </c>
      <c r="AD28" s="171"/>
      <c r="AE28" s="94"/>
      <c r="AF28" s="172"/>
      <c r="AG28" s="173"/>
      <c r="AH28" s="176" t="s">
        <v>98</v>
      </c>
      <c r="AI28" s="177"/>
      <c r="AJ28" s="94"/>
      <c r="AK28" s="94"/>
      <c r="AL28" s="94"/>
    </row>
    <row r="29" spans="1:38" x14ac:dyDescent="0.2">
      <c r="A29" s="94"/>
      <c r="B29" s="94"/>
      <c r="C29" s="95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94"/>
      <c r="Y29" s="170"/>
      <c r="Z29" s="170"/>
      <c r="AA29" s="179"/>
      <c r="AB29" s="179"/>
      <c r="AC29" s="171"/>
      <c r="AD29" s="171"/>
      <c r="AE29" s="94"/>
      <c r="AF29" s="174"/>
      <c r="AG29" s="175"/>
      <c r="AH29" s="136"/>
      <c r="AI29" s="178"/>
      <c r="AJ29" s="94"/>
      <c r="AK29" s="94"/>
      <c r="AL29" s="94"/>
    </row>
    <row r="30" spans="1:38" x14ac:dyDescent="0.2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</row>
    <row r="31" spans="1:38" x14ac:dyDescent="0.2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</row>
  </sheetData>
  <mergeCells count="159">
    <mergeCell ref="AA24:AB25"/>
    <mergeCell ref="Y28:Z29"/>
    <mergeCell ref="AA28:AB29"/>
    <mergeCell ref="AC28:AD29"/>
    <mergeCell ref="AF28:AG29"/>
    <mergeCell ref="AH28:AI29"/>
    <mergeCell ref="AC24:AD25"/>
    <mergeCell ref="AF24:AG25"/>
    <mergeCell ref="AH24:AI25"/>
    <mergeCell ref="Y26:Z27"/>
    <mergeCell ref="AA26:AB27"/>
    <mergeCell ref="AC26:AD27"/>
    <mergeCell ref="AF26:AG27"/>
    <mergeCell ref="AH26:AI27"/>
    <mergeCell ref="V20:W20"/>
    <mergeCell ref="Y20:AD20"/>
    <mergeCell ref="AF20:AI20"/>
    <mergeCell ref="D21:E29"/>
    <mergeCell ref="F21:G29"/>
    <mergeCell ref="H21:I29"/>
    <mergeCell ref="J21:K29"/>
    <mergeCell ref="L21:M29"/>
    <mergeCell ref="N21:O29"/>
    <mergeCell ref="AC21:AD21"/>
    <mergeCell ref="AF21:AG21"/>
    <mergeCell ref="AH21:AI21"/>
    <mergeCell ref="Y22:Z23"/>
    <mergeCell ref="AA22:AB23"/>
    <mergeCell ref="AC22:AD23"/>
    <mergeCell ref="AF22:AG23"/>
    <mergeCell ref="AH22:AI23"/>
    <mergeCell ref="P21:Q29"/>
    <mergeCell ref="R21:S29"/>
    <mergeCell ref="T21:U29"/>
    <mergeCell ref="V21:W29"/>
    <mergeCell ref="Y21:Z21"/>
    <mergeCell ref="AA21:AB21"/>
    <mergeCell ref="Y24:Z25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T18:U18"/>
    <mergeCell ref="V18:W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T16:U16"/>
    <mergeCell ref="V16:W16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B16:B18"/>
    <mergeCell ref="D16:E16"/>
    <mergeCell ref="F16:G16"/>
    <mergeCell ref="H16:I16"/>
    <mergeCell ref="J16:K16"/>
    <mergeCell ref="L16:M16"/>
    <mergeCell ref="N16:O16"/>
    <mergeCell ref="P16:Q16"/>
    <mergeCell ref="R16:S16"/>
    <mergeCell ref="D18:E18"/>
    <mergeCell ref="F18:G18"/>
    <mergeCell ref="H18:I18"/>
    <mergeCell ref="J18:K18"/>
    <mergeCell ref="L18:M18"/>
    <mergeCell ref="N18:O18"/>
    <mergeCell ref="P18:Q18"/>
    <mergeCell ref="R18:S18"/>
    <mergeCell ref="V14:W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T11:U11"/>
    <mergeCell ref="V12:W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B9:C9"/>
    <mergeCell ref="B10:C10"/>
    <mergeCell ref="B11:B14"/>
    <mergeCell ref="D11:E11"/>
    <mergeCell ref="F11:G11"/>
    <mergeCell ref="H11:I11"/>
    <mergeCell ref="V2:W10"/>
    <mergeCell ref="Z2:Z10"/>
    <mergeCell ref="AA2:AA10"/>
    <mergeCell ref="V11:W1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J11:K11"/>
    <mergeCell ref="L11:M11"/>
    <mergeCell ref="N11:O11"/>
    <mergeCell ref="P11:Q11"/>
    <mergeCell ref="R11:S11"/>
    <mergeCell ref="AB2:AB10"/>
    <mergeCell ref="AC2:AI2"/>
    <mergeCell ref="AE3:AI4"/>
    <mergeCell ref="AE5:AI6"/>
    <mergeCell ref="AE7:AI8"/>
    <mergeCell ref="Z1:AB1"/>
    <mergeCell ref="D2:E10"/>
    <mergeCell ref="F2:G10"/>
    <mergeCell ref="H2:I10"/>
    <mergeCell ref="J2:K10"/>
    <mergeCell ref="L2:M10"/>
    <mergeCell ref="N2:O10"/>
    <mergeCell ref="P2:Q10"/>
    <mergeCell ref="R2:S10"/>
    <mergeCell ref="T2:U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opLeftCell="B1" zoomScale="125" workbookViewId="0">
      <selection activeCell="G27" sqref="G27"/>
    </sheetView>
  </sheetViews>
  <sheetFormatPr baseColWidth="10" defaultColWidth="9.1640625" defaultRowHeight="15" x14ac:dyDescent="0.2"/>
  <cols>
    <col min="1" max="1" width="34.1640625" bestFit="1" customWidth="1"/>
    <col min="2" max="2" width="35.6640625" customWidth="1"/>
    <col min="4" max="5" width="10.6640625" bestFit="1" customWidth="1"/>
    <col min="6" max="7" width="10" customWidth="1"/>
    <col min="8" max="8" width="21.1640625" style="2" customWidth="1"/>
    <col min="9" max="9" width="28.33203125" style="11" customWidth="1"/>
    <col min="10" max="11" width="2" customWidth="1"/>
    <col min="12" max="12" width="17.5" bestFit="1" customWidth="1"/>
    <col min="13" max="13" width="18.5" customWidth="1"/>
  </cols>
  <sheetData>
    <row r="1" spans="1:13" x14ac:dyDescent="0.2">
      <c r="A1" t="s">
        <v>11</v>
      </c>
      <c r="B1" t="s">
        <v>26</v>
      </c>
      <c r="C1" t="s">
        <v>27</v>
      </c>
      <c r="D1" t="s">
        <v>2</v>
      </c>
      <c r="E1" t="s">
        <v>3</v>
      </c>
      <c r="F1" t="s">
        <v>9</v>
      </c>
      <c r="G1" t="s">
        <v>22</v>
      </c>
      <c r="H1" s="2" t="s">
        <v>10</v>
      </c>
      <c r="I1" s="11" t="s">
        <v>87</v>
      </c>
      <c r="L1" t="s">
        <v>37</v>
      </c>
      <c r="M1" t="s">
        <v>38</v>
      </c>
    </row>
    <row r="2" spans="1:13" x14ac:dyDescent="0.2">
      <c r="A2" t="s">
        <v>0</v>
      </c>
      <c r="B2" t="s">
        <v>1</v>
      </c>
      <c r="C2">
        <v>1</v>
      </c>
      <c r="D2" s="1">
        <v>44997</v>
      </c>
      <c r="E2" s="1">
        <v>45003</v>
      </c>
      <c r="F2">
        <f>+NETWORKDAYS(D2,E2)</f>
        <v>5</v>
      </c>
      <c r="G2">
        <f>+Input[[#This Row],[Dias lab]]*$M$3</f>
        <v>40</v>
      </c>
      <c r="H2" s="2">
        <f>Input[[#This Row],[Horas]]*Tabla4[[#This Row],[Valor]]</f>
        <v>541520</v>
      </c>
      <c r="I2" s="82">
        <f>Input[[#This Row],[UM]]*Input[[#This Row],[Horas]]</f>
        <v>21660800</v>
      </c>
      <c r="L2" t="s">
        <v>24</v>
      </c>
      <c r="M2" s="82">
        <v>13538</v>
      </c>
    </row>
    <row r="3" spans="1:13" x14ac:dyDescent="0.2">
      <c r="A3" t="s">
        <v>0</v>
      </c>
      <c r="B3" t="s">
        <v>4</v>
      </c>
      <c r="C3">
        <v>2</v>
      </c>
      <c r="D3" s="1">
        <v>45004</v>
      </c>
      <c r="E3" s="1">
        <v>45007</v>
      </c>
      <c r="F3">
        <f t="shared" ref="F3:F16" si="0">+NETWORKDAYS(D3,E3)</f>
        <v>3</v>
      </c>
      <c r="G3">
        <f>+Input[[#This Row],[Dias lab]]*$M$3</f>
        <v>24</v>
      </c>
      <c r="H3" s="2">
        <f>Input[[#This Row],[Horas]]*M2</f>
        <v>324912</v>
      </c>
      <c r="I3" s="82">
        <f>Input[[#This Row],[UM]]*Input[[#This Row],[Horas]]</f>
        <v>7797888</v>
      </c>
      <c r="L3" t="s">
        <v>23</v>
      </c>
      <c r="M3">
        <v>8</v>
      </c>
    </row>
    <row r="4" spans="1:13" x14ac:dyDescent="0.2">
      <c r="A4" t="s">
        <v>0</v>
      </c>
      <c r="B4" t="s">
        <v>14</v>
      </c>
      <c r="C4">
        <v>3</v>
      </c>
      <c r="D4" s="1">
        <v>45039</v>
      </c>
      <c r="E4" s="1">
        <v>45041</v>
      </c>
      <c r="F4">
        <f t="shared" si="0"/>
        <v>2</v>
      </c>
      <c r="G4">
        <f>+Input[[#This Row],[Dias lab]]*$M$3</f>
        <v>16</v>
      </c>
      <c r="H4" s="2">
        <f>M2</f>
        <v>13538</v>
      </c>
      <c r="I4" s="82">
        <f>Input[[#This Row],[UM]]*Input[[#This Row],[Horas]]</f>
        <v>216608</v>
      </c>
      <c r="L4" t="s">
        <v>35</v>
      </c>
      <c r="M4">
        <v>30</v>
      </c>
    </row>
    <row r="5" spans="1:13" x14ac:dyDescent="0.2">
      <c r="A5" t="s">
        <v>0</v>
      </c>
      <c r="B5" t="s">
        <v>5</v>
      </c>
      <c r="C5">
        <v>4</v>
      </c>
      <c r="D5" s="1">
        <v>45105</v>
      </c>
      <c r="E5" s="1">
        <v>45107</v>
      </c>
      <c r="F5">
        <f t="shared" si="0"/>
        <v>3</v>
      </c>
      <c r="G5">
        <f>+Input[[#This Row],[Dias lab]]*$M$3</f>
        <v>24</v>
      </c>
      <c r="H5" s="2">
        <f>Input[[#This Row],[Horas]]*M2</f>
        <v>324912</v>
      </c>
      <c r="I5" s="82">
        <f>Input[[#This Row],[UM]]*Input[[#This Row],[Horas]]</f>
        <v>7797888</v>
      </c>
      <c r="L5" t="s">
        <v>36</v>
      </c>
      <c r="M5" s="86">
        <v>12000000</v>
      </c>
    </row>
    <row r="6" spans="1:13" x14ac:dyDescent="0.2">
      <c r="A6" t="s">
        <v>0</v>
      </c>
      <c r="B6" t="s">
        <v>6</v>
      </c>
      <c r="C6">
        <v>5</v>
      </c>
      <c r="D6" s="1">
        <v>45049</v>
      </c>
      <c r="E6" s="1">
        <v>45142</v>
      </c>
      <c r="F6">
        <f t="shared" si="0"/>
        <v>68</v>
      </c>
      <c r="G6">
        <f>+Input[[#This Row],[Dias lab]]*$M$3</f>
        <v>544</v>
      </c>
      <c r="H6" s="2">
        <f>Input[[#This Row],[Horas]]*M2</f>
        <v>7364672</v>
      </c>
      <c r="I6" s="82">
        <f>Input[[#This Row],[UM]]*Input[[#This Row],[Horas]]</f>
        <v>4006381568</v>
      </c>
    </row>
    <row r="7" spans="1:13" x14ac:dyDescent="0.2">
      <c r="A7" t="s">
        <v>0</v>
      </c>
      <c r="B7" t="s">
        <v>7</v>
      </c>
      <c r="C7">
        <v>6</v>
      </c>
      <c r="D7" s="1">
        <v>45217</v>
      </c>
      <c r="E7" s="1">
        <v>45221</v>
      </c>
      <c r="F7">
        <f t="shared" si="0"/>
        <v>3</v>
      </c>
      <c r="G7">
        <f>+Input[[#This Row],[Dias lab]]*$M$3</f>
        <v>24</v>
      </c>
      <c r="H7" s="2">
        <f>M2*Input[[#This Row],[Horas]]</f>
        <v>324912</v>
      </c>
      <c r="I7" s="82">
        <f>Input[[#This Row],[UM]]*Input[[#This Row],[Horas]]</f>
        <v>7797888</v>
      </c>
    </row>
    <row r="8" spans="1:13" ht="15.75" customHeight="1" x14ac:dyDescent="0.2">
      <c r="A8" t="s">
        <v>0</v>
      </c>
      <c r="B8" t="s">
        <v>8</v>
      </c>
      <c r="C8">
        <v>7</v>
      </c>
      <c r="D8" s="1">
        <v>45253</v>
      </c>
      <c r="E8" s="1">
        <v>45323</v>
      </c>
      <c r="F8">
        <f t="shared" si="0"/>
        <v>51</v>
      </c>
      <c r="G8">
        <f>+Input[[#This Row],[Dias lab]]*$M$3</f>
        <v>408</v>
      </c>
      <c r="H8" s="2">
        <f>Input[[#This Row],[Horas]]*M2</f>
        <v>5523504</v>
      </c>
      <c r="I8" s="82">
        <f>Input[[#This Row],[UM]]*Input[[#This Row],[Horas]]</f>
        <v>2253589632</v>
      </c>
    </row>
    <row r="9" spans="1:13" x14ac:dyDescent="0.2">
      <c r="A9" t="s">
        <v>12</v>
      </c>
      <c r="B9" t="s">
        <v>13</v>
      </c>
      <c r="C9">
        <v>8</v>
      </c>
      <c r="D9" s="1">
        <v>45324</v>
      </c>
      <c r="E9" s="1">
        <v>45348</v>
      </c>
      <c r="F9">
        <f t="shared" si="0"/>
        <v>17</v>
      </c>
      <c r="G9">
        <f>+Input[[#This Row],[Dias lab]]*$M$3</f>
        <v>136</v>
      </c>
      <c r="H9" s="2">
        <f>Input[[#This Row],[Horas]]*M2</f>
        <v>1841168</v>
      </c>
      <c r="I9" s="82">
        <f>Input[[#This Row],[UM]]*Input[[#This Row],[Horas]]</f>
        <v>250398848</v>
      </c>
    </row>
    <row r="10" spans="1:13" x14ac:dyDescent="0.2">
      <c r="A10" t="s">
        <v>12</v>
      </c>
      <c r="B10" t="s">
        <v>15</v>
      </c>
      <c r="C10">
        <v>9</v>
      </c>
      <c r="D10" s="1">
        <v>45413</v>
      </c>
      <c r="E10" s="1">
        <v>45432</v>
      </c>
      <c r="F10">
        <f t="shared" si="0"/>
        <v>14</v>
      </c>
      <c r="G10">
        <f>+Input[[#This Row],[Dias lab]]*$M$3</f>
        <v>112</v>
      </c>
      <c r="H10" s="2">
        <f>Input[[#This Row],[Horas]]*M2</f>
        <v>1516256</v>
      </c>
      <c r="I10" s="82">
        <f>Input[[#This Row],[UM]]*Input[[#This Row],[Horas]]</f>
        <v>169820672</v>
      </c>
    </row>
    <row r="11" spans="1:13" x14ac:dyDescent="0.2">
      <c r="A11" t="s">
        <v>12</v>
      </c>
      <c r="B11" t="s">
        <v>16</v>
      </c>
      <c r="C11">
        <v>10</v>
      </c>
      <c r="D11" s="1">
        <v>45530</v>
      </c>
      <c r="E11" s="1">
        <v>45543</v>
      </c>
      <c r="F11">
        <f t="shared" si="0"/>
        <v>10</v>
      </c>
      <c r="G11">
        <f>+Input[[#This Row],[Dias lab]]*$M$3</f>
        <v>80</v>
      </c>
      <c r="H11" s="2">
        <f>M2</f>
        <v>13538</v>
      </c>
      <c r="I11" s="82">
        <f>Input[[#This Row],[UM]]*Input[[#This Row],[Horas]]</f>
        <v>1083040</v>
      </c>
    </row>
    <row r="12" spans="1:13" x14ac:dyDescent="0.2">
      <c r="A12" t="s">
        <v>12</v>
      </c>
      <c r="B12" t="s">
        <v>17</v>
      </c>
      <c r="C12">
        <v>11</v>
      </c>
      <c r="D12" s="1">
        <v>45594</v>
      </c>
      <c r="E12" s="1">
        <v>45616</v>
      </c>
      <c r="F12">
        <f t="shared" si="0"/>
        <v>17</v>
      </c>
      <c r="G12">
        <f>+Input[[#This Row],[Dias lab]]*$M$3</f>
        <v>136</v>
      </c>
      <c r="H12" s="2">
        <f>M2</f>
        <v>13538</v>
      </c>
      <c r="I12" s="82">
        <f>Input[[#This Row],[UM]]*Input[[#This Row],[Horas]]</f>
        <v>1841168</v>
      </c>
    </row>
    <row r="13" spans="1:13" x14ac:dyDescent="0.2">
      <c r="A13" t="s">
        <v>18</v>
      </c>
      <c r="B13" t="s">
        <v>19</v>
      </c>
      <c r="C13">
        <v>12</v>
      </c>
      <c r="D13" s="1">
        <v>45703</v>
      </c>
      <c r="E13" s="1">
        <v>45736</v>
      </c>
      <c r="F13">
        <f t="shared" si="0"/>
        <v>24</v>
      </c>
      <c r="G13">
        <f>+Input[[#This Row],[Dias lab]]*$M$3</f>
        <v>192</v>
      </c>
      <c r="H13" s="2">
        <f>Input[[#This Row],[Horas]]*M2</f>
        <v>2599296</v>
      </c>
      <c r="I13" s="82">
        <f>Input[[#This Row],[UM]]*Input[[#This Row],[Horas]]</f>
        <v>499064832</v>
      </c>
    </row>
    <row r="14" spans="1:13" x14ac:dyDescent="0.2">
      <c r="A14" t="s">
        <v>18</v>
      </c>
      <c r="B14" t="s">
        <v>16</v>
      </c>
      <c r="C14">
        <v>13</v>
      </c>
      <c r="D14" s="1">
        <v>45731</v>
      </c>
      <c r="E14" s="1">
        <v>45797</v>
      </c>
      <c r="F14">
        <f t="shared" si="0"/>
        <v>47</v>
      </c>
      <c r="G14">
        <f>+Input[[#This Row],[Dias lab]]*$M$3</f>
        <v>376</v>
      </c>
      <c r="H14" s="2">
        <f>M2</f>
        <v>13538</v>
      </c>
      <c r="I14" s="82">
        <f>Input[[#This Row],[UM]]*Input[[#This Row],[Horas]]</f>
        <v>5090288</v>
      </c>
    </row>
    <row r="15" spans="1:13" x14ac:dyDescent="0.2">
      <c r="A15" t="s">
        <v>18</v>
      </c>
      <c r="B15" t="s">
        <v>20</v>
      </c>
      <c r="C15">
        <v>14</v>
      </c>
      <c r="D15" s="1">
        <v>45853</v>
      </c>
      <c r="E15" s="1">
        <v>45889</v>
      </c>
      <c r="F15">
        <f t="shared" si="0"/>
        <v>27</v>
      </c>
      <c r="G15">
        <f>+Input[[#This Row],[Dias lab]]*$M$3</f>
        <v>216</v>
      </c>
      <c r="H15" s="2">
        <f>Input[[#This Row],[Horas]]*M2</f>
        <v>2924208</v>
      </c>
      <c r="I15" s="82">
        <f>Input[[#This Row],[UM]]*Input[[#This Row],[Horas]]</f>
        <v>631628928</v>
      </c>
    </row>
    <row r="16" spans="1:13" x14ac:dyDescent="0.2">
      <c r="A16" t="s">
        <v>18</v>
      </c>
      <c r="B16" t="s">
        <v>21</v>
      </c>
      <c r="C16">
        <v>15</v>
      </c>
      <c r="D16" s="1">
        <v>45945</v>
      </c>
      <c r="E16" s="1">
        <v>45981</v>
      </c>
      <c r="F16">
        <f t="shared" si="0"/>
        <v>27</v>
      </c>
      <c r="G16">
        <f>+Input[[#This Row],[Dias lab]]*$M$3</f>
        <v>216</v>
      </c>
      <c r="H16" s="2">
        <f>Input[[#This Row],[Horas]]*M2</f>
        <v>2924208</v>
      </c>
      <c r="I16" s="82">
        <f>Input[[#This Row],[UM]]*Input[[#This Row],[Horas]]</f>
        <v>631628928</v>
      </c>
    </row>
    <row r="17" spans="4:9" ht="16" thickBot="1" x14ac:dyDescent="0.25">
      <c r="D17" s="83"/>
      <c r="E17" s="83"/>
      <c r="F17">
        <f>+NETWORKDAYS(D17,E17)</f>
        <v>0</v>
      </c>
      <c r="G17">
        <f>+Input[[#This Row],[Dias lab]]*$M$3</f>
        <v>0</v>
      </c>
      <c r="H17" s="2">
        <f>+Input[[#This Row],[Horas]]*$M$2</f>
        <v>0</v>
      </c>
      <c r="I17" s="82">
        <f>SUM(I2:I16)</f>
        <v>8495798976</v>
      </c>
    </row>
    <row r="18" spans="4:9" ht="16" thickBot="1" x14ac:dyDescent="0.25">
      <c r="D18" s="1"/>
      <c r="E18" s="1"/>
      <c r="G18">
        <f>SUBTOTAL(109,Input[Horas])</f>
        <v>2544</v>
      </c>
      <c r="H18" s="87" t="s">
        <v>88</v>
      </c>
      <c r="I18" s="88">
        <f>I17</f>
        <v>8495798976</v>
      </c>
    </row>
    <row r="19" spans="4:9" x14ac:dyDescent="0.2">
      <c r="I19" s="82"/>
    </row>
  </sheetData>
  <pageMargins left="0.7" right="0.7" top="0.75" bottom="0.75" header="0.3" footer="0.3"/>
  <pageSetup orientation="portrait" horizontalDpi="4294967292" verticalDpi="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1D85-65AB-4E3E-AEC6-2AD24899C95C}">
  <dimension ref="A1:E130"/>
  <sheetViews>
    <sheetView topLeftCell="A52" zoomScale="110" zoomScaleNormal="85" workbookViewId="0">
      <selection activeCell="E5" sqref="E5"/>
    </sheetView>
  </sheetViews>
  <sheetFormatPr baseColWidth="10" defaultRowHeight="15" x14ac:dyDescent="0.2"/>
  <cols>
    <col min="1" max="1" width="34.33203125" bestFit="1" customWidth="1"/>
    <col min="2" max="2" width="19.6640625" customWidth="1"/>
    <col min="3" max="3" width="6.1640625" bestFit="1" customWidth="1"/>
    <col min="4" max="4" width="8.1640625" bestFit="1" customWidth="1"/>
  </cols>
  <sheetData>
    <row r="1" spans="1:5" x14ac:dyDescent="0.2">
      <c r="A1" s="3" t="s">
        <v>11</v>
      </c>
      <c r="B1" t="s">
        <v>0</v>
      </c>
    </row>
    <row r="3" spans="1:5" x14ac:dyDescent="0.2">
      <c r="A3" s="3" t="s">
        <v>26</v>
      </c>
      <c r="B3" t="s">
        <v>29</v>
      </c>
      <c r="C3" t="s">
        <v>30</v>
      </c>
      <c r="D3" t="s">
        <v>31</v>
      </c>
      <c r="E3" s="5" t="s">
        <v>32</v>
      </c>
    </row>
    <row r="4" spans="1:5" x14ac:dyDescent="0.2">
      <c r="A4" s="4" t="s">
        <v>6</v>
      </c>
      <c r="B4">
        <v>544</v>
      </c>
      <c r="C4">
        <v>1088</v>
      </c>
      <c r="D4" s="6">
        <v>0.50370370370370365</v>
      </c>
      <c r="E4" s="6">
        <f>+D4</f>
        <v>0.50370370370370365</v>
      </c>
    </row>
    <row r="5" spans="1:5" x14ac:dyDescent="0.2">
      <c r="A5" s="4" t="s">
        <v>8</v>
      </c>
      <c r="B5">
        <v>408</v>
      </c>
      <c r="C5">
        <v>816</v>
      </c>
      <c r="D5" s="6">
        <v>0.37777777777777777</v>
      </c>
      <c r="E5" s="6">
        <f>+E4+D5</f>
        <v>0.88148148148148142</v>
      </c>
    </row>
    <row r="6" spans="1:5" x14ac:dyDescent="0.2">
      <c r="A6" s="4" t="s">
        <v>1</v>
      </c>
      <c r="B6">
        <v>40</v>
      </c>
      <c r="C6">
        <v>80</v>
      </c>
      <c r="D6" s="6">
        <v>3.7037037037037035E-2</v>
      </c>
      <c r="E6" s="6">
        <f t="shared" ref="E6:E10" si="0">+E5+D6</f>
        <v>0.91851851851851851</v>
      </c>
    </row>
    <row r="7" spans="1:5" x14ac:dyDescent="0.2">
      <c r="A7" s="4" t="s">
        <v>4</v>
      </c>
      <c r="B7">
        <v>24</v>
      </c>
      <c r="C7">
        <v>48</v>
      </c>
      <c r="D7" s="6">
        <v>2.2222222222222223E-2</v>
      </c>
      <c r="E7" s="6">
        <f t="shared" si="0"/>
        <v>0.94074074074074077</v>
      </c>
    </row>
    <row r="8" spans="1:5" x14ac:dyDescent="0.2">
      <c r="A8" s="4" t="s">
        <v>7</v>
      </c>
      <c r="B8">
        <v>24</v>
      </c>
      <c r="C8">
        <v>48</v>
      </c>
      <c r="D8" s="6">
        <v>2.2222222222222223E-2</v>
      </c>
      <c r="E8" s="6">
        <f t="shared" si="0"/>
        <v>0.96296296296296302</v>
      </c>
    </row>
    <row r="9" spans="1:5" x14ac:dyDescent="0.2">
      <c r="A9" s="4" t="s">
        <v>5</v>
      </c>
      <c r="B9">
        <v>24</v>
      </c>
      <c r="C9">
        <v>48</v>
      </c>
      <c r="D9" s="6">
        <v>2.2222222222222223E-2</v>
      </c>
      <c r="E9" s="6">
        <f t="shared" si="0"/>
        <v>0.98518518518518527</v>
      </c>
    </row>
    <row r="10" spans="1:5" x14ac:dyDescent="0.2">
      <c r="A10" s="4" t="s">
        <v>14</v>
      </c>
      <c r="B10">
        <v>16</v>
      </c>
      <c r="C10">
        <v>32</v>
      </c>
      <c r="D10" s="6">
        <v>1.4814814814814815E-2</v>
      </c>
      <c r="E10" s="6">
        <f t="shared" si="0"/>
        <v>1</v>
      </c>
    </row>
    <row r="11" spans="1:5" x14ac:dyDescent="0.2">
      <c r="A11" s="4" t="s">
        <v>28</v>
      </c>
      <c r="B11">
        <v>1080</v>
      </c>
      <c r="C11">
        <v>2160</v>
      </c>
      <c r="D11" s="6">
        <v>1</v>
      </c>
      <c r="E11" s="7"/>
    </row>
    <row r="22" spans="1:5" x14ac:dyDescent="0.2">
      <c r="A22" s="3" t="s">
        <v>11</v>
      </c>
      <c r="B22" t="s">
        <v>12</v>
      </c>
    </row>
    <row r="24" spans="1:5" x14ac:dyDescent="0.2">
      <c r="A24" s="3" t="s">
        <v>26</v>
      </c>
      <c r="B24" t="s">
        <v>29</v>
      </c>
      <c r="C24" t="s">
        <v>30</v>
      </c>
      <c r="D24" t="s">
        <v>31</v>
      </c>
      <c r="E24" s="5" t="s">
        <v>32</v>
      </c>
    </row>
    <row r="25" spans="1:5" x14ac:dyDescent="0.2">
      <c r="A25" s="4" t="s">
        <v>17</v>
      </c>
      <c r="B25">
        <v>136</v>
      </c>
      <c r="C25">
        <v>272</v>
      </c>
      <c r="D25" s="6">
        <v>0.29310344827586204</v>
      </c>
      <c r="E25" s="6">
        <f>+D25</f>
        <v>0.29310344827586204</v>
      </c>
    </row>
    <row r="26" spans="1:5" x14ac:dyDescent="0.2">
      <c r="A26" s="4" t="s">
        <v>13</v>
      </c>
      <c r="B26">
        <v>136</v>
      </c>
      <c r="C26">
        <v>272</v>
      </c>
      <c r="D26" s="6">
        <v>0.29310344827586204</v>
      </c>
      <c r="E26" s="6">
        <f>+E25+D26</f>
        <v>0.58620689655172409</v>
      </c>
    </row>
    <row r="27" spans="1:5" x14ac:dyDescent="0.2">
      <c r="A27" s="4" t="s">
        <v>15</v>
      </c>
      <c r="B27">
        <v>112</v>
      </c>
      <c r="C27">
        <v>224</v>
      </c>
      <c r="D27" s="6">
        <v>0.2413793103448276</v>
      </c>
      <c r="E27" s="6">
        <f t="shared" ref="E27:E28" si="1">+E26+D27</f>
        <v>0.82758620689655171</v>
      </c>
    </row>
    <row r="28" spans="1:5" x14ac:dyDescent="0.2">
      <c r="A28" s="4" t="s">
        <v>16</v>
      </c>
      <c r="B28">
        <v>80</v>
      </c>
      <c r="C28">
        <v>160</v>
      </c>
      <c r="D28" s="6">
        <v>0.17241379310344829</v>
      </c>
      <c r="E28" s="6">
        <f t="shared" si="1"/>
        <v>1</v>
      </c>
    </row>
    <row r="29" spans="1:5" x14ac:dyDescent="0.2">
      <c r="A29" s="4" t="s">
        <v>28</v>
      </c>
      <c r="B29">
        <v>464</v>
      </c>
      <c r="C29">
        <v>928</v>
      </c>
      <c r="D29" s="6">
        <v>1</v>
      </c>
      <c r="E29" s="6"/>
    </row>
    <row r="30" spans="1:5" x14ac:dyDescent="0.2">
      <c r="E30" s="6"/>
    </row>
    <row r="31" spans="1:5" x14ac:dyDescent="0.2">
      <c r="E31" s="6"/>
    </row>
    <row r="32" spans="1:5" x14ac:dyDescent="0.2">
      <c r="E32" s="6"/>
    </row>
    <row r="42" spans="1:5" x14ac:dyDescent="0.2">
      <c r="A42" s="3" t="s">
        <v>11</v>
      </c>
      <c r="B42" t="s">
        <v>18</v>
      </c>
    </row>
    <row r="44" spans="1:5" x14ac:dyDescent="0.2">
      <c r="A44" s="3" t="s">
        <v>26</v>
      </c>
      <c r="B44" t="s">
        <v>29</v>
      </c>
      <c r="C44" t="s">
        <v>30</v>
      </c>
      <c r="D44" t="s">
        <v>31</v>
      </c>
      <c r="E44" s="5" t="s">
        <v>32</v>
      </c>
    </row>
    <row r="45" spans="1:5" x14ac:dyDescent="0.2">
      <c r="A45" s="4" t="s">
        <v>16</v>
      </c>
      <c r="B45">
        <v>376</v>
      </c>
      <c r="C45">
        <v>752</v>
      </c>
      <c r="D45" s="6">
        <v>0.376</v>
      </c>
      <c r="E45" s="6">
        <f>+D45</f>
        <v>0.376</v>
      </c>
    </row>
    <row r="46" spans="1:5" x14ac:dyDescent="0.2">
      <c r="A46" s="4" t="s">
        <v>20</v>
      </c>
      <c r="B46">
        <v>216</v>
      </c>
      <c r="C46">
        <v>432</v>
      </c>
      <c r="D46" s="6">
        <v>0.216</v>
      </c>
      <c r="E46" s="6">
        <f>+E45+D46</f>
        <v>0.59199999999999997</v>
      </c>
    </row>
    <row r="47" spans="1:5" x14ac:dyDescent="0.2">
      <c r="A47" s="4" t="s">
        <v>21</v>
      </c>
      <c r="B47">
        <v>216</v>
      </c>
      <c r="C47">
        <v>432</v>
      </c>
      <c r="D47" s="6">
        <v>0.216</v>
      </c>
      <c r="E47" s="6">
        <f t="shared" ref="E47:E48" si="2">+E46+D47</f>
        <v>0.80799999999999994</v>
      </c>
    </row>
    <row r="48" spans="1:5" x14ac:dyDescent="0.2">
      <c r="A48" s="4" t="s">
        <v>19</v>
      </c>
      <c r="B48">
        <v>192</v>
      </c>
      <c r="C48">
        <v>384</v>
      </c>
      <c r="D48" s="6">
        <v>0.192</v>
      </c>
      <c r="E48" s="6">
        <f t="shared" si="2"/>
        <v>1</v>
      </c>
    </row>
    <row r="49" spans="1:5" x14ac:dyDescent="0.2">
      <c r="A49" s="4" t="s">
        <v>28</v>
      </c>
      <c r="B49">
        <v>1000</v>
      </c>
      <c r="C49">
        <v>2000</v>
      </c>
      <c r="D49" s="6">
        <v>1</v>
      </c>
      <c r="E49" s="6"/>
    </row>
    <row r="68" spans="1:5" x14ac:dyDescent="0.2">
      <c r="A68" s="3" t="s">
        <v>11</v>
      </c>
      <c r="B68" t="s">
        <v>25</v>
      </c>
    </row>
    <row r="70" spans="1:5" x14ac:dyDescent="0.2">
      <c r="A70" s="3" t="s">
        <v>26</v>
      </c>
      <c r="B70" t="s">
        <v>29</v>
      </c>
      <c r="C70" t="s">
        <v>30</v>
      </c>
      <c r="D70" t="s">
        <v>31</v>
      </c>
      <c r="E70" s="5" t="s">
        <v>32</v>
      </c>
    </row>
    <row r="71" spans="1:5" x14ac:dyDescent="0.2">
      <c r="A71" s="4" t="s">
        <v>6</v>
      </c>
      <c r="B71">
        <v>544</v>
      </c>
      <c r="C71">
        <v>1088</v>
      </c>
      <c r="D71" s="6">
        <v>0.21383647798742139</v>
      </c>
      <c r="E71" s="6">
        <f>+D71</f>
        <v>0.21383647798742139</v>
      </c>
    </row>
    <row r="72" spans="1:5" x14ac:dyDescent="0.2">
      <c r="A72" s="4" t="s">
        <v>16</v>
      </c>
      <c r="B72">
        <v>456</v>
      </c>
      <c r="C72">
        <v>912</v>
      </c>
      <c r="D72" s="6">
        <v>0.17924528301886791</v>
      </c>
      <c r="E72" s="6">
        <f>+D72+E71</f>
        <v>0.39308176100628933</v>
      </c>
    </row>
    <row r="73" spans="1:5" x14ac:dyDescent="0.2">
      <c r="A73" s="4" t="s">
        <v>8</v>
      </c>
      <c r="B73">
        <v>408</v>
      </c>
      <c r="C73">
        <v>816</v>
      </c>
      <c r="D73" s="6">
        <v>0.16037735849056603</v>
      </c>
      <c r="E73" s="6">
        <f t="shared" ref="E73:E84" si="3">+D73+E72</f>
        <v>0.55345911949685533</v>
      </c>
    </row>
    <row r="74" spans="1:5" x14ac:dyDescent="0.2">
      <c r="A74" s="4" t="s">
        <v>21</v>
      </c>
      <c r="B74">
        <v>216</v>
      </c>
      <c r="C74">
        <v>432</v>
      </c>
      <c r="D74" s="6">
        <v>8.4905660377358486E-2</v>
      </c>
      <c r="E74" s="6">
        <f t="shared" si="3"/>
        <v>0.63836477987421381</v>
      </c>
    </row>
    <row r="75" spans="1:5" x14ac:dyDescent="0.2">
      <c r="A75" s="4" t="s">
        <v>20</v>
      </c>
      <c r="B75">
        <v>216</v>
      </c>
      <c r="C75">
        <v>432</v>
      </c>
      <c r="D75" s="6">
        <v>8.4905660377358486E-2</v>
      </c>
      <c r="E75" s="6">
        <f t="shared" si="3"/>
        <v>0.72327044025157228</v>
      </c>
    </row>
    <row r="76" spans="1:5" x14ac:dyDescent="0.2">
      <c r="A76" s="4" t="s">
        <v>19</v>
      </c>
      <c r="B76">
        <v>192</v>
      </c>
      <c r="C76">
        <v>384</v>
      </c>
      <c r="D76" s="6">
        <v>7.5471698113207544E-2</v>
      </c>
      <c r="E76" s="6">
        <f t="shared" si="3"/>
        <v>0.79874213836477981</v>
      </c>
    </row>
    <row r="77" spans="1:5" x14ac:dyDescent="0.2">
      <c r="A77" s="4" t="s">
        <v>17</v>
      </c>
      <c r="B77">
        <v>136</v>
      </c>
      <c r="C77">
        <v>272</v>
      </c>
      <c r="D77" s="6">
        <v>5.3459119496855348E-2</v>
      </c>
      <c r="E77" s="6">
        <f t="shared" si="3"/>
        <v>0.85220125786163514</v>
      </c>
    </row>
    <row r="78" spans="1:5" x14ac:dyDescent="0.2">
      <c r="A78" s="4" t="s">
        <v>13</v>
      </c>
      <c r="B78">
        <v>136</v>
      </c>
      <c r="C78">
        <v>272</v>
      </c>
      <c r="D78" s="6">
        <v>5.3459119496855348E-2</v>
      </c>
      <c r="E78" s="6">
        <f t="shared" si="3"/>
        <v>0.90566037735849048</v>
      </c>
    </row>
    <row r="79" spans="1:5" x14ac:dyDescent="0.2">
      <c r="A79" s="4" t="s">
        <v>15</v>
      </c>
      <c r="B79">
        <v>112</v>
      </c>
      <c r="C79">
        <v>224</v>
      </c>
      <c r="D79" s="6">
        <v>4.40251572327044E-2</v>
      </c>
      <c r="E79" s="6">
        <f t="shared" si="3"/>
        <v>0.94968553459119487</v>
      </c>
    </row>
    <row r="80" spans="1:5" x14ac:dyDescent="0.2">
      <c r="A80" s="4" t="s">
        <v>1</v>
      </c>
      <c r="B80">
        <v>40</v>
      </c>
      <c r="C80">
        <v>80</v>
      </c>
      <c r="D80" s="6">
        <v>1.5723270440251572E-2</v>
      </c>
      <c r="E80" s="6">
        <f t="shared" si="3"/>
        <v>0.96540880503144644</v>
      </c>
    </row>
    <row r="81" spans="1:5" x14ac:dyDescent="0.2">
      <c r="A81" s="4" t="s">
        <v>7</v>
      </c>
      <c r="B81">
        <v>24</v>
      </c>
      <c r="C81">
        <v>48</v>
      </c>
      <c r="D81" s="6">
        <v>9.433962264150943E-3</v>
      </c>
      <c r="E81" s="6">
        <f t="shared" si="3"/>
        <v>0.97484276729559738</v>
      </c>
    </row>
    <row r="82" spans="1:5" x14ac:dyDescent="0.2">
      <c r="A82" s="4" t="s">
        <v>5</v>
      </c>
      <c r="B82">
        <v>24</v>
      </c>
      <c r="C82">
        <v>48</v>
      </c>
      <c r="D82" s="6">
        <v>9.433962264150943E-3</v>
      </c>
      <c r="E82" s="6">
        <f t="shared" si="3"/>
        <v>0.98427672955974832</v>
      </c>
    </row>
    <row r="83" spans="1:5" x14ac:dyDescent="0.2">
      <c r="A83" s="4" t="s">
        <v>4</v>
      </c>
      <c r="B83">
        <v>24</v>
      </c>
      <c r="C83">
        <v>48</v>
      </c>
      <c r="D83" s="6">
        <v>9.433962264150943E-3</v>
      </c>
      <c r="E83" s="6">
        <f t="shared" si="3"/>
        <v>0.99371069182389926</v>
      </c>
    </row>
    <row r="84" spans="1:5" x14ac:dyDescent="0.2">
      <c r="A84" s="4" t="s">
        <v>14</v>
      </c>
      <c r="B84">
        <v>16</v>
      </c>
      <c r="C84">
        <v>32</v>
      </c>
      <c r="D84" s="6">
        <v>6.2893081761006293E-3</v>
      </c>
      <c r="E84" s="6">
        <f t="shared" si="3"/>
        <v>0.99999999999999989</v>
      </c>
    </row>
    <row r="85" spans="1:5" x14ac:dyDescent="0.2">
      <c r="A85" s="4" t="s">
        <v>28</v>
      </c>
      <c r="B85">
        <v>2544</v>
      </c>
      <c r="C85">
        <v>5088</v>
      </c>
      <c r="D85" s="6">
        <v>1</v>
      </c>
    </row>
    <row r="94" spans="1:5" x14ac:dyDescent="0.2">
      <c r="A94" s="3" t="s">
        <v>26</v>
      </c>
      <c r="B94" t="s">
        <v>29</v>
      </c>
      <c r="C94" t="s">
        <v>30</v>
      </c>
      <c r="D94" t="s">
        <v>31</v>
      </c>
      <c r="E94" s="5" t="s">
        <v>32</v>
      </c>
    </row>
    <row r="95" spans="1:5" x14ac:dyDescent="0.2">
      <c r="A95" s="4" t="s">
        <v>0</v>
      </c>
      <c r="B95">
        <v>1080</v>
      </c>
      <c r="C95">
        <v>2160</v>
      </c>
      <c r="D95" s="6">
        <v>0.42452830188679247</v>
      </c>
      <c r="E95" s="6">
        <f>+D95</f>
        <v>0.42452830188679247</v>
      </c>
    </row>
    <row r="96" spans="1:5" x14ac:dyDescent="0.2">
      <c r="A96" s="4" t="s">
        <v>18</v>
      </c>
      <c r="B96">
        <v>1000</v>
      </c>
      <c r="C96">
        <v>2000</v>
      </c>
      <c r="D96" s="6">
        <v>0.39308176100628933</v>
      </c>
      <c r="E96" s="6">
        <f>+E95+D96</f>
        <v>0.8176100628930818</v>
      </c>
    </row>
    <row r="97" spans="1:5" x14ac:dyDescent="0.2">
      <c r="A97" s="4" t="s">
        <v>12</v>
      </c>
      <c r="B97">
        <v>464</v>
      </c>
      <c r="C97">
        <v>928</v>
      </c>
      <c r="D97" s="6">
        <v>0.18238993710691823</v>
      </c>
      <c r="E97" s="6">
        <f t="shared" ref="E97" si="4">+E96+D97</f>
        <v>1</v>
      </c>
    </row>
    <row r="98" spans="1:5" x14ac:dyDescent="0.2">
      <c r="A98" s="4" t="s">
        <v>28</v>
      </c>
      <c r="B98">
        <v>2544</v>
      </c>
      <c r="C98">
        <v>5088</v>
      </c>
      <c r="D98" s="6">
        <v>1</v>
      </c>
      <c r="E98" s="6"/>
    </row>
    <row r="99" spans="1:5" x14ac:dyDescent="0.2">
      <c r="E99" s="6"/>
    </row>
    <row r="116" spans="1:2" x14ac:dyDescent="0.2">
      <c r="A116" s="8" t="s">
        <v>42</v>
      </c>
      <c r="B116" s="8" t="s">
        <v>43</v>
      </c>
    </row>
    <row r="117" spans="1:2" x14ac:dyDescent="0.2">
      <c r="A117" s="9" t="s">
        <v>33</v>
      </c>
      <c r="B117" s="85">
        <v>13538</v>
      </c>
    </row>
    <row r="118" spans="1:2" x14ac:dyDescent="0.2">
      <c r="A118" s="10" t="s">
        <v>34</v>
      </c>
      <c r="B118" s="84">
        <v>12000000</v>
      </c>
    </row>
    <row r="119" spans="1:2" x14ac:dyDescent="0.2">
      <c r="A119" s="9" t="s">
        <v>39</v>
      </c>
      <c r="B119" s="85">
        <f>+Input[[#Totals],[COP]]</f>
        <v>8495798976</v>
      </c>
    </row>
    <row r="120" spans="1:2" x14ac:dyDescent="0.2">
      <c r="A120" s="10" t="s">
        <v>40</v>
      </c>
      <c r="B120" s="84">
        <f>B118*30</f>
        <v>360000000</v>
      </c>
    </row>
    <row r="121" spans="1:2" x14ac:dyDescent="0.2">
      <c r="A121" s="9" t="s">
        <v>41</v>
      </c>
      <c r="B121" s="85">
        <f>+B119+B120</f>
        <v>8855798976</v>
      </c>
    </row>
    <row r="127" spans="1:2" x14ac:dyDescent="0.2">
      <c r="B127" s="82"/>
    </row>
    <row r="130" spans="2:2" x14ac:dyDescent="0.2">
      <c r="B130" s="86"/>
    </row>
  </sheetData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Impacto global co2</vt:lpstr>
      <vt:lpstr>Digrama de Gantt</vt:lpstr>
      <vt:lpstr>Línea de tiempo</vt:lpstr>
      <vt:lpstr>Matriz QDF </vt:lpstr>
      <vt:lpstr>Análisis de Costos</vt:lpstr>
      <vt:lpstr>Costos y paretos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2015-06-05T18:19:34Z</dcterms:created>
  <dcterms:modified xsi:type="dcterms:W3CDTF">2022-12-13T20:33:10Z</dcterms:modified>
</cp:coreProperties>
</file>