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universidadeaneduco.sharepoint.com/sites/Seminario514/Documentos compartidos/General/Empresa_Glamping/_Trabajo_grado/Anexos Sua/"/>
    </mc:Choice>
  </mc:AlternateContent>
  <xr:revisionPtr revIDLastSave="1307" documentId="13_ncr:1_{3B181AAC-B563-4DA3-8C7C-5DA7A394A5FF}" xr6:coauthVersionLast="47" xr6:coauthVersionMax="47" xr10:uidLastSave="{79FD6926-196E-45AB-8C23-973292139D57}"/>
  <bookViews>
    <workbookView xWindow="28680" yWindow="-120" windowWidth="29040" windowHeight="15720" tabRatio="485" firstSheet="2" activeTab="7" xr2:uid="{00000000-000D-0000-FFFF-FFFF00000000}"/>
  </bookViews>
  <sheets>
    <sheet name="PORTER COMPETIDORES" sheetId="9" r:id="rId1"/>
    <sheet name="PROVEEDORES" sheetId="10" r:id="rId2"/>
    <sheet name="PODER CLIENTE" sheetId="11" r:id="rId3"/>
    <sheet name="SUSTITUTOS" sheetId="13" r:id="rId4"/>
    <sheet name="RIVALIDAD" sheetId="15" r:id="rId5"/>
    <sheet name="DOFA" sheetId="16" r:id="rId6"/>
    <sheet name="MATRIZ POTER" sheetId="17" r:id="rId7"/>
    <sheet name="BASE DATOS PORTER_Glampling" sheetId="8" r:id="rId8"/>
    <sheet name="Notas" sheetId="5" r:id="rId9"/>
    <sheet name="T Dinámicas" sheetId="7" r:id="rId10"/>
  </sheets>
  <definedNames>
    <definedName name="_xlnm._FilterDatabase" localSheetId="7" hidden="1">'BASE DATOS PORTER_Glampling'!$A$2:$X$2</definedName>
    <definedName name="_xlnm._FilterDatabase" localSheetId="0" hidden="1">'PORTER COMPETIDORES'!$A$2:$G$2</definedName>
  </definedNames>
  <calcPr calcId="191028"/>
  <pivotCaches>
    <pivotCache cacheId="0"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 l="1"/>
  <c r="V16" i="8" s="1"/>
  <c r="F10" i="8"/>
  <c r="F19" i="8"/>
  <c r="F20" i="8"/>
  <c r="V20" i="8" s="1"/>
  <c r="E20" i="9"/>
  <c r="E19" i="9"/>
  <c r="E18" i="9"/>
  <c r="E17" i="9"/>
  <c r="E16" i="9"/>
  <c r="E15" i="9"/>
  <c r="E14" i="9"/>
  <c r="E13" i="9"/>
  <c r="E12" i="9"/>
  <c r="E11" i="9"/>
  <c r="E10" i="9"/>
  <c r="E9" i="9"/>
  <c r="E8" i="9"/>
  <c r="E7" i="9"/>
  <c r="E6" i="9"/>
  <c r="E5" i="9"/>
  <c r="E4" i="9"/>
  <c r="E3" i="9"/>
  <c r="F3" i="8"/>
  <c r="F18" i="8"/>
  <c r="V18" i="8" s="1"/>
  <c r="V19" i="8"/>
  <c r="F17" i="8"/>
  <c r="V17" i="8" s="1"/>
  <c r="F15" i="8"/>
  <c r="V15" i="8" s="1"/>
  <c r="F14" i="8"/>
  <c r="V14" i="8" s="1"/>
  <c r="F13" i="8"/>
  <c r="V13" i="8" s="1"/>
  <c r="F12" i="8"/>
  <c r="V12" i="8" s="1"/>
  <c r="F11" i="8"/>
  <c r="V11" i="8" s="1"/>
  <c r="V10" i="8"/>
  <c r="F9" i="8"/>
  <c r="V9" i="8" s="1"/>
  <c r="F8" i="8"/>
  <c r="V8" i="8" s="1"/>
  <c r="F7" i="8"/>
  <c r="V7" i="8" s="1"/>
  <c r="F6" i="8"/>
  <c r="V6" i="8" s="1"/>
  <c r="F5" i="8"/>
  <c r="V5" i="8" s="1"/>
  <c r="F4" i="8"/>
  <c r="V4" i="8" s="1"/>
  <c r="V3" i="8"/>
</calcChain>
</file>

<file path=xl/sharedStrings.xml><?xml version="1.0" encoding="utf-8"?>
<sst xmlns="http://schemas.openxmlformats.org/spreadsheetml/2006/main" count="735" uniqueCount="467">
  <si>
    <t>Competidores dentro del radio de 60 km</t>
  </si>
  <si>
    <t>N°</t>
  </si>
  <si>
    <t>Competidor</t>
  </si>
  <si>
    <t>Distancia  (km)</t>
  </si>
  <si>
    <t xml:space="preserve">Tipo </t>
  </si>
  <si>
    <t>Tarifa  (COP)</t>
  </si>
  <si>
    <t>URL</t>
  </si>
  <si>
    <t>Agua Fresca Glamping</t>
  </si>
  <si>
    <t>Glamping Cabaña</t>
  </si>
  <si>
    <t>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t>
  </si>
  <si>
    <t>Andes Glamping</t>
  </si>
  <si>
    <t>Tented Camp</t>
  </si>
  <si>
    <t>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t>
  </si>
  <si>
    <t>Benigno Mirador</t>
  </si>
  <si>
    <t>Bed &amp; Breakfast</t>
  </si>
  <si>
    <t>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t>
  </si>
  <si>
    <t>El Alpino Cabaña Glamping &amp; Camping</t>
  </si>
  <si>
    <t>Cabañas y zona de camping.</t>
  </si>
  <si>
    <t>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t>
  </si>
  <si>
    <t>Glamping Cantabria</t>
  </si>
  <si>
    <t>Glamping Domo</t>
  </si>
  <si>
    <t>https://www.booking.com/hotel/co/glamping-cantabria.es.html</t>
  </si>
  <si>
    <t>Glamping Claro de Luna</t>
  </si>
  <si>
    <t>Glamping domo</t>
  </si>
  <si>
    <t>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t>
  </si>
  <si>
    <t>Glamping El Guadual Domo Castilla</t>
  </si>
  <si>
    <t>Glamping domo geodésico</t>
  </si>
  <si>
    <t>https://posadasrurales.co/inicio/614-glamping-el-guadual-san-francisco-cundinamarca-.html?utm_source</t>
  </si>
  <si>
    <t>Glamping Entre Nubes</t>
  </si>
  <si>
    <t>Camping de lujo)</t>
  </si>
  <si>
    <t>https://www.tripadvisor.com/Hotel_Review-g12654765-d32813438-Reviews-Glamping_Entre_Nubes-Zipacon_Cundinamarca_Department.html</t>
  </si>
  <si>
    <t>Glamping La Cacica</t>
  </si>
  <si>
    <t>Tented camp , Glamping</t>
  </si>
  <si>
    <t>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t>
  </si>
  <si>
    <t>Glamping La Villa</t>
  </si>
  <si>
    <t>Glamping carpa</t>
  </si>
  <si>
    <t>https://glampinglavillaguatavita.com/?utm_source</t>
  </si>
  <si>
    <t>Glamping Puerta Grande</t>
  </si>
  <si>
    <t>Glamping domo, jacuzzi</t>
  </si>
  <si>
    <t>https://www.glampingpuertagrande.com/en/photo</t>
  </si>
  <si>
    <t>Glamping Reserva del Roble</t>
  </si>
  <si>
    <t>Cabañas.</t>
  </si>
  <si>
    <t>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t>
  </si>
  <si>
    <t>Glamping Vista Lago Guatavita</t>
  </si>
  <si>
    <t>Tented camp , domo</t>
  </si>
  <si>
    <t>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t>
  </si>
  <si>
    <t>Iraca Glamping</t>
  </si>
  <si>
    <t>Cabaña tipo tienda</t>
  </si>
  <si>
    <t>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t>
  </si>
  <si>
    <t>Kamp Nativo</t>
  </si>
  <si>
    <t>Cabañas rústicas y plataformas para acampar.</t>
  </si>
  <si>
    <t>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t>
  </si>
  <si>
    <t>Luna Glamping Colombia</t>
  </si>
  <si>
    <t>https://www.glamping.com/destination/south-america/cundinamarca/san-francisco/luna-glamping-colombia/?utm_source</t>
  </si>
  <si>
    <t>Niddo Suesca</t>
  </si>
  <si>
    <t>Glamping Nidos</t>
  </si>
  <si>
    <t>https://www.niddo.co/?utm_source=chatgpt.com</t>
  </si>
  <si>
    <t>Yuva Glamping</t>
  </si>
  <si>
    <t>Glamping Domos</t>
  </si>
  <si>
    <t>https://www.yuvaglamping.com/fotos</t>
  </si>
  <si>
    <t>Fuentes consultadas: Booking.com, Tripadvisor, páginas oficiales, Google Maps.</t>
  </si>
  <si>
    <t>La presencia de 18 competidores en el radio analizado confirma alta amenaza de nuevos entrantes, coherente con el análisis Porter.</t>
  </si>
  <si>
    <t>Proveedores por tipo de insumo</t>
  </si>
  <si>
    <t>Tipo de insumo</t>
  </si>
  <si>
    <t>Nº de proveedores</t>
  </si>
  <si>
    <t>Ejemplos de proveedores</t>
  </si>
  <si>
    <t>Nivel de dependencia</t>
  </si>
  <si>
    <t>Domos / estructuras</t>
  </si>
  <si>
    <t>Fábrica de Glamping; DomeCo; Goodlooking Domos</t>
  </si>
  <si>
    <t>Medio</t>
  </si>
  <si>
    <t>Madera tratada / plataformas</t>
  </si>
  <si>
    <t>4+</t>
  </si>
  <si>
    <t>Construinmuniza; Palmadera; Madecentro</t>
  </si>
  <si>
    <t>Bajo</t>
  </si>
  <si>
    <t>Energía solar / calefacción</t>
  </si>
  <si>
    <t>Celsia Solar; Solares de Colombia; SunPower</t>
  </si>
  <si>
    <t>Baños secos</t>
  </si>
  <si>
    <t>2–3</t>
  </si>
  <si>
    <t>Loto Seco; EcoToilet</t>
  </si>
  <si>
    <t>Jacuzzi / hidromasaje</t>
  </si>
  <si>
    <t>Jacuzzi Colombia; Aquavida</t>
  </si>
  <si>
    <t>Textiles / ropa de cama</t>
  </si>
  <si>
    <t>5+</t>
  </si>
  <si>
    <t>Artextil; Procoltex</t>
  </si>
  <si>
    <t>Alimentos y bebidas</t>
  </si>
  <si>
    <t>Ecorgánicos; Mercado campesino</t>
  </si>
  <si>
    <t>Transporte / logística</t>
  </si>
  <si>
    <t>TCC; Operadores locales</t>
  </si>
  <si>
    <t>Porter_FuenteProveedores_Insumos.docx</t>
  </si>
  <si>
    <t>Mostrar disponibilidad de proveedores y evaluar el nivel de dependencia.</t>
  </si>
  <si>
    <t>1. El proyecto no depende de un único proveedor.</t>
  </si>
  <si>
    <t>2. La mayoría de insumos tiene varias alternativas, por lo que el riesgo es bajo.</t>
  </si>
  <si>
    <t>3. Solo los domos, energía solar y baños secos tienen dependencia media, porque requieren proveedores especializados.</t>
  </si>
  <si>
    <t>4. El resto (madera, textiles, alimentos, logística) tiene disponibilidad amplia.</t>
  </si>
  <si>
    <t>Se concluye que el poder de negociación de proveedores es MEDIO, sustentado por:</t>
  </si>
  <si>
    <t>Existencia de múltiples ofertas</t>
  </si>
  <si>
    <t>Nivel manejable de dependencia</t>
  </si>
  <si>
    <t>Insumos críticos con sustitución posible</t>
  </si>
  <si>
    <t>Calificación :Media</t>
  </si>
  <si>
    <t>Poder del cliente</t>
  </si>
  <si>
    <t>Indicador</t>
  </si>
  <si>
    <t>Evidencia</t>
  </si>
  <si>
    <t>Conclusión</t>
  </si>
  <si>
    <t>Número de alternativas</t>
  </si>
  <si>
    <t>18 competidores dentro de 60 km</t>
  </si>
  <si>
    <t>Alto poder</t>
  </si>
  <si>
    <t>Homogeneidad</t>
  </si>
  <si>
    <t>Servicios similares (jacuzzi, desayuno, vista)</t>
  </si>
  <si>
    <t>Precio</t>
  </si>
  <si>
    <t>Rango concentrado 88.000 – 309.091 COP</t>
  </si>
  <si>
    <t>Alta comparación</t>
  </si>
  <si>
    <t>Rating</t>
  </si>
  <si>
    <t>Mayoría ≥ 9.0</t>
  </si>
  <si>
    <t>Alta exigencia</t>
  </si>
  <si>
    <t>Información disponible</t>
  </si>
  <si>
    <t>Fotos, reseñas, ubicación accesible online</t>
  </si>
  <si>
    <t>Fuente: Matriz de competidores (18 alojamientos) , Levantamiento propio verificado en Booking/Instagram/Google Maps (09/08/2025).</t>
  </si>
  <si>
    <t>Calificación :Alta</t>
  </si>
  <si>
    <t>Perfil del cliente</t>
  </si>
  <si>
    <t>Ítem</t>
  </si>
  <si>
    <t>Fuente</t>
  </si>
  <si>
    <t>Segmento principal</t>
  </si>
  <si>
    <t>Parejas</t>
  </si>
  <si>
    <t>Matriz de competidores</t>
  </si>
  <si>
    <t>Segmento secundario</t>
  </si>
  <si>
    <t>Turistas locales Bogotá–Sabana</t>
  </si>
  <si>
    <t>Distancias 15–60 km</t>
  </si>
  <si>
    <t>Comportamiento de búsqueda</t>
  </si>
  <si>
    <t>Booking – Instagram – Google Maps</t>
  </si>
  <si>
    <t>Perfiles de competidores</t>
  </si>
  <si>
    <t>Preferencia más repetida</t>
  </si>
  <si>
    <t>Jacuzzi / tina</t>
  </si>
  <si>
    <t>12 de 18 competidores</t>
  </si>
  <si>
    <t>Estándar mínimo</t>
  </si>
  <si>
    <t>Desayuno incluido</t>
  </si>
  <si>
    <t>16 de 18 competidores</t>
  </si>
  <si>
    <t>Atributo decisivo</t>
  </si>
  <si>
    <t>Vista natural (lago o montaña)</t>
  </si>
  <si>
    <t>Competidores de mayor rating</t>
  </si>
  <si>
    <t>Calificación promedio del mercado</t>
  </si>
  <si>
    <t>≥ 9.0 en la mayoría</t>
  </si>
  <si>
    <t>Booking.com</t>
  </si>
  <si>
    <t>SUSTITUTOS DEL GLAMPING</t>
  </si>
  <si>
    <t>Tipo de sustituto</t>
  </si>
  <si>
    <t xml:space="preserve">Evidencia </t>
  </si>
  <si>
    <t>Características</t>
  </si>
  <si>
    <t>Cabañas campestres</t>
  </si>
  <si>
    <t>Alta presencia en Booking y Airbnb dentro de 60 km</t>
  </si>
  <si>
    <t>Espacios privados, vistas, jacuzzi en algunos casos</t>
  </si>
  <si>
    <t>Hoteles rurales</t>
  </si>
  <si>
    <t>Oferta consolidada en Sopó, Guatavita, La Calera, La Vega</t>
  </si>
  <si>
    <t>Servicios completos, restaurante, check-in formal</t>
  </si>
  <si>
    <t>Airbnb campestre</t>
  </si>
  <si>
    <t>Más de 40 alojamientos tipo “cabaña” o “eco-lodge”</t>
  </si>
  <si>
    <t>Experiencia privada, precios competitivos</t>
  </si>
  <si>
    <t>Camping premium</t>
  </si>
  <si>
    <t>Áreas privadas con baños, duchas y zonas de fogata</t>
  </si>
  <si>
    <t>Precio inferior al glamping; menor confort</t>
  </si>
  <si>
    <t>Ecohoteles</t>
  </si>
  <si>
    <t>Establecimientos con enfoque sostenible</t>
  </si>
  <si>
    <t>Habitaciones privadas, alimentación, actividades guiadas</t>
  </si>
  <si>
    <t>Levantamiento propio (09/08/2025) + revisión de oferta turística en Booking, Airbnb y Google Maps dentro del radio de 60 km.</t>
  </si>
  <si>
    <t>Evidencia del grado de sustitución</t>
  </si>
  <si>
    <t xml:space="preserve">Interpretación </t>
  </si>
  <si>
    <t>Similitud en experiencia</t>
  </si>
  <si>
    <t>Jacuzzi, vistas, privacidad ofrecida por cabañas y ecohoteles</t>
  </si>
  <si>
    <t>Alto nivel de sustitución</t>
  </si>
  <si>
    <t>Similitud en precio</t>
  </si>
  <si>
    <t>Precios entre 120.000 – 300.000 COP en cabañas rurales</t>
  </si>
  <si>
    <t>Sustitutos fuertes</t>
  </si>
  <si>
    <t>Similitud en actividades</t>
  </si>
  <si>
    <t>Senderismo, fogata, cabalgatas en hoteles rurales</t>
  </si>
  <si>
    <t>Experiencia similar</t>
  </si>
  <si>
    <t>Disponibilidad</t>
  </si>
  <si>
    <t>Más de 40 alojamientos campestres en Airbnb</t>
  </si>
  <si>
    <t>Muchos sustitutos</t>
  </si>
  <si>
    <t>Diferencia clave</t>
  </si>
  <si>
    <t>Glamping = estructura tipo domo/tienda</t>
  </si>
  <si>
    <t>Sustitución parcial</t>
  </si>
  <si>
    <t>Levantamiento propio (09/08/2025)  revisión de oferta turística en Booking, Airbnb y Google Maps dentro del radio de 60 km.</t>
  </si>
  <si>
    <t>Evidencia básica de rivalidad</t>
  </si>
  <si>
    <t>Número de competidores directos</t>
  </si>
  <si>
    <t>18 glampings en 60 km</t>
  </si>
  <si>
    <t>Rivalidad alta</t>
  </si>
  <si>
    <t>Similitud en oferta</t>
  </si>
  <si>
    <t>Domos, jacuzzi, desayuno, vista natural</t>
  </si>
  <si>
    <t>Homogeneidad alta</t>
  </si>
  <si>
    <t>Tarifa</t>
  </si>
  <si>
    <t>Rango estrecho 88.000 – 309.091 COP</t>
  </si>
  <si>
    <t>Competencia por precio</t>
  </si>
  <si>
    <t>La mayoría ≥ 9.0</t>
  </si>
  <si>
    <t>Estándar competitivo elevado</t>
  </si>
  <si>
    <t>Diferenciación observable</t>
  </si>
  <si>
    <t>Mínima: jacuzzi, vistas y decoración repetida</t>
  </si>
  <si>
    <t>Baja diferenciación</t>
  </si>
  <si>
    <t>Facilidad de comparación</t>
  </si>
  <si>
    <t>Booking, Instagram, Google Maps</t>
  </si>
  <si>
    <t>Rivalidad competitiva: ALTA: La rivalidad competitiva es alta porque, dentro del radio de 60 km entre Sesquilé, Guatavita, La Calera, La Vega y San Francisco, operan numerosos glampings con ofertas homogéneas y tarifas similares, ampliamente visibles en plataformas digitales, lo que facilita la comparación del cliente y genera competencia directa entre los prestadores.</t>
  </si>
  <si>
    <t xml:space="preserve">Matriz DOFA Análisis de oportunidades, amenazas, fortalezas y debilidades del proyecto Sua Eco Glamping (2025).
</t>
  </si>
  <si>
    <t>OPORTUNIDADES</t>
  </si>
  <si>
    <t>FORTALEZAS</t>
  </si>
  <si>
    <t>Tipo</t>
  </si>
  <si>
    <t>Enunciado corto</t>
  </si>
  <si>
    <t>Evidencia verificable</t>
  </si>
  <si>
    <t>Fuente / Anexo</t>
  </si>
  <si>
    <t>O1</t>
  </si>
  <si>
    <t>Mercado con baja diferenciación</t>
  </si>
  <si>
    <t>Competidores con servicios muy similares</t>
  </si>
  <si>
    <t>Anexo A</t>
  </si>
  <si>
    <t>F1</t>
  </si>
  <si>
    <t>Ubicación estratégica en Sesquilé</t>
  </si>
  <si>
    <t>Entorno natural destacado</t>
  </si>
  <si>
    <t>Evidencia territorial</t>
  </si>
  <si>
    <t>O2</t>
  </si>
  <si>
    <t>Preferencia por naturaleza</t>
  </si>
  <si>
    <t>Perfil de clientes en glamping</t>
  </si>
  <si>
    <t>Anexo C</t>
  </si>
  <si>
    <t>F2</t>
  </si>
  <si>
    <t>Opción de diferenciación sostenible</t>
  </si>
  <si>
    <t>Enfoque del proyecto</t>
  </si>
  <si>
    <t>Proyecto interno</t>
  </si>
  <si>
    <t>O3</t>
  </si>
  <si>
    <t>Escapadas cortas desde Bogotá</t>
  </si>
  <si>
    <t>PESTEL Social</t>
  </si>
  <si>
    <t>F3</t>
  </si>
  <si>
    <t>Potencial de diseño atractivo</t>
  </si>
  <si>
    <t>Referentes del territorio</t>
  </si>
  <si>
    <t>O4</t>
  </si>
  <si>
    <t>Marco legal promueve sostenibilidad</t>
  </si>
  <si>
    <t>Ley 2068</t>
  </si>
  <si>
    <t>PESTEL Legal</t>
  </si>
  <si>
    <t>F4</t>
  </si>
  <si>
    <t>Cercanía a Bogotá</t>
  </si>
  <si>
    <t>Acceso en 50–70 minutos</t>
  </si>
  <si>
    <t>O5</t>
  </si>
  <si>
    <t>Uso creciente de plataformas digitales</t>
  </si>
  <si>
    <t>Reservas por Booking/Instagram</t>
  </si>
  <si>
    <t>PESTEL Tecnológico</t>
  </si>
  <si>
    <t>F5</t>
  </si>
  <si>
    <t>Posibilidad de alianzas locales</t>
  </si>
  <si>
    <t>Oferta rural cercana</t>
  </si>
  <si>
    <t>AMENAZAS</t>
  </si>
  <si>
    <t>DEBILIDADES</t>
  </si>
  <si>
    <t>A1</t>
  </si>
  <si>
    <t>Alta rivalidad competitiva</t>
  </si>
  <si>
    <t>Anexo E</t>
  </si>
  <si>
    <t>D1</t>
  </si>
  <si>
    <t>Dependencia de insumos especializados</t>
  </si>
  <si>
    <t>Domos y baños secos</t>
  </si>
  <si>
    <t>Anexo B</t>
  </si>
  <si>
    <t>A2</t>
  </si>
  <si>
    <t>Cabañas y ecohoteles con precios similares</t>
  </si>
  <si>
    <t>Anexo D</t>
  </si>
  <si>
    <t>D2</t>
  </si>
  <si>
    <t>Falta de posicionamiento inicial</t>
  </si>
  <si>
    <t>Ausencia de reputación digital</t>
  </si>
  <si>
    <t>Diagnóstico interno</t>
  </si>
  <si>
    <t>A3</t>
  </si>
  <si>
    <t>Alto poder del cliente</t>
  </si>
  <si>
    <t>Ratings ≥ 9.0</t>
  </si>
  <si>
    <t>D3</t>
  </si>
  <si>
    <t>Inversión inicial alta</t>
  </si>
  <si>
    <t>Costos de infraestructura</t>
  </si>
  <si>
    <t>A4</t>
  </si>
  <si>
    <t>Sensibilidad económica del turismo</t>
  </si>
  <si>
    <t>Variabilidad del gasto turístico</t>
  </si>
  <si>
    <t>PESTEL Económico</t>
  </si>
  <si>
    <t>D4</t>
  </si>
  <si>
    <t>Necesidad de diferenciarse</t>
  </si>
  <si>
    <t>Mercado homogéneo</t>
  </si>
  <si>
    <t>A5</t>
  </si>
  <si>
    <t>Exigencias ambientales</t>
  </si>
  <si>
    <t>Regulación de áreas protegidas</t>
  </si>
  <si>
    <t>PESTEL Ambiental</t>
  </si>
  <si>
    <t>D5</t>
  </si>
  <si>
    <t>Escasas alianzas operativas iniciales</t>
  </si>
  <si>
    <t>Falta de convenios locales</t>
  </si>
  <si>
    <t>Fuente: Análisis PESTEL, Porter y diagnóstico interno (2025).</t>
  </si>
  <si>
    <t>MATRIZ PORTER</t>
  </si>
  <si>
    <t>Fuerza</t>
  </si>
  <si>
    <t>Resultado</t>
  </si>
  <si>
    <t>Nuevos competidores</t>
  </si>
  <si>
    <t>Media</t>
  </si>
  <si>
    <t>Entrada posible, pero requiere inversión inicial alta y acceso a insumos especializados.</t>
  </si>
  <si>
    <t>Proveedores</t>
  </si>
  <si>
    <t>Dependencia de 2 - 3 proveedores para insumos críticos (domos, baños secos, energía).</t>
  </si>
  <si>
    <t>Clientes</t>
  </si>
  <si>
    <t>Alta</t>
  </si>
  <si>
    <t>18 competidores cercanos   más  oferta muy homogénea más alta transparencia digital en tarifas y servicios.</t>
  </si>
  <si>
    <t>Sustitutos</t>
  </si>
  <si>
    <t>Media–Alta</t>
  </si>
  <si>
    <t>Cabañas, ecohoteles y Airbnb rurales con precios similares y alta disponibilidad.</t>
  </si>
  <si>
    <t>Rivalidad</t>
  </si>
  <si>
    <t>Mercado con alta densidad de glampings en 60 km y servicios casi idénticos.</t>
  </si>
  <si>
    <t>Tomada de la matriz de competidores (levantamiento propio 09/08/2025, 18 registros verificados en Booking y Google Maps).</t>
  </si>
  <si>
    <t>La Matriz de Porter muestra que Sua Eco Glamping opera en un entorno con presiones competitivas elevadas, impulsadas principalmente por la fuerte rivalidad entre alojamientos similares, el amplio poder de decisión de los clientes y la disponibilidad de sustitutos que pueden reemplazar la experiencia. Las fuerzas asociadas a nuevos competidores y proveedores mantienen presiones medias. En este contexto, la diferenciación clara y el diseño de una experiencia única se convierten en elementos esenciales para competir con ventaja.</t>
  </si>
  <si>
    <t>Levantamiento propio realizado el 09/08/2025.  Matriz de Poter</t>
  </si>
  <si>
    <t>Nombre del competidor</t>
  </si>
  <si>
    <t>Ubicación exacta</t>
  </si>
  <si>
    <t>Distancia a Sesquilé (km)</t>
  </si>
  <si>
    <t>Tipo de alojamiento complemento</t>
  </si>
  <si>
    <t>Tarifa por noche (COP)</t>
  </si>
  <si>
    <t>Capacidad de alojamiento Mínima</t>
  </si>
  <si>
    <t>Capacidad de alojamiento Máxima</t>
  </si>
  <si>
    <t>Valoración promedio</t>
  </si>
  <si>
    <t xml:space="preserve">Coincidencias básicas </t>
  </si>
  <si>
    <t>Servicios diferenciadores</t>
  </si>
  <si>
    <t>Petfriendly</t>
  </si>
  <si>
    <t>Enfoque sostenible</t>
  </si>
  <si>
    <t>Actividades ofrecidas</t>
  </si>
  <si>
    <t>Canales de reserva</t>
  </si>
  <si>
    <t xml:space="preserve">Segmento </t>
  </si>
  <si>
    <t>Fotografías y presentación</t>
  </si>
  <si>
    <t>Observaciones territoriales:  Verificado por Google Maps - Levantamiento propio</t>
  </si>
  <si>
    <t>Riesgo técnico,</t>
  </si>
  <si>
    <t>Riesgo financiero</t>
  </si>
  <si>
    <t>Supuestos de ingresos</t>
  </si>
  <si>
    <t>fecha</t>
  </si>
  <si>
    <t xml:space="preserve">Guatavita, Sesquilé </t>
  </si>
  <si>
    <t>Baño privado,
Desayuno,
WiFi,
Parqueadero.</t>
  </si>
  <si>
    <t>Sauna, bar, vistas a jardín/montaña, peticiones especiales</t>
  </si>
  <si>
    <t>No</t>
  </si>
  <si>
    <t>No es explicito</t>
  </si>
  <si>
    <t>Booking;Facebook o Instagram;whatsapp</t>
  </si>
  <si>
    <t>No es explicito, inferido</t>
  </si>
  <si>
    <t>Fotografias áereas</t>
  </si>
  <si>
    <t>vistas, jardín</t>
  </si>
  <si>
    <t>Guatavita , Lote La Esperanza, Vereda Montecillo, Cundinamarca.</t>
  </si>
  <si>
    <t>Ducha a cielo abierto, malla katamarán, kit de bienvenida, juegos de mesa, astronomía</t>
  </si>
  <si>
    <t>Sí</t>
  </si>
  <si>
    <t xml:space="preserve">Sí </t>
  </si>
  <si>
    <t>Senderismo, ciclismo, tours en bici, tours a pie, equitación, piragüismo, windsurf, deportes acuáticos (kayak, velero, jet-ski, moto acuática), astronomía</t>
  </si>
  <si>
    <t>Parejas, familias, viajeros de naturaleza y aventura</t>
  </si>
  <si>
    <t>Galería fotográfica profesional en Booking con vistas a la Laguna de Guatavita, domos, yurta y zonas comunes</t>
  </si>
  <si>
    <t>Ubicado en cerro ancestral Montecillo, a 50 m de la Laguna de Guatavita, acceso por vía terciaria (trocha), entorno natural protegido</t>
  </si>
  <si>
    <t>Vereda Montecillo, Km 1 vía Guatavita-Guasca, Cundinamarca, Colombia</t>
  </si>
  <si>
    <t>Restaurante, cafetería, menús dietas especiales, entrega de comestibles</t>
  </si>
  <si>
    <t>senderismo, ciclismo, equitación (pago adicional), experiencias gastronómicas locales</t>
  </si>
  <si>
    <t>parejas , familia</t>
  </si>
  <si>
    <t>Fotos profesionales y galería  en Booking</t>
  </si>
  <si>
    <t>acceso por carretera en buen estado, vista directa a la Laguna de Guatavita, cercanía a restaurantes y miradores, clima frío</t>
  </si>
  <si>
    <t>Vereda Tomine de Indios, 251060 Guatavita</t>
  </si>
  <si>
    <t>Zona de camping, chimenea exterior, juegos de mesa/puzles</t>
  </si>
  <si>
    <t>Cenas temáticas (de pago), tours a pie (de pago), senderismo (de pago), instalaciones para deportes acuáticos en el alojamiento (de pago), cabalgatas, cuatrimotos, fogatas, actividades especiales para fechas señaladas.</t>
  </si>
  <si>
    <t>Booking</t>
  </si>
  <si>
    <t>Parejas, familias /grupos</t>
  </si>
  <si>
    <t>Galería profesional con imágenes de cabañas, domos, zona de camping y vistas al embalse de Tominé.</t>
  </si>
  <si>
    <t>Ubicado en zona rural de Guatavita con vista panorámica al embalse de Tominé, rodeado de montañas, clima frío; cercano al municipio de Guatavita y a atractivos naturales.</t>
  </si>
  <si>
    <t>Sopó, Cundinamarca</t>
  </si>
  <si>
    <t>Cocina equipada, BBQ, libros/juegos</t>
  </si>
  <si>
    <t>Senderismo, zona de “playa” (lago), kayak/paseo en bote (mencionado por el anfitrión), fogata; equitación (adicional)</t>
  </si>
  <si>
    <t xml:space="preserve">Parejas y grupos </t>
  </si>
  <si>
    <t>Buen nivel visual (domo/terraza frente a lago), limpieza bien valorada; estética sencilla y cuidada</t>
  </si>
  <si>
    <t>Frente a espejo de agua en propiedad privada; clima frío andino (llevar abrigo); acceso vehicular directo</t>
  </si>
  <si>
    <t>Finca El Recuerdo, vereda Tomine de Indios 1er sector</t>
  </si>
  <si>
    <t>Restaurante, cafetería, barbacoa (pago), seguridad 24h</t>
  </si>
  <si>
    <t>Cenas temáticas (de pago), tours a pie, equitación (de pago), senderismo.</t>
  </si>
  <si>
    <t>Booking.com, contacto directo (WhatsApp)</t>
  </si>
  <si>
    <t>Parejas y familias que buscan experiencias de naturaleza y confort en un entorno privado y tranquilo.</t>
  </si>
  <si>
    <t>Galería profesional con vistas al lago Tominé, domos, interiores decorados y áreas comunes.</t>
  </si>
  <si>
    <t>Rural con vista a Tominé</t>
  </si>
  <si>
    <t>San Francisco Vereda Marial</t>
  </si>
  <si>
    <t>Jacuzzi privado, spa, caminatas ecológicas, avistamiento de aves, cena romántica, cabalgatas</t>
  </si>
  <si>
    <t>Avistamiento de aves, caminatas ecológicas ($ 40 000 COP), SPA, cena romántica, cabalgatas, spa al aire libre</t>
  </si>
  <si>
    <t>Posadas Rurales, sitio web oficial, contacto WhatsApp/colombia.gov (RNT incluido)</t>
  </si>
  <si>
    <t>Galería profesional en sitio web; promo de experiencia natural y lujo</t>
  </si>
  <si>
    <t>Ubicado en finca cafetera; entorno de bosque, aves, cascadas; carretera destapada 300 m final</t>
  </si>
  <si>
    <t>Vía Zipacón – La Florida</t>
  </si>
  <si>
    <t>Solo adultos, bañera de hidromasaje, traslado aeropuerto</t>
  </si>
  <si>
    <t>Uso de jacuzzi, descanso en zonas verdes, observación de paisaje; posibilidad de visitar atractivos cercanos como Piedras del Tunjo, Parque Kyqa Mhuysqa y Santuario de Bojacá</t>
  </si>
  <si>
    <t>Tripadvisor</t>
  </si>
  <si>
    <t>Profesional, en Instagram</t>
  </si>
  <si>
    <t>Ubicado en zona rural de Zipacón, con acceso por vía secundaria; cerca de atractivos culturales y naturales del occidente de Cundinamarca.</t>
  </si>
  <si>
    <t>Vía Principal Guatavita, Vereda Tominé de Indios</t>
  </si>
  <si>
    <t>Aire acondicionado, ventilador, restaurante, bar, juegos de mesa/puzles, hidromasaje (pago)</t>
  </si>
  <si>
    <t>senderismo (de pago), tours a pie (de pago), deportes acuáticos en el alojamiento (de pago)</t>
  </si>
  <si>
    <t>Parejas y visitantes que buscan descanso en la naturaleza</t>
  </si>
  <si>
    <t>ubicado en zona rural con acceso por carretera en buen estado, vista directa a la Laguna de Guatavita, clima frío, área segura y tranquila</t>
  </si>
  <si>
    <t>Guatavita, Tomine de Indios</t>
  </si>
  <si>
    <t>Bañera, amenities, paquetes de bienestar, traslado aeropuerto</t>
  </si>
  <si>
    <t>Tours guiados, caminatas y avistamiento de paisajes naturales.</t>
  </si>
  <si>
    <t>Booking.com, página oficial, contacto directo por WhatsApp.</t>
  </si>
  <si>
    <t>Parejas o familias (inferred) con enfoque en tranquilidad y desconexión</t>
  </si>
  <si>
    <t>Galería profesional con imágenes de las unidades, vistas al lago Tominé y entorno natural.</t>
  </si>
  <si>
    <t xml:space="preserve">Ubicado en Guatavita, vereda Tomine de Indios, con vista directa al lago Tominé, entorno montañoso y clima frío, cercano a atractivos turísticos y actividades náuticas.
Preguntar a ChatGPT
</t>
  </si>
  <si>
    <t>Lote Puerta Grande, Vereda Santa Bárbara, Paraje San Mateo, Nocaima, Cundinamarca, Colombia.</t>
  </si>
  <si>
    <t>Jacuzzi, transporte desde Nocaima (opcional), gastronomía casera</t>
  </si>
  <si>
    <t xml:space="preserve">	Experiencia de hospedaje temático, gastronomía casera, contacto con naturaleza, transporte en camioneta</t>
  </si>
  <si>
    <t>Página oficial, contacto telefónico/WhatsApp</t>
  </si>
  <si>
    <t>parejas (enfoque romántico)</t>
  </si>
  <si>
    <t>profesional (galería)</t>
  </si>
  <si>
    <t>Ubicado en zona montañosa y rural de Nocaima, acceso recomendado en camioneta debido a tramos destapados; vistas panorámicas y entorno privado con clima templado.</t>
  </si>
  <si>
    <t>La Vega, finca los Romeros</t>
  </si>
  <si>
    <t>Tina de hidromasaje, malla catamarán, decoración especial, barbacoa, juegos de mesa</t>
  </si>
  <si>
    <t>Caminatas, cabalgatas, cenas temáticas, tours a pie, decoración y planes románticos, fogatas.</t>
  </si>
  <si>
    <t>Booking.com, sitio web propio, redes sociales, WhatsApp.</t>
  </si>
  <si>
    <t>Parejas, familias y grupos pequeños</t>
  </si>
  <si>
    <t>profesional (galería Booking)</t>
  </si>
  <si>
    <t>Ubicado en zona rural de La Vega, con fácil acceso por vía terciaria, clima templado (9 °C a 21 °C), vistas a montañas y vegetación nativa, a 50 minutos de Bogotá.</t>
  </si>
  <si>
    <t>Guatavita, Guatavita</t>
  </si>
  <si>
    <t>Insonorización, ropa de cama especial</t>
  </si>
  <si>
    <t>Desayuno americano, caminatas cercanas, contemplación de paisajes naturales.</t>
  </si>
  <si>
    <t xml:space="preserve">Parejas y viajeros que buscan tranquilidad </t>
  </si>
  <si>
    <t>Ubicado en zona alta de Guatavita con vista panorámica al lago Tominé, a pocos metros del centro del pueblo, entorno montañoso y clima frío.</t>
  </si>
  <si>
    <t xml:space="preserve">Guatavita - Vereda Tomine </t>
  </si>
  <si>
    <t>Hamaca, fogata nocturna, barbacoa (suplemento)</t>
  </si>
  <si>
    <t>senderismo, cenas temáticas, tours a pie, observación de paisajes naturales, fogata nocturna</t>
  </si>
  <si>
    <t>Parejas, escapadas románticas</t>
  </si>
  <si>
    <t>Fotografías de cabaña negra, interiores rústicos, hamaca, vistas a la laguna, fogata nocturna</t>
  </si>
  <si>
    <t>Zona rural cercana a Laguna de Guatavita y Parque Jaime Duque</t>
  </si>
  <si>
    <t>Sutatausa, cundinamarca</t>
  </si>
  <si>
    <t>Cocina compartida, alquiler bicicletas, ciclismo, tours culturales</t>
  </si>
  <si>
    <t>Alquiler de bicicletas, tours o clases sobre cultura local, cenas temáticas, ciclismo, senderismo, tours en bici, caminatas guiadas, contemplación de flora y fauna.</t>
  </si>
  <si>
    <t>Parejas, familias y aventureros interesados en turismo de naturaleza, deportes al aire libre y cultura local.</t>
  </si>
  <si>
    <t>Galería profesional con imágenes de cabañas rústicas, áreas de camping, bosque y áreas comunes.</t>
  </si>
  <si>
    <t>Ubicado en zona boscosa cerca de los Farallones de Sutatausa; acceso por vías secundarias; entorno natural ideal para actividades de aventura y contemplación; clima templado-frío.</t>
  </si>
  <si>
    <t xml:space="preserve">San Francisco, cundinamarca </t>
  </si>
  <si>
    <t>Cenas románticas, chef gourmet, ambientación temática, geometría sagrada</t>
  </si>
  <si>
    <t>Experiencia de desconexión y bienestar, conexión con la naturaleza, cenas temáticas y gourmet, posibilidad de actividades turísticas en los alrededores (restaurantes de cocina internacional, recorridos por el bosque).</t>
  </si>
  <si>
    <t>Glamping.com</t>
  </si>
  <si>
    <t>Parejas adultas, luna de miel, escapadas románticas, turismo de bienestar y lujo en entorno natural.</t>
  </si>
  <si>
    <t>Ubicado en zona montañosa y boscosa de San Francisco, Cundinamarca, con clima templado y acceso vial cercano a Bogotá; entorno rural privado y silencioso.</t>
  </si>
  <si>
    <t>Suesca;Santa Rosita, Vereda Tausaquira</t>
  </si>
  <si>
    <t>Spa, masajes, ciclismo, escalada, yoga, picnic, fogata</t>
  </si>
  <si>
    <t xml:space="preserve">Rogaining (orientación y navegación en campo)
Ciclomontañismo
Yoga
Escalada
Día de montaña
Experiencias de conexión con la naturaleza
Paquetes especiales para fechas o grupos Land Art
</t>
  </si>
  <si>
    <t xml:space="preserve">Sitio oficial (niddo.co), Booking, Expedia, Hotels · com, Tripadvisor, Planet of Hotels </t>
  </si>
  <si>
    <t>Turistas nacionales e internacionales, parejas, grupos y familias que buscan naturaleza y aventura con alto confort, diseño distintivo, sostenibilidad y exclusividad.</t>
  </si>
  <si>
    <t>Alta calidad: entornos naturales, diseño arquitectónico integrado, experiencias visuales atractivas</t>
  </si>
  <si>
    <t>Reserva natural, paisaje montañoso, cerca a la roca de Suesca, entorno boscoso con clima frío</t>
  </si>
  <si>
    <t>San Francisco, cundinamarca</t>
  </si>
  <si>
    <t>Cine al aire libre, sistema Alexa, bicicletas gratuitas</t>
  </si>
  <si>
    <t>Cine al aire libre, malla tipo catamarán, sistema alexa, fogateras, bicicletas uso gratuito.</t>
  </si>
  <si>
    <t>Booking, Expedia, Hotels.com,Instagram.</t>
  </si>
  <si>
    <t>Alta calidad en web oficial</t>
  </si>
  <si>
    <r>
      <rPr>
        <b/>
        <sz val="11"/>
        <color rgb="FF000000"/>
        <rFont val="Calibri"/>
        <scheme val="minor"/>
      </rPr>
      <t>Criterios de inclusión:</t>
    </r>
    <r>
      <rPr>
        <sz val="11"/>
        <color rgb="FF000000"/>
        <rFont val="Calibri"/>
        <scheme val="minor"/>
      </rPr>
      <t xml:space="preserve"> alojamientos tipo glamping, domos, cabañas y tented camp ubicados entre 5 y 72 km de Sesquilé.</t>
    </r>
  </si>
  <si>
    <r>
      <rPr>
        <b/>
        <sz val="11"/>
        <color rgb="FF000000"/>
        <rFont val="Calibri"/>
        <scheme val="minor"/>
      </rPr>
      <t xml:space="preserve">Variable </t>
    </r>
    <r>
      <rPr>
        <sz val="11"/>
        <color rgb="FF000000"/>
        <rFont val="Calibri"/>
        <scheme val="minor"/>
      </rPr>
      <t>: tarifas, capacidad, valoración, servicios, sostenibilidad y actividades, verificadas en la fecha.</t>
    </r>
  </si>
  <si>
    <t>Tabla de criterios de calificación para Riesgo Técnico y Riesgo Financiero.</t>
  </si>
  <si>
    <t>Puntaje</t>
  </si>
  <si>
    <t>Riesgo Técnico (infraestructura, accesos, servicios)</t>
  </si>
  <si>
    <t>Riesgo Financiero (dependencia de ingresos, estabilidad económica)</t>
  </si>
  <si>
    <t>1 (Muy bajo)</t>
  </si>
  <si>
    <t>Tiene todo: buenas vías de acceso, servicios básicos completos (agua, luz, internet), mantenimiento constante.</t>
  </si>
  <si>
    <t>Ingresos diversificados (no dependen solo de Booking/OTA), alta ocupación estable y reservas directas.</t>
  </si>
  <si>
    <t>2 (Bajo)</t>
  </si>
  <si>
    <t>Acceso aceptable, infraestructura sólida pero con pequeños detalles por mejorar. Servicios básicos sin fallas.</t>
  </si>
  <si>
    <t>Dependen en parte de OTAs, pero tienen clientela recurrente y otros canales de venta.</t>
  </si>
  <si>
    <t>3 (Medio)</t>
  </si>
  <si>
    <t>Acceso irregular (carreteras destapadas), servicios básicos presentes pero con fallas ocasionales.</t>
  </si>
  <si>
    <t>Ingresos concentrados en OTAs, variación fuerte según temporada, sin colchón financiero claro.</t>
  </si>
  <si>
    <t>4 (Alto)</t>
  </si>
  <si>
    <t>Acceso complicado (solo 4x4 o caminos difíciles), instalaciones poco consolidadas o frágiles.</t>
  </si>
  <si>
    <t>Alta dependencia de 1 canal (ej. solo Booking), ocupación muy baja o inestable.</t>
  </si>
  <si>
    <t>5 (Muy alto)</t>
  </si>
  <si>
    <t>Infraestructura precaria, difícil acceso, riesgo de cierres por clima o permisos.</t>
  </si>
  <si>
    <t>Ingresos inciertos, tarifas desordenadas, dependencia total de OTAs, riesgo de quiebra alto.</t>
  </si>
  <si>
    <t>Notas.</t>
  </si>
  <si>
    <r>
      <rPr>
        <sz val="12"/>
        <color rgb="FF000000"/>
        <rFont val="Arial"/>
      </rPr>
      <t xml:space="preserve">El cálculo de los </t>
    </r>
    <r>
      <rPr>
        <i/>
        <sz val="12"/>
        <color rgb="FF000000"/>
        <rFont val="Arial"/>
      </rPr>
      <t>supuestos de ingresos anuales (COP)</t>
    </r>
    <r>
      <rPr>
        <sz val="12"/>
        <color rgb="FF000000"/>
        <rFont val="Arial"/>
      </rPr>
      <t xml:space="preserve"> se realizó con la fórmula: </t>
    </r>
    <r>
      <rPr>
        <b/>
        <i/>
        <sz val="12"/>
        <color rgb="FF000000"/>
        <rFont val="Arial"/>
      </rPr>
      <t>Ingresos anuales estimados</t>
    </r>
    <r>
      <rPr>
        <i/>
        <sz val="12"/>
        <color rgb="FF000000"/>
        <rFont val="Arial"/>
      </rPr>
      <t xml:space="preserve"> = tarifa promedio por noche × capacidad máxima de alojamiento × 365 × 0,372</t>
    </r>
    <r>
      <rPr>
        <sz val="12"/>
        <color rgb="FF000000"/>
        <rFont val="Arial"/>
      </rPr>
      <t>, donde 0,372 corresponde a la tasa de ocupación para “Vacaciones, Ocio y Recreo” en Bogotá D.C., según el Departamento Administrativo Nacional de Estadística – DANE (2025).</t>
    </r>
  </si>
  <si>
    <r>
      <t xml:space="preserve">El </t>
    </r>
    <r>
      <rPr>
        <i/>
        <sz val="12"/>
        <color theme="1"/>
        <rFont val="Arial"/>
      </rPr>
      <t>riesgo técnico</t>
    </r>
    <r>
      <rPr>
        <sz val="12"/>
        <color theme="1"/>
        <rFont val="Arial"/>
      </rPr>
      <t xml:space="preserve"> se evaluó con base en la información declarada de cada competidor sobre servicios incluidos, tipo y estado de la infraestructura, accesibilidad geográfica, condiciones climáticas y observaciones territoriales. Se clasificó como:</t>
    </r>
  </si>
  <si>
    <t>Bajo: infraestructura robusta, servicios estables y acceso sencillo.</t>
  </si>
  <si>
    <t>Medio: limitaciones moderadas en servicios o accesibilidad.</t>
  </si>
  <si>
    <t>Alto: instalaciones básicas o alta dependencia de factores externos como clima o vías de acceso.</t>
  </si>
  <si>
    <r>
      <rPr>
        <sz val="12"/>
        <color rgb="FF000000"/>
        <rFont val="Arial"/>
      </rPr>
      <t xml:space="preserve">El </t>
    </r>
    <r>
      <rPr>
        <i/>
        <sz val="12"/>
        <color rgb="FF000000"/>
        <rFont val="Arial"/>
      </rPr>
      <t>riesgo financiero</t>
    </r>
    <r>
      <rPr>
        <sz val="12"/>
        <color rgb="FF000000"/>
        <rFont val="Arial"/>
      </rPr>
      <t xml:space="preserve"> se determinó a partir de cuatro factores: (a) ingresos anuales estimados, calculados con la fórmula </t>
    </r>
    <r>
      <rPr>
        <i/>
        <sz val="12"/>
        <color rgb="FF000000"/>
        <rFont val="Arial"/>
      </rPr>
      <t>tarifa promedio por noche × capacidad máxima de alojamiento × 365 × 0,372</t>
    </r>
    <r>
      <rPr>
        <sz val="12"/>
        <color rgb="FF000000"/>
        <rFont val="Arial"/>
      </rPr>
      <t>, donde 0,372 corresponde a la tasa de ocupación para “Vacaciones, Ocio y Recreo” en Bogotá D.C., según el Departamento Administrativo Nacional de Estadística – DANE (2025); (b) diversidad de canales de venta, considerando la presencia en plataformas como Booking, Airbnb, web propia, agencias y redes sociales; (c) segmento de clientes objetivo, evaluando si es amplio (parejas, familias, corporativo) o especializado en un nicho reducido; y (d) capacidad de generar ingresos fuera de temporada alta, mediante actividades, eventos o servicios que mantengan la demanda estable durante todo el año.</t>
    </r>
  </si>
  <si>
    <t>Row Labels</t>
  </si>
  <si>
    <t>Sum of Tarifa por noche (COP)</t>
  </si>
  <si>
    <t>Sum of Distancia a Sesquilé (km)</t>
  </si>
  <si>
    <t>Count of Nombre del competidor</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</si>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</sst>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40A]\ * #,##0.00_-;\-[$$-240A]\ * #,##0.00_-;_-[$$-240A]\ * &quot;-&quot;??_-;_-@_-"/>
    <numFmt numFmtId="165" formatCode="#,##0.00\ &quot;€&quot;"/>
    <numFmt numFmtId="166" formatCode="0.0"/>
  </numFmts>
  <fonts count="29">
    <font>
      <sz val="11"/>
      <color theme="1"/>
      <name val="Calibri"/>
      <family val="2"/>
      <scheme val="minor"/>
    </font>
    <font>
      <b/>
      <sz val="11"/>
      <color theme="1"/>
      <name val="Calibri"/>
      <family val="2"/>
      <scheme val="minor"/>
    </font>
    <font>
      <u/>
      <sz val="11"/>
      <color theme="10"/>
      <name val="Calibri"/>
      <family val="2"/>
      <scheme val="minor"/>
    </font>
    <font>
      <b/>
      <sz val="10"/>
      <color rgb="FF000000"/>
      <name val="Calibri"/>
      <family val="2"/>
    </font>
    <font>
      <sz val="10"/>
      <color theme="1"/>
      <name val="Calibri"/>
      <family val="2"/>
      <scheme val="minor"/>
    </font>
    <font>
      <sz val="10"/>
      <color rgb="FF000000"/>
      <name val="Calibri"/>
      <family val="2"/>
    </font>
    <font>
      <u/>
      <sz val="10"/>
      <color theme="10"/>
      <name val="Calibri"/>
      <family val="2"/>
      <scheme val="minor"/>
    </font>
    <font>
      <sz val="10"/>
      <color theme="1"/>
      <name val="Calibri"/>
      <family val="2"/>
      <charset val="1"/>
    </font>
    <font>
      <sz val="12"/>
      <color theme="1"/>
      <name val="Arial"/>
    </font>
    <font>
      <i/>
      <sz val="12"/>
      <color theme="1"/>
      <name val="Arial"/>
    </font>
    <font>
      <sz val="12"/>
      <color rgb="FF000000"/>
      <name val="Arial"/>
    </font>
    <font>
      <i/>
      <sz val="12"/>
      <color rgb="FF000000"/>
      <name val="Arial"/>
    </font>
    <font>
      <b/>
      <i/>
      <sz val="12"/>
      <color rgb="FF000000"/>
      <name val="Arial"/>
    </font>
    <font>
      <sz val="8"/>
      <color rgb="FF000000"/>
      <name val="Helvetica Neue"/>
      <charset val="1"/>
    </font>
    <font>
      <sz val="11"/>
      <color rgb="FF000000"/>
      <name val="Calibri"/>
      <family val="2"/>
    </font>
    <font>
      <b/>
      <sz val="12"/>
      <color rgb="FF000000"/>
      <name val="Aptos Narrow"/>
      <family val="2"/>
    </font>
    <font>
      <sz val="12"/>
      <color rgb="FF000000"/>
      <name val="Aptos Narrow"/>
      <family val="2"/>
    </font>
    <font>
      <sz val="12"/>
      <color theme="1"/>
      <name val="Calibri"/>
      <family val="2"/>
      <scheme val="minor"/>
    </font>
    <font>
      <b/>
      <sz val="14"/>
      <color theme="1"/>
      <name val="Calibri"/>
      <family val="2"/>
      <scheme val="minor"/>
    </font>
    <font>
      <b/>
      <sz val="10"/>
      <color theme="1"/>
      <name val="Calibri"/>
      <family val="2"/>
      <scheme val="minor"/>
    </font>
    <font>
      <b/>
      <sz val="12"/>
      <color theme="1"/>
      <name val="Calibri"/>
      <family val="2"/>
      <scheme val="minor"/>
    </font>
    <font>
      <b/>
      <sz val="11"/>
      <color rgb="FF000000"/>
      <name val="Calibri"/>
      <scheme val="minor"/>
    </font>
    <font>
      <sz val="11"/>
      <color rgb="FF000000"/>
      <name val="Calibri"/>
      <scheme val="minor"/>
    </font>
    <font>
      <b/>
      <sz val="11"/>
      <color theme="1"/>
      <name val="Arial"/>
      <family val="2"/>
    </font>
    <font>
      <sz val="11"/>
      <color theme="1"/>
      <name val="Arial"/>
      <family val="2"/>
    </font>
    <font>
      <sz val="9"/>
      <color theme="1"/>
      <name val="Arial"/>
      <family val="2"/>
    </font>
    <font>
      <b/>
      <sz val="12"/>
      <color theme="1"/>
      <name val="Arial"/>
      <family val="2"/>
    </font>
    <font>
      <sz val="11"/>
      <color rgb="FF000000"/>
      <name val="Arial"/>
      <family val="2"/>
    </font>
    <font>
      <b/>
      <sz val="11"/>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0"/>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121">
    <xf numFmtId="0" fontId="0" fillId="0" borderId="0" xfId="0"/>
    <xf numFmtId="0" fontId="2" fillId="0" borderId="1" xfId="1" applyBorder="1" applyAlignment="1">
      <alignment horizontal="center" vertical="center" wrapText="1"/>
    </xf>
    <xf numFmtId="3" fontId="0" fillId="0" borderId="0" xfId="0" applyNumberFormat="1"/>
    <xf numFmtId="0" fontId="4"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1" applyFont="1" applyBorder="1" applyAlignment="1">
      <alignment horizontal="center" vertical="center" wrapText="1"/>
    </xf>
    <xf numFmtId="0" fontId="2" fillId="0" borderId="0" xfId="1"/>
    <xf numFmtId="0" fontId="1" fillId="0" borderId="0" xfId="0" applyFont="1" applyAlignment="1">
      <alignment wrapText="1"/>
    </xf>
    <xf numFmtId="0" fontId="0" fillId="0" borderId="0" xfId="0" applyAlignment="1">
      <alignment wrapText="1"/>
    </xf>
    <xf numFmtId="0" fontId="2" fillId="0" borderId="0" xfId="1" applyAlignment="1">
      <alignment wrapText="1"/>
    </xf>
    <xf numFmtId="0" fontId="8" fillId="0" borderId="0" xfId="0" applyFont="1" applyAlignment="1">
      <alignment wrapText="1"/>
    </xf>
    <xf numFmtId="0" fontId="10" fillId="0" borderId="0" xfId="0" applyFont="1" applyAlignment="1">
      <alignment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pivotButton="1"/>
    <xf numFmtId="0" fontId="0" fillId="0" borderId="0" xfId="0" applyAlignment="1">
      <alignment horizontal="left"/>
    </xf>
    <xf numFmtId="14"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4" fontId="3" fillId="0" borderId="1"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164" fontId="4" fillId="0" borderId="0" xfId="0" applyNumberFormat="1" applyFont="1" applyAlignment="1">
      <alignment horizontal="right" vertical="center" wrapText="1"/>
    </xf>
    <xf numFmtId="0" fontId="0" fillId="0" borderId="0" xfId="0"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7" fillId="0" borderId="0" xfId="0" applyFont="1" applyAlignment="1">
      <alignment horizontal="center" vertical="center"/>
    </xf>
    <xf numFmtId="0" fontId="4" fillId="0" borderId="0" xfId="0" applyFont="1" applyAlignment="1">
      <alignment vertical="center"/>
    </xf>
    <xf numFmtId="0" fontId="16" fillId="0" borderId="0" xfId="0" applyFont="1"/>
    <xf numFmtId="0" fontId="15" fillId="0" borderId="0" xfId="0" applyFont="1"/>
    <xf numFmtId="0" fontId="20" fillId="0" borderId="0" xfId="0" applyFont="1" applyAlignment="1">
      <alignment horizontal="center" vertical="center"/>
    </xf>
    <xf numFmtId="0" fontId="19" fillId="0" borderId="0" xfId="0" applyFont="1" applyAlignment="1">
      <alignment horizontal="center" vertical="center" wrapText="1"/>
    </xf>
    <xf numFmtId="164" fontId="19" fillId="0" borderId="0" xfId="0" applyNumberFormat="1" applyFont="1" applyAlignment="1">
      <alignment horizontal="right" vertical="center" wrapText="1"/>
    </xf>
    <xf numFmtId="0" fontId="22" fillId="0" borderId="6" xfId="0" applyFont="1" applyBorder="1"/>
    <xf numFmtId="0" fontId="4" fillId="0" borderId="7" xfId="0" applyFont="1" applyBorder="1" applyAlignment="1">
      <alignment horizontal="center" vertical="center" wrapText="1"/>
    </xf>
    <xf numFmtId="164" fontId="4" fillId="0" borderId="7" xfId="0" applyNumberFormat="1" applyFont="1" applyBorder="1" applyAlignment="1">
      <alignment horizontal="right" vertical="center" wrapText="1"/>
    </xf>
    <xf numFmtId="0" fontId="4" fillId="0" borderId="8" xfId="0" applyFont="1" applyBorder="1" applyAlignment="1">
      <alignment horizontal="center" vertical="center" wrapText="1"/>
    </xf>
    <xf numFmtId="0" fontId="22" fillId="0" borderId="9" xfId="0" applyFont="1" applyBorder="1"/>
    <xf numFmtId="0" fontId="4" fillId="0" borderId="10" xfId="0" applyFont="1" applyBorder="1" applyAlignment="1">
      <alignment horizontal="center" vertical="center" wrapText="1"/>
    </xf>
    <xf numFmtId="0" fontId="16" fillId="0" borderId="9" xfId="0" applyFont="1" applyBorder="1"/>
    <xf numFmtId="0" fontId="15" fillId="0" borderId="9" xfId="0" applyFont="1" applyBorder="1"/>
    <xf numFmtId="0" fontId="16" fillId="0" borderId="11" xfId="0" applyFont="1" applyBorder="1"/>
    <xf numFmtId="0" fontId="16" fillId="0" borderId="12" xfId="0" applyFont="1" applyBorder="1"/>
    <xf numFmtId="0" fontId="17" fillId="0" borderId="12" xfId="0" applyFont="1" applyBorder="1" applyAlignment="1">
      <alignment horizontal="center" vertical="center"/>
    </xf>
    <xf numFmtId="0" fontId="4" fillId="0" borderId="12" xfId="0" applyFont="1" applyBorder="1" applyAlignment="1">
      <alignment horizontal="center" vertical="center" wrapText="1"/>
    </xf>
    <xf numFmtId="164" fontId="4" fillId="0" borderId="12" xfId="0" applyNumberFormat="1" applyFont="1" applyBorder="1" applyAlignment="1">
      <alignment horizontal="right" vertical="center" wrapText="1"/>
    </xf>
    <xf numFmtId="0" fontId="4" fillId="0" borderId="13" xfId="0" applyFont="1" applyBorder="1" applyAlignment="1">
      <alignment horizontal="center" vertical="center" wrapText="1"/>
    </xf>
    <xf numFmtId="0" fontId="0" fillId="0" borderId="0" xfId="0" applyAlignment="1">
      <alignment horizontal="center"/>
    </xf>
    <xf numFmtId="0" fontId="4" fillId="4" borderId="0" xfId="0" applyFont="1" applyFill="1" applyAlignment="1">
      <alignment horizontal="center" vertical="center" wrapText="1"/>
    </xf>
    <xf numFmtId="0" fontId="4" fillId="4" borderId="0" xfId="0" applyFont="1" applyFill="1" applyAlignment="1">
      <alignment vertical="center" wrapText="1"/>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0" fillId="4" borderId="0" xfId="0" applyFill="1" applyAlignment="1">
      <alignment horizontal="center" vertical="center"/>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horizontal="right" vertical="center" wrapText="1"/>
    </xf>
    <xf numFmtId="0" fontId="6" fillId="4" borderId="1"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0" xfId="0" applyFont="1" applyFill="1" applyAlignment="1">
      <alignment vertical="center"/>
    </xf>
    <xf numFmtId="164" fontId="4" fillId="4" borderId="0" xfId="0" applyNumberFormat="1" applyFont="1" applyFill="1" applyAlignment="1">
      <alignment horizontal="right" vertical="center" wrapText="1"/>
    </xf>
    <xf numFmtId="0" fontId="24" fillId="0" borderId="0" xfId="0" applyFont="1" applyAlignment="1">
      <alignment vertical="center" wrapText="1"/>
    </xf>
    <xf numFmtId="0" fontId="23" fillId="0" borderId="14" xfId="0" applyFont="1" applyBorder="1" applyAlignment="1">
      <alignment horizontal="center" vertical="center" wrapText="1"/>
    </xf>
    <xf numFmtId="0" fontId="24" fillId="0" borderId="14" xfId="0" applyFont="1" applyBorder="1" applyAlignment="1">
      <alignment vertical="center" wrapText="1"/>
    </xf>
    <xf numFmtId="0" fontId="24" fillId="0" borderId="14"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0" xfId="0" applyFont="1"/>
    <xf numFmtId="0" fontId="24" fillId="0" borderId="0" xfId="0" applyFont="1" applyAlignment="1">
      <alignment vertical="center"/>
    </xf>
    <xf numFmtId="0" fontId="25" fillId="0" borderId="0" xfId="0" applyFont="1"/>
    <xf numFmtId="0" fontId="24" fillId="0" borderId="0" xfId="0" applyFont="1" applyAlignment="1">
      <alignment horizontal="left"/>
    </xf>
    <xf numFmtId="0" fontId="24" fillId="0" borderId="0" xfId="0" applyFont="1" applyAlignment="1">
      <alignment horizontal="center"/>
    </xf>
    <xf numFmtId="0" fontId="1" fillId="0" borderId="14" xfId="0" applyFont="1" applyBorder="1" applyAlignment="1">
      <alignment horizontal="center" vertical="center" wrapText="1"/>
    </xf>
    <xf numFmtId="0" fontId="0" fillId="0" borderId="14" xfId="0" applyBorder="1" applyAlignment="1">
      <alignment vertical="center" wrapText="1"/>
    </xf>
    <xf numFmtId="0" fontId="0" fillId="0" borderId="16" xfId="0" applyBorder="1"/>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2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17" xfId="0" applyBorder="1"/>
    <xf numFmtId="0" fontId="0" fillId="0" borderId="26" xfId="0" applyBorder="1"/>
    <xf numFmtId="0" fontId="1" fillId="0" borderId="16" xfId="0" applyFont="1" applyBorder="1"/>
    <xf numFmtId="0" fontId="1" fillId="0" borderId="25" xfId="0" applyFont="1" applyBorder="1"/>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27" fillId="0" borderId="0" xfId="0" applyFont="1"/>
    <xf numFmtId="0" fontId="14" fillId="0" borderId="0" xfId="0" applyFont="1"/>
    <xf numFmtId="0" fontId="28" fillId="0" borderId="31" xfId="0" applyFont="1" applyBorder="1" applyAlignment="1">
      <alignment wrapText="1"/>
    </xf>
    <xf numFmtId="0" fontId="28" fillId="0" borderId="32" xfId="0" applyFont="1" applyBorder="1" applyAlignment="1">
      <alignment wrapText="1"/>
    </xf>
    <xf numFmtId="0" fontId="14" fillId="0" borderId="32" xfId="0" applyFont="1" applyBorder="1" applyAlignment="1">
      <alignment wrapText="1"/>
    </xf>
    <xf numFmtId="0" fontId="28" fillId="0" borderId="32" xfId="0" applyFont="1" applyBorder="1" applyAlignment="1">
      <alignment horizontal="center" vertical="center" wrapText="1"/>
    </xf>
    <xf numFmtId="0" fontId="18" fillId="4" borderId="5" xfId="0" applyFont="1" applyFill="1" applyBorder="1" applyAlignment="1">
      <alignment horizontal="center" vertical="center"/>
    </xf>
    <xf numFmtId="0" fontId="23" fillId="0" borderId="15" xfId="0" applyFont="1" applyBorder="1" applyAlignment="1">
      <alignment horizontal="center" vertical="center" wrapText="1"/>
    </xf>
    <xf numFmtId="0" fontId="26" fillId="0" borderId="14" xfId="0" applyFont="1" applyBorder="1" applyAlignment="1">
      <alignment horizontal="center"/>
    </xf>
    <xf numFmtId="0" fontId="24" fillId="0" borderId="0" xfId="0" applyFont="1" applyAlignment="1">
      <alignment horizontal="left" wrapText="1"/>
    </xf>
    <xf numFmtId="0" fontId="23" fillId="0" borderId="14"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0" fillId="0" borderId="30" xfId="0" applyBorder="1" applyAlignment="1">
      <alignment horizontal="left"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1" fillId="0" borderId="27" xfId="0" applyFont="1" applyBorder="1" applyAlignment="1">
      <alignment horizontal="center"/>
    </xf>
    <xf numFmtId="0" fontId="1" fillId="0" borderId="25" xfId="0" applyFont="1" applyBorder="1" applyAlignment="1">
      <alignment horizontal="center"/>
    </xf>
    <xf numFmtId="0" fontId="1" fillId="0" borderId="28" xfId="0" applyFont="1" applyBorder="1" applyAlignment="1">
      <alignment horizontal="center"/>
    </xf>
    <xf numFmtId="0" fontId="1" fillId="0" borderId="24" xfId="0" applyFont="1" applyBorder="1" applyAlignment="1">
      <alignment horizontal="center"/>
    </xf>
    <xf numFmtId="0" fontId="18" fillId="0" borderId="29" xfId="0" applyFont="1" applyBorder="1" applyAlignment="1">
      <alignment horizontal="center" wrapText="1"/>
    </xf>
    <xf numFmtId="0" fontId="18" fillId="0" borderId="29" xfId="0" applyFont="1" applyBorder="1" applyAlignment="1">
      <alignment horizont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8" fillId="0" borderId="18" xfId="0" applyFont="1" applyBorder="1" applyAlignment="1">
      <alignment horizontal="center" vertical="center"/>
    </xf>
    <xf numFmtId="0" fontId="27" fillId="0" borderId="33" xfId="0" applyFont="1" applyBorder="1" applyAlignment="1">
      <alignment wrapText="1"/>
    </xf>
    <xf numFmtId="0" fontId="27" fillId="0" borderId="30" xfId="0" applyFont="1" applyBorder="1" applyAlignment="1">
      <alignment wrapText="1"/>
    </xf>
    <xf numFmtId="0" fontId="27" fillId="0" borderId="0" xfId="0" applyFont="1" applyAlignment="1">
      <alignment horizontal="left" wrapText="1"/>
    </xf>
    <xf numFmtId="0" fontId="18" fillId="0" borderId="5" xfId="0" applyFont="1" applyBorder="1" applyAlignment="1">
      <alignment horizontal="center" vertical="center"/>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ladys H. Abril B" refreshedDate="45886.814602199076" createdVersion="8" refreshedVersion="8" minRefreshableVersion="3" recordCount="18" xr:uid="{9597D085-5BE4-4ED2-9E95-B3AFC7E33F27}">
  <cacheSource type="worksheet">
    <worksheetSource ref="A1:U19" sheet="Competidores ok"/>
  </cacheSource>
  <cacheFields count="21">
    <cacheField name="N°" numFmtId="0">
      <sharedItems containsSemiMixedTypes="0" containsString="0" containsNumber="1" containsInteger="1" minValue="2" maxValue="19"/>
    </cacheField>
    <cacheField name="Nombre del competidor" numFmtId="0">
      <sharedItems count="18">
        <s v="Glamping Entre Nubes"/>
        <s v="Glamping Cantabria"/>
        <s v="Agua Fresca Glamping"/>
        <s v="Yuva Glamping"/>
        <s v="Glamping El Guadual Domo Castilla"/>
        <s v="Niddo Suesca"/>
        <s v="Glamping La Villa"/>
        <s v="Glamping Claro de Luna"/>
        <s v="El Alpino Cabaña Glamping &amp; Camping"/>
        <s v="Glamping Vista Lago Guatavita"/>
        <s v="Glamping Reserva del Roble"/>
        <s v="Luna Glamping Colombia"/>
        <s v="Glamping Puerta Grande"/>
        <s v="Kamp Nativo"/>
        <s v="Andes Glamping"/>
        <s v="Iraca Glamping"/>
        <s v="Glamping La Cacica"/>
        <s v="Benigno Mirador"/>
      </sharedItems>
    </cacheField>
    <cacheField name="Ubicación exacta" numFmtId="0">
      <sharedItems/>
    </cacheField>
    <cacheField name="Distancia a Sesquilé (km)" numFmtId="0">
      <sharedItems containsSemiMixedTypes="0" containsString="0" containsNumber="1" containsInteger="1" minValue="5" maxValue="100"/>
    </cacheField>
    <cacheField name="Tipo de alojamiento complemento" numFmtId="0">
      <sharedItems containsBlank="1"/>
    </cacheField>
    <cacheField name="Tarifa por noche (COP)" numFmtId="0">
      <sharedItems containsMixedTypes="1" containsNumber="1" containsInteger="1" minValue="1000000" maxValue="1000000"/>
    </cacheField>
    <cacheField name="Capacidad de alojamiento" numFmtId="0">
      <sharedItems containsMixedTypes="1" containsNumber="1" containsInteger="1" minValue="2" maxValue="2"/>
    </cacheField>
    <cacheField name="Valoración promedio" numFmtId="0">
      <sharedItems containsMixedTypes="1" containsNumber="1" minValue="7" maxValue="9.6999999999999993"/>
    </cacheField>
    <cacheField name="Servicios incluidos" numFmtId="0">
      <sharedItems longText="1"/>
    </cacheField>
    <cacheField name="Petfriendly" numFmtId="0">
      <sharedItems/>
    </cacheField>
    <cacheField name="Enfoque sostenible" numFmtId="0">
      <sharedItems/>
    </cacheField>
    <cacheField name="Actividades ofrecidas" numFmtId="0">
      <sharedItems count="18">
        <s v="Uso de jacuzzi, descanso en zonas verdes, observación de paisaje; posibilidad de visitar atractivos cercanos como Piedras del Tunjo, Parque Kyqa Mhuysqa y Santuario de Bojacá"/>
        <s v="Senderismo, zona de “playa” (lago), kayak/paseo en bote (mencionado por el anfitrión), fogata; equitación (adicional)"/>
        <s v="No es explicito"/>
        <s v="Cine al aire libre, malla tipo catamarán, sistema alexa, fogateras, bicicletas uso gratuito."/>
        <s v="Avistamiento de aves, caminatas ecológicas ($ 40 000 COP), SPA, cena romántica, cabalgatas, spa al aire libre"/>
        <s v="Rogaining (orientación y navegación en campo)_x000a_Ciclomontañismo_x000a_Yoga_x000a_Escalada_x000a_Día de montaña_x000a_Experiencias de conexión con la naturaleza_x000a_Paquetes especiales para fechas o grupos Land Art_x000a_"/>
        <s v="Tours guiados, caminatas y avistamiento de paisajes naturales."/>
        <s v="Cenas temáticas (de pago), tours a pie, equitación (de pago), senderismo."/>
        <s v="Cenas temáticas (de pago), tours a pie (de pago), senderismo (de pago), instalaciones para deportes acuáticos en el alojamiento (de pago), cabalgatas, cuatrimotos, fogatas, actividades especiales para fechas señaladas."/>
        <s v="Desayuno americano, caminatas cercanas, contemplación de paisajes naturales."/>
        <s v="Caminatas, cabalgatas, cenas temáticas, tours a pie, decoración y planes románticos, fogatas."/>
        <s v="Experiencia de desconexión y bienestar, conexión con la naturaleza, cenas temáticas y gourmet, posibilidad de actividades turísticas en los alrededores (restaurantes de cocina internacional, recorridos por el bosque)."/>
        <s v="_x0009_Experiencia de hospedaje temático, gastronomía casera, contacto con naturaleza, transporte en camioneta"/>
        <s v="Alquiler de bicicletas, tours o clases sobre cultura local, cenas temáticas, ciclismo, senderismo, tours en bici, caminatas guiadas, contemplación de flora y fauna."/>
        <s v="Senderismo, ciclismo, tours en bici, tours a pie, equitación, piragüismo, windsurf, deportes acuáticos (kayak, velero, jet-ski, moto acuática), astronomía"/>
        <s v="senderismo, cenas temáticas, tours a pie, observación de paisajes naturales, fogata nocturna"/>
        <s v="senderismo (de pago), tours a pie (de pago), deportes acuáticos en el alojamiento (de pago)"/>
        <s v="senderismo, ciclismo, equitación (pago adicional), experiencias gastronómicas locales"/>
      </sharedItems>
    </cacheField>
    <cacheField name="Canales de reserva" numFmtId="0">
      <sharedItems/>
    </cacheField>
    <cacheField name="Segmento " numFmtId="0">
      <sharedItems count="16">
        <s v="Parejas"/>
        <s v="Parejas y grupos "/>
        <s v="No es explicito"/>
        <s v="Turistas nacionales e internacionales, parejas, grupos y familias que buscan naturaleza y aventura con alto confort, diseño distintivo, sostenibilidad y exclusividad."/>
        <s v="Parejas o familias (inferred) con enfoque en tranquilidad y desconexión"/>
        <s v="Parejas y familias que buscan experiencias de naturaleza y confort en un entorno privado y tranquilo."/>
        <s v="Parejas, familias /grupos"/>
        <s v="Parejas y viajeros que buscan tranquilidad "/>
        <s v="Parejas, familias y grupos pequeños"/>
        <s v="Parejas adultas, luna de miel, escapadas románticas, turismo de bienestar y lujo en entorno natural."/>
        <s v="parejas (enfoque romántico)"/>
        <s v="Parejas, familias y aventureros interesados en turismo de naturaleza, deportes al aire libre y cultura local."/>
        <s v="Parejas, familias, viajeros de naturaleza y aventura"/>
        <s v="Parejas, escapadas románticas"/>
        <s v="Parejas y visitantes que buscan descanso en la naturaleza"/>
        <s v="parejas , familia"/>
      </sharedItems>
    </cacheField>
    <cacheField name="Fotografías y presentación" numFmtId="0">
      <sharedItems/>
    </cacheField>
    <cacheField name="Observaciones territoriales" numFmtId="0">
      <sharedItems/>
    </cacheField>
    <cacheField name="URL" numFmtId="0">
      <sharedItems longText="1"/>
    </cacheField>
    <cacheField name="Riesgo técnico," numFmtId="0">
      <sharedItems/>
    </cacheField>
    <cacheField name="Riesgo financiero" numFmtId="0">
      <sharedItems/>
    </cacheField>
    <cacheField name="Supuestos de ingresos" numFmtId="165">
      <sharedItems/>
    </cacheField>
    <cacheField name="fecha" numFmtId="14">
      <sharedItems containsSemiMixedTypes="0" containsNonDate="0" containsDate="1" containsString="0" minDate="2025-08-09T00:00:00" maxDate="2025-08-10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n v="2"/>
    <x v="0"/>
    <s v="Vía Zipacón – La Florida"/>
    <n v="72"/>
    <s v="Camping de lujo, solo adultos)"/>
    <s v="450000-470000"/>
    <s v="2 personas por unidad"/>
    <s v="No especificada en Tripadvisor"/>
    <s v="Jardín, terraza, parqueadero privado gratis, traslado aeropuerto con costo, bañera de hidromasaje, solo adultos"/>
    <s v="No"/>
    <s v="No"/>
    <x v="0"/>
    <s v="Tripadvisor"/>
    <x v="0"/>
    <s v="Profesional, en Instagram"/>
    <s v="Ubicado en zona rural de Zipacón, con acceso por vía secundaria; cerca de atractivos culturales y naturales del occidente de Cundinamarca."/>
    <s v="https://www.tripadvisor.com/Hotel_Review-g12654765-d32813438-Reviews-Glamping_Entre_Nubes-Zipacon_Cundinamarca_Department.html"/>
    <s v="Medio"/>
    <s v="Medio"/>
    <s v="$121.011.480 COP"/>
    <d v="2025-08-09T00:00:00"/>
  </r>
  <r>
    <n v="3"/>
    <x v="1"/>
    <s v="Sopó, Cundinamarca"/>
    <n v="28"/>
    <m/>
    <s v="346000-385000"/>
    <s v="2 personas por unidad"/>
    <n v="9.6999999999999993"/>
    <s v="Cocina equipada, terraza, BBQ, balcón, minibar, libros/juegos"/>
    <s v="No"/>
    <s v="No"/>
    <x v="1"/>
    <s v="Booking"/>
    <x v="1"/>
    <s v="Buen nivel visual (domo/terraza frente a lago), limpieza bien valorada; estética sencilla y cuidada"/>
    <s v="Frente a espejo de agua en propiedad privada; clima frío andino (llevar abrigo); acceso vehicular directo"/>
    <s v="https://www.booking.com/hotel/co/glamping-cantabria.es.html"/>
    <s v="Medio"/>
    <s v="Medio"/>
    <s v="$96.131.424 COP"/>
    <d v="2025-08-09T00:00:00"/>
  </r>
  <r>
    <n v="4"/>
    <x v="2"/>
    <s v="Sesquilé "/>
    <n v="5"/>
    <m/>
    <s v="450000-525000"/>
    <n v="2"/>
    <n v="9"/>
    <s v="Wi-Fi gratis; bar; desayuno americano incluido; sauna; vistas a jardín/montaña; baño privado; precios permiten peticiones especiales "/>
    <s v="No"/>
    <s v="No"/>
    <x v="2"/>
    <s v="Booking;Facebook o Instagram;whatsapp"/>
    <x v="2"/>
    <s v="Fotografias áereas"/>
    <s v="vistas, jardín"/>
    <s v="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
    <s v="Medio"/>
    <s v="Medio"/>
    <s v="$128.589.600 COP"/>
    <d v="2025-08-09T00:00:00"/>
  </r>
  <r>
    <n v="5"/>
    <x v="3"/>
    <s v="San Francisco"/>
    <n v="15"/>
    <m/>
    <s v="480000-750000"/>
    <s v="2 a 3"/>
    <n v="7"/>
    <s v="Jacuzzi, cine al aire libre, fogata, Alexa, Wi-Fi, aireacondicionado."/>
    <s v="No"/>
    <s v="No"/>
    <x v="3"/>
    <s v="Booking, Expedia, Hotels.com,Instagram."/>
    <x v="2"/>
    <s v="Alta calidad en web oficial"/>
    <s v="No es explicito"/>
    <s v="https://www.yuvaglamping.com/fotos"/>
    <s v="Bajo"/>
    <s v="Bajo"/>
    <s v="$258.566.280 COP"/>
    <d v="2025-08-09T00:00:00"/>
  </r>
  <r>
    <n v="6"/>
    <x v="4"/>
    <s v="San Francisco Vereda Marial"/>
    <n v="18"/>
    <m/>
    <s v="185000-520000"/>
    <s v="2 adultos + 1 niño"/>
    <s v="No es explicito"/>
    <s v="Desayuno, jacuzzi privado, café, Wi-Fi, mini-bar, toallas, zonas verdes, parqueadero, servicio a la habitación, seguro hotelero "/>
    <s v="No"/>
    <s v="No"/>
    <x v="4"/>
    <s v="Posadas Rurales, sitio web oficial, contacto WhatsApp/colombia.gov (RNT incluido)"/>
    <x v="2"/>
    <s v="Galería profesional en sitio web; promo de experiencia natural y lujo"/>
    <s v="Ubicado en finca cafetera; entorno de bosque, aves, cascadas; carretera destapada 300 m final"/>
    <s v="https://posadasrurales.co/inicio/614-glamping-el-guadual-san-francisco-cundinamarca-.html?utm_source"/>
    <s v="Medio"/>
    <s v="Medio"/>
    <s v="$151.923.660 COP"/>
    <d v="2025-08-09T00:00:00"/>
  </r>
  <r>
    <n v="7"/>
    <x v="5"/>
    <s v="Suesca;Santa Rosita, Vereda Tausaquira"/>
    <n v="20"/>
    <m/>
    <s v="80000- 850000"/>
    <s v="Hasta 6 personas por unidad"/>
    <s v="No es explicito"/>
    <s v="Spa, restaurante, desayuno incluido, bar, fogata, parking, WiFi, masajes, ciclismo, escalada, yoga, picnic"/>
    <s v="No"/>
    <s v="Sí "/>
    <x v="5"/>
    <s v="Sitio oficial (niddo.co), Booking, Expedia, Hotels · com, Tripadvisor, Planet of Hotels "/>
    <x v="3"/>
    <s v="Alta calidad: entornos naturales, diseño arquitectónico integrado, experiencias visuales atractivas"/>
    <s v="Reserva natural, paisaje montañoso, cerca a la roca de Suesca, entorno boscoso con clima frío"/>
    <s v="https://www.niddo.co/?utm_source=chatgpt.com"/>
    <s v="Bajo"/>
    <s v="Bajo"/>
    <s v="$691.336.800 COP"/>
    <d v="2025-08-09T00:00:00"/>
  </r>
  <r>
    <n v="8"/>
    <x v="6"/>
    <s v="Guatavita"/>
    <n v="15"/>
    <m/>
    <s v="207000-355000"/>
    <s v="2 personas"/>
    <n v="9.6999999999999993"/>
    <s v="Alojamiento con terraza y balcón, vista a lago y montaña, jardín, chimenea exterior, parqueadero y WiFi gratis, minibar y cafetera, bañera, amenities, paquetes de bienestar y traslado al aeropuerto."/>
    <s v="No"/>
    <s v="No"/>
    <x v="6"/>
    <s v="Booking.com, página oficial, contacto directo por WhatsApp."/>
    <x v="4"/>
    <s v="Galería profesional con imágenes de las unidades, vistas al lago Tominé y entorno natural."/>
    <s v="Ubicado en Guatavita, vereda Tomine de Indios, con vista directa al lago Tominé, entorno montañoso y clima frío, cercano a atractivos turísticos y actividades náuticas._x000a__x000a__x000a__x000a__x000a__x000a__x000a__x000a_Preguntar a ChatGPT_x000a_"/>
    <s v="https://glampinglavillaguatavita.com/?utm_source"/>
    <s v="Medio"/>
    <s v="Medio"/>
    <s v="$102.207.840 COP"/>
    <d v="2025-08-09T00:00:00"/>
  </r>
  <r>
    <n v="9"/>
    <x v="7"/>
    <s v="Finca El Recuerdo, vereda Tomine de Indios 1er sector"/>
    <n v="15"/>
    <m/>
    <s v="176000 - 480000"/>
    <s v="2 personas  por unidad"/>
    <n v="9.5"/>
    <s v="Restaurante, servicio de habitaciones, cafetería, desayuno americano, WiFi gratis, parking privado, baño privado, terraza/solárium, zona de comedor exterior, jardín, minibar, cafetera, calefacción, barbacoa (de pago), habitaciones familiares, accesibilidad planta baja, juegos de mesa/puzles, seguridad 24h."/>
    <s v="Sí"/>
    <s v="No"/>
    <x v="7"/>
    <s v="Booking.com, contacto directo (WhatsApp)"/>
    <x v="5"/>
    <s v="Galería profesional con vistas al lago Tominé, domos, interiores decorados y áreas comunes."/>
    <s v="Rural con vista a Tominé"/>
    <s v="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
    <s v="Medio"/>
    <s v="Medio"/>
    <s v="$116.016.600 COP"/>
    <d v="2025-08-09T00:00:00"/>
  </r>
  <r>
    <n v="10"/>
    <x v="8"/>
    <s v="Vereda Tomine de Indios, 251060 Guatavita"/>
    <n v="15"/>
    <s v="Cabañas y zona de camping."/>
    <s v="176000 - 308000"/>
    <s v="Principalmente 2 personas por unidad"/>
    <n v="9.3000000000000007"/>
    <s v="Servicio de habitaciones, desayuno, baño privado, artículos de aseo, minibar, chimenea exterior, zona de picnic, zona de comedor exterior, terraza/solárium, jardín, parqueadero gratuito, habitaciones familiares, accesibilidad en planta baja, juegos de mesa/puzles, calefacción."/>
    <s v="Sí"/>
    <s v="No"/>
    <x v="8"/>
    <s v="Booking"/>
    <x v="6"/>
    <s v="Galería profesional con imágenes de cabañas, domos, zona de camping y vistas al embalse de Tominé."/>
    <s v="Ubicado en zona rural de Guatavita con vista panorámica al embalse de Tominé, rodeado de montañas, clima frío; cercano al municipio de Guatavita y a atractivos naturales."/>
    <s v="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
    <s v="Bajo"/>
    <s v="Bajo"/>
    <s v="$325.254.720 COP"/>
    <d v="2025-08-09T00:00:00"/>
  </r>
  <r>
    <n v="11"/>
    <x v="9"/>
    <s v="Guatavita"/>
    <n v="15"/>
    <s v="Tented camp / domo"/>
    <s v="350.000 a 500.000"/>
    <s v="s/d"/>
    <n v="8.6"/>
    <s v="Alojamiento con balcón y terraza, vistas al lago y montaña, baño privado, artículos de aseo, ropa de cama, parqueadero privado gratuito, habitaciones familiares, insonorización."/>
    <s v="Sí"/>
    <s v="No"/>
    <x v="9"/>
    <s v="Booking"/>
    <x v="7"/>
    <s v="profesional (galería Booking)"/>
    <s v="Ubicado en zona alta de Guatavita con vista panorámica al lago Tominé, a pocos metros del centro del pueblo, entorno montañoso y clima frío."/>
    <s v="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
    <s v="Medio"/>
    <s v="Medio"/>
    <s v="$116.016.600 COP"/>
    <d v="2025-08-09T00:00:00"/>
  </r>
  <r>
    <n v="12"/>
    <x v="10"/>
    <s v="La Vega"/>
    <n v="25"/>
    <s v="Cabañas."/>
    <s v="350.000 a 600.000"/>
    <s v="2 a 4 personas por unidad"/>
    <n v="9"/>
    <s v="Tina de hidromasaje en domos, baño privado, minibar, malla catamarán, restaurante, decoración especial, parqueadero privado gratis, WiFi gratuito, terraza, zona de picnic, barbacoa, juegos de mesa, ventilador, habitaciones familiares, accesibilidad planta baja."/>
    <s v="Sí"/>
    <s v="No  "/>
    <x v="10"/>
    <s v="Booking.com, sitio web propio, redes sociales, WhatsApp."/>
    <x v="8"/>
    <s v="profesional (galería Booking)"/>
    <s v="Ubicado en zona rural de La Vega, con fácil acceso por vía terciaria, clima templado (9 °C a 21 °C), vistas a montañas y vegetación nativa, a 50 minutos de Bogotá."/>
    <s v="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
    <s v="Bajo"/>
    <s v="Bajo"/>
    <s v="$325.254.720 COP"/>
    <d v="2025-08-09T00:00:00"/>
  </r>
  <r>
    <n v="13"/>
    <x v="11"/>
    <s v="San Francisco"/>
    <n v="60"/>
    <m/>
    <n v="1000000"/>
    <s v="2 personas"/>
    <n v="9"/>
    <s v="Desayuno incluido, cenas románticas a la luz de las velas, servicio de chef con menú sorpresa o especialidades como paella, BBQ, ambientación temática, alojamiento de lujo en domo geodésico con diseño de geometría sagrada, entorno natural privado."/>
    <s v="No"/>
    <s v="Sí "/>
    <x v="11"/>
    <s v="Glamping.com"/>
    <x v="9"/>
    <s v="profesional (galería Booking)"/>
    <s v="Ubicado en zona montañosa y boscosa de San Francisco, Cundinamarca, con clima templado y acceso vial cercano a Bogotá; entorno rural privado y silencioso."/>
    <s v="https://www.glamping.com/destination/south-america/cundinamarca/san-francisco/luna-glamping-colombia/?utm_source"/>
    <s v="Bajo"/>
    <s v="Bajo"/>
    <s v="$271.440.000 COP"/>
    <d v="2025-08-09T00:00:00"/>
  </r>
  <r>
    <n v="14"/>
    <x v="12"/>
    <s v="Lote Puerta Grande, Vereda Santa Bárbara, Paraje San Mateo, Nocaima, Cundinamarca, Colombia."/>
    <n v="100"/>
    <m/>
    <s v="497000-897000"/>
    <s v="2 personas"/>
    <n v="9"/>
    <s v="Jacuzzi, baño privado, WiFi, desayuno, transporte desde Nocaima (opcional), vistas naturales"/>
    <s v="No"/>
    <s v="No"/>
    <x v="12"/>
    <s v="Página oficial, contacto telefónico/WhatsApp"/>
    <x v="10"/>
    <s v="profesional (galería)"/>
    <s v="Ubicado en zona montañosa y rural de Nocaima, acceso recomendado en camioneta debido a tramos destapados; vistas panorámicas y entorno privado con clima templado."/>
    <s v="https://www.glampingpuertagrande.com/en/photo"/>
    <s v="Bajo"/>
    <s v="Bajo"/>
    <s v="$252.453.720 COP"/>
    <d v="2025-08-09T00:00:00"/>
  </r>
  <r>
    <n v="15"/>
    <x v="13"/>
    <s v="Sutatausa"/>
    <n v="40"/>
    <s v="Cabañas rústicas y plataformas para acampar."/>
    <s v=" 200.000 a 350.000"/>
    <s v="2 a 4 personas por unidad"/>
    <s v="Sin puntuación oficial en Booking"/>
    <s v="Baño privado o compartido según unidad, zona de picnic, terraza, jardín, cocina compartida, mobiliario exterior, zona de comedor exterior, chimenea exterior, parqueadero privado gratuito, servicio de información turística."/>
    <s v="Sí"/>
    <s v="Sí "/>
    <x v="13"/>
    <s v="Booking.com"/>
    <x v="11"/>
    <s v="Galería profesional con imágenes de cabañas rústicas, áreas de camping, bosque y áreas comunes."/>
    <s v="Ubicado en zona boscosa cerca de los Farallones de Sutatausa; acceso por vías secundarias; entorno natural ideal para actividades de aventura y contemplación; clima templado-frío."/>
    <s v="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
    <s v="Medio"/>
    <s v="Medio"/>
    <s v="$202.317.600 COP"/>
    <d v="2025-08-09T00:00:00"/>
  </r>
  <r>
    <n v="16"/>
    <x v="14"/>
    <s v="Guatavita , Lote La Esperanza, Vereda Montecillo, Cundinamarca."/>
    <n v="22"/>
    <s v="Tented Camp"/>
    <s v="350.000 – $600.000 "/>
    <s v="2, 3 o hasta 4 personas."/>
    <n v="9"/>
    <s v="Baño privado, ducha a cielo abierto, agua caliente, calefacción, terraza/balcón, chimenea exterior, zona de comedor exterior, muebles de exterior, malla katamarán para observación del cielo, café/té en todas las habitaciones, desayuno en la habitación, juegos de mesa, libros, minibar, kit de bienvenida con bebidas/snacks, wifi gratis, parking privado"/>
    <s v="Sí"/>
    <s v="Sí "/>
    <x v="14"/>
    <s v="Booking.com"/>
    <x v="12"/>
    <s v="Galería fotográfica profesional en Booking con vistas a la Laguna de Guatavita, domos, yurta y zonas comunes"/>
    <s v="Ubicado en cerro ancestral Montecillo, a 50 m de la Laguna de Guatavita, acceso por vía terciaria (trocha), entorno natural protegido"/>
    <s v="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
    <s v="Bajo"/>
    <s v="Bajo"/>
    <s v="$325.254.720 COP"/>
    <d v="2025-08-09T00:00:00"/>
  </r>
  <r>
    <n v="17"/>
    <x v="15"/>
    <s v="Guatavita - Bogotá, Vereda Tomine, Cundinamarca"/>
    <n v="15"/>
    <s v="Cabaña tipo tienda"/>
    <s v="280.000 – $450.000"/>
    <s v="2 personas "/>
    <n v="9.5"/>
    <s v="Baño privado, ducha, balcón/terraza, chimenea exterior, zona de pícnic, mobiliario exterior, zona de comedor exterior, barbacoa (con suplemento), mesa de comedor, perchero, desayuno en la habitación, parking privado gratuito, admite "/>
    <s v="Sí"/>
    <s v="Sí "/>
    <x v="15"/>
    <s v="Booking.com"/>
    <x v="13"/>
    <s v="Fotografías de cabaña negra, interiores rústicos, hamaca, vistas a la laguna, fogata nocturna"/>
    <s v="Zona rural cercana a Laguna de Guatavita y Parque Jaime Duque"/>
    <s v="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
    <s v="Medio"/>
    <s v="Medio"/>
    <s v="$104.357.280 COP"/>
    <d v="2025-08-09T00:00:00"/>
  </r>
  <r>
    <n v="18"/>
    <x v="16"/>
    <s v="Vía Principal Guatavita, Vereda Tominé de Indios"/>
    <n v="22"/>
    <s v="Tented camp / Glamping"/>
    <s v="350.000 – $550.000"/>
    <s v="2 personas por unidad"/>
    <n v="9"/>
    <s v="aire acondicionado, calefacción, ventilador, terraza/patio, vistas a montaña, jardín y lago, chimenea exterior, muebles de exterior, minibar, cafetera, hervidor, nevera, desayuno en habitación, WiFi gratis en zonas comunes, parking privado gratis, restaurante, bar, juegos de mesa/puzles, bañera de hidromasaje (con costo)"/>
    <s v="No"/>
    <s v="Sí "/>
    <x v="16"/>
    <s v="Booking.com"/>
    <x v="14"/>
    <s v="Fotos profesionales y galería  en Booking"/>
    <s v="ubicado en zona rural con acceso por carretera en buen estado, vista directa a la Laguna de Guatavita, clima frío, área segura y tranquila"/>
    <s v="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
    <s v="Medio"/>
    <s v="Medio"/>
    <s v="$116.016.600 COP"/>
    <d v="2025-08-09T00:00:00"/>
  </r>
  <r>
    <n v="19"/>
    <x v="17"/>
    <s v="Vereda Montecillo, Km 1 vía Guatavita-Guasca, Cundinamarca, Colombia"/>
    <n v="13"/>
    <s v="Bed &amp; Breakfast"/>
    <s v="280.000 – $340.000"/>
    <s v="2 a 4 personas por unidad"/>
    <n v="8.8000000000000007"/>
    <s v="Baño privado, vistas al río/montaña/jardín/lago, chimenea exterior, zona de pícnic, muebles de exterior, terraza/balcón/jardín, restaurante, cafetería en el alojamiento, desayuno en la habitación, menús para dietas especiales (bajo petición), WiFi gratis (en algunas habitaciones), parking privado gratis, servicio de habitaciones, entrega de comestibles (con costo)."/>
    <s v="No"/>
    <s v="No"/>
    <x v="17"/>
    <s v="Booking.com"/>
    <x v="15"/>
    <s v="Fotos profesionales y galería  en Booking"/>
    <s v="acceso por carretera en buen estado, vista directa a la Laguna de Guatavita, cercanía a restaurantes y miradores, clima frío"/>
    <s v="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
    <s v="Medio"/>
    <s v="Medio"/>
    <s v="$172.422.720 COP"/>
    <d v="2025-08-09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FC5787-26F5-417C-8474-6450DFFFB5E9}"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D3:E22" firstHeaderRow="1" firstDataRow="1" firstDataCol="1"/>
  <pivotFields count="21">
    <pivotField showAll="0"/>
    <pivotField axis="axisRow" showAll="0">
      <items count="19">
        <item x="2"/>
        <item x="14"/>
        <item x="17"/>
        <item x="8"/>
        <item x="1"/>
        <item x="7"/>
        <item x="4"/>
        <item x="0"/>
        <item x="16"/>
        <item x="6"/>
        <item x="12"/>
        <item x="10"/>
        <item x="9"/>
        <item x="15"/>
        <item x="13"/>
        <item x="11"/>
        <item x="5"/>
        <item x="3"/>
        <item t="default"/>
      </items>
    </pivotField>
    <pivotField showAll="0"/>
    <pivotField dataField="1" showAll="0"/>
    <pivotField showAll="0"/>
    <pivotField showAll="0"/>
    <pivotField showAll="0"/>
    <pivotField showAll="0"/>
    <pivotField showAll="0"/>
    <pivotField showAll="0"/>
    <pivotField showAll="0" countASubtotal="1"/>
    <pivotField showAll="0"/>
    <pivotField showAll="0"/>
    <pivotField showAll="0"/>
    <pivotField showAll="0"/>
    <pivotField showAll="0"/>
    <pivotField showAll="0"/>
    <pivotField showAll="0"/>
    <pivotField showAll="0"/>
    <pivotField showAll="0"/>
    <pivotField numFmtId="14" showAl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dataFields count="1">
    <dataField name="Sum of Distancia a Sesquilé (km)" fld="3"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725F429-FBB9-4985-B714-B04618A9B404}"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3:J22" firstHeaderRow="1" firstDataRow="1" firstDataCol="1"/>
  <pivotFields count="21">
    <pivotField showAll="0"/>
    <pivotField showAll="0"/>
    <pivotField showAll="0"/>
    <pivotField showAll="0"/>
    <pivotField showAll="0"/>
    <pivotField showAll="0"/>
    <pivotField showAll="0"/>
    <pivotField showAll="0"/>
    <pivotField showAll="0"/>
    <pivotField showAll="0"/>
    <pivotField showAll="0" countASubtotal="1"/>
    <pivotField axis="axisRow" showAll="0">
      <items count="19">
        <item x="12"/>
        <item x="13"/>
        <item x="4"/>
        <item x="10"/>
        <item x="8"/>
        <item x="7"/>
        <item x="3"/>
        <item x="9"/>
        <item x="11"/>
        <item x="2"/>
        <item x="5"/>
        <item x="16"/>
        <item x="15"/>
        <item x="17"/>
        <item x="14"/>
        <item x="1"/>
        <item x="6"/>
        <item x="0"/>
        <item t="default"/>
      </items>
    </pivotField>
    <pivotField showAll="0"/>
    <pivotField showAll="0"/>
    <pivotField showAll="0"/>
    <pivotField showAll="0"/>
    <pivotField showAll="0"/>
    <pivotField showAll="0"/>
    <pivotField showAll="0"/>
    <pivotField showAll="0"/>
    <pivotField numFmtId="14" showAll="0"/>
  </pivotFields>
  <rowFields count="1">
    <field x="11"/>
  </rowFields>
  <rowItems count="19">
    <i>
      <x/>
    </i>
    <i>
      <x v="1"/>
    </i>
    <i>
      <x v="2"/>
    </i>
    <i>
      <x v="3"/>
    </i>
    <i>
      <x v="4"/>
    </i>
    <i>
      <x v="5"/>
    </i>
    <i>
      <x v="6"/>
    </i>
    <i>
      <x v="7"/>
    </i>
    <i>
      <x v="8"/>
    </i>
    <i>
      <x v="9"/>
    </i>
    <i>
      <x v="10"/>
    </i>
    <i>
      <x v="11"/>
    </i>
    <i>
      <x v="12"/>
    </i>
    <i>
      <x v="13"/>
    </i>
    <i>
      <x v="14"/>
    </i>
    <i>
      <x v="15"/>
    </i>
    <i>
      <x v="16"/>
    </i>
    <i>
      <x v="1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F836535-75BE-4887-BB87-B824403A5A5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3:H20" firstHeaderRow="1" firstDataRow="1" firstDataCol="1"/>
  <pivotFields count="21">
    <pivotField showAll="0"/>
    <pivotField dataField="1" showAll="0"/>
    <pivotField showAll="0"/>
    <pivotField showAll="0"/>
    <pivotField showAll="0"/>
    <pivotField showAll="0"/>
    <pivotField showAll="0"/>
    <pivotField showAll="0"/>
    <pivotField showAll="0"/>
    <pivotField showAll="0"/>
    <pivotField showAll="0" countASubtotal="1"/>
    <pivotField showAll="0"/>
    <pivotField showAll="0"/>
    <pivotField axis="axisRow" showAll="0">
      <items count="17">
        <item x="2"/>
        <item x="0"/>
        <item x="10"/>
        <item x="15"/>
        <item x="9"/>
        <item x="4"/>
        <item x="5"/>
        <item x="1"/>
        <item x="7"/>
        <item x="14"/>
        <item x="13"/>
        <item x="6"/>
        <item x="11"/>
        <item x="8"/>
        <item x="12"/>
        <item x="3"/>
        <item t="default"/>
      </items>
    </pivotField>
    <pivotField showAll="0"/>
    <pivotField showAll="0"/>
    <pivotField showAll="0"/>
    <pivotField showAll="0"/>
    <pivotField showAll="0"/>
    <pivotField showAll="0"/>
    <pivotField numFmtId="14" showAll="0"/>
  </pivotFields>
  <rowFields count="1">
    <field x="13"/>
  </rowFields>
  <rowItems count="17">
    <i>
      <x/>
    </i>
    <i>
      <x v="1"/>
    </i>
    <i>
      <x v="2"/>
    </i>
    <i>
      <x v="3"/>
    </i>
    <i>
      <x v="4"/>
    </i>
    <i>
      <x v="5"/>
    </i>
    <i>
      <x v="6"/>
    </i>
    <i>
      <x v="7"/>
    </i>
    <i>
      <x v="8"/>
    </i>
    <i>
      <x v="9"/>
    </i>
    <i>
      <x v="10"/>
    </i>
    <i>
      <x v="11"/>
    </i>
    <i>
      <x v="12"/>
    </i>
    <i>
      <x v="13"/>
    </i>
    <i>
      <x v="14"/>
    </i>
    <i>
      <x v="15"/>
    </i>
    <i t="grand">
      <x/>
    </i>
  </rowItems>
  <colItems count="1">
    <i/>
  </colItems>
  <dataFields count="1">
    <dataField name="Count of Nombre del competidor"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859D5A3-F4B4-4DB2-B9F8-0A46DA10938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2" firstHeaderRow="1" firstDataRow="1" firstDataCol="1"/>
  <pivotFields count="21">
    <pivotField showAll="0"/>
    <pivotField axis="axisRow" showAll="0">
      <items count="19">
        <item x="2"/>
        <item x="14"/>
        <item x="17"/>
        <item x="8"/>
        <item x="1"/>
        <item x="7"/>
        <item x="4"/>
        <item x="0"/>
        <item x="16"/>
        <item x="6"/>
        <item x="12"/>
        <item x="10"/>
        <item x="9"/>
        <item x="15"/>
        <item x="13"/>
        <item x="11"/>
        <item x="5"/>
        <item x="3"/>
        <item t="default"/>
      </items>
    </pivotField>
    <pivotField showAll="0"/>
    <pivotField showAll="0"/>
    <pivotField showAll="0"/>
    <pivotField dataField="1" showAll="0"/>
    <pivotField showAll="0"/>
    <pivotField showAll="0"/>
    <pivotField showAll="0"/>
    <pivotField showAll="0"/>
    <pivotField showAll="0" countASubtotal="1"/>
    <pivotField showAll="0"/>
    <pivotField showAll="0"/>
    <pivotField showAll="0"/>
    <pivotField showAll="0"/>
    <pivotField showAll="0"/>
    <pivotField showAll="0"/>
    <pivotField showAll="0"/>
    <pivotField showAll="0"/>
    <pivotField showAll="0"/>
    <pivotField numFmtId="14" showAl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dataFields count="1">
    <dataField name="Sum of Tarifa por noche (COP)" fld="5"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 TargetMode="External"/><Relationship Id="rId13" Type="http://schemas.openxmlformats.org/officeDocument/2006/relationships/hyperlink" Target="https://www.glampingpuertagrande.com/en/photo" TargetMode="External"/><Relationship Id="rId18" Type="http://schemas.openxmlformats.org/officeDocument/2006/relationships/hyperlink" Target="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 TargetMode="External"/><Relationship Id="rId3" Type="http://schemas.openxmlformats.org/officeDocument/2006/relationships/hyperlink" Target="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 TargetMode="External"/><Relationship Id="rId7" Type="http://schemas.openxmlformats.org/officeDocument/2006/relationships/hyperlink" Target="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 TargetMode="External"/><Relationship Id="rId12" Type="http://schemas.openxmlformats.org/officeDocument/2006/relationships/hyperlink" Target="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 TargetMode="External"/><Relationship Id="rId17" Type="http://schemas.openxmlformats.org/officeDocument/2006/relationships/hyperlink" Target="https://www.tripadvisor.com/Hotel_Review-g12654765-d32813438-Reviews-Glamping_Entre_Nubes-Zipacon_Cundinamarca_Department.html" TargetMode="External"/><Relationship Id="rId2" Type="http://schemas.openxmlformats.org/officeDocument/2006/relationships/hyperlink" Target="https://www.glamping.com/destination/south-america/cundinamarca/san-francisco/luna-glamping-colombia/?utm_source" TargetMode="External"/><Relationship Id="rId16" Type="http://schemas.openxmlformats.org/officeDocument/2006/relationships/hyperlink" Target="https://www.booking.com/hotel/co/glamping-cantabria.es.html" TargetMode="External"/><Relationship Id="rId1" Type="http://schemas.openxmlformats.org/officeDocument/2006/relationships/hyperlink" Target="https://www.niddo.co/?utm_source=chatgpt.com" TargetMode="External"/><Relationship Id="rId6" Type="http://schemas.openxmlformats.org/officeDocument/2006/relationships/hyperlink" Target="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 TargetMode="External"/><Relationship Id="rId11" Type="http://schemas.openxmlformats.org/officeDocument/2006/relationships/hyperlink" Target="https://www.yuvaglamping.com/fotos" TargetMode="External"/><Relationship Id="rId5" Type="http://schemas.openxmlformats.org/officeDocument/2006/relationships/hyperlink" Target="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 TargetMode="External"/><Relationship Id="rId15" Type="http://schemas.openxmlformats.org/officeDocument/2006/relationships/hyperlink" Target="https://posadasrurales.co/inicio/614-glamping-el-guadual-san-francisco-cundinamarca-.html?utm_source" TargetMode="External"/><Relationship Id="rId10" Type="http://schemas.openxmlformats.org/officeDocument/2006/relationships/hyperlink" Target="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 TargetMode="External"/><Relationship Id="rId19" Type="http://schemas.openxmlformats.org/officeDocument/2006/relationships/printerSettings" Target="../printerSettings/printerSettings1.bin"/><Relationship Id="rId4" Type="http://schemas.openxmlformats.org/officeDocument/2006/relationships/hyperlink" Target="https://glampinglavillaguatavita.com/?utm_source" TargetMode="External"/><Relationship Id="rId9" Type="http://schemas.openxmlformats.org/officeDocument/2006/relationships/hyperlink" Target="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 TargetMode="External"/><Relationship Id="rId14" Type="http://schemas.openxmlformats.org/officeDocument/2006/relationships/hyperlink" Target="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 TargetMode="External"/><Relationship Id="rId13" Type="http://schemas.openxmlformats.org/officeDocument/2006/relationships/hyperlink" Target="https://www.glampingpuertagrande.com/en/photo" TargetMode="External"/><Relationship Id="rId18" Type="http://schemas.openxmlformats.org/officeDocument/2006/relationships/hyperlink" Target="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 TargetMode="External"/><Relationship Id="rId3" Type="http://schemas.openxmlformats.org/officeDocument/2006/relationships/hyperlink" Target="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 TargetMode="External"/><Relationship Id="rId7" Type="http://schemas.openxmlformats.org/officeDocument/2006/relationships/hyperlink" Target="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 TargetMode="External"/><Relationship Id="rId12" Type="http://schemas.openxmlformats.org/officeDocument/2006/relationships/hyperlink" Target="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 TargetMode="External"/><Relationship Id="rId17" Type="http://schemas.openxmlformats.org/officeDocument/2006/relationships/hyperlink" Target="https://www.tripadvisor.com/Hotel_Review-g12654765-d32813438-Reviews-Glamping_Entre_Nubes-Zipacon_Cundinamarca_Department.html" TargetMode="External"/><Relationship Id="rId2" Type="http://schemas.openxmlformats.org/officeDocument/2006/relationships/hyperlink" Target="https://www.glamping.com/destination/south-america/cundinamarca/san-francisco/luna-glamping-colombia/?utm_source" TargetMode="External"/><Relationship Id="rId16" Type="http://schemas.openxmlformats.org/officeDocument/2006/relationships/hyperlink" Target="https://www.booking.com/hotel/co/glamping-cantabria.es.html" TargetMode="External"/><Relationship Id="rId1" Type="http://schemas.openxmlformats.org/officeDocument/2006/relationships/hyperlink" Target="https://www.niddo.co/?utm_source=chatgpt.com" TargetMode="External"/><Relationship Id="rId6" Type="http://schemas.openxmlformats.org/officeDocument/2006/relationships/hyperlink" Target="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 TargetMode="External"/><Relationship Id="rId11" Type="http://schemas.openxmlformats.org/officeDocument/2006/relationships/hyperlink" Target="https://www.yuvaglamping.com/fotos" TargetMode="External"/><Relationship Id="rId5" Type="http://schemas.openxmlformats.org/officeDocument/2006/relationships/hyperlink" Target="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 TargetMode="External"/><Relationship Id="rId15" Type="http://schemas.openxmlformats.org/officeDocument/2006/relationships/hyperlink" Target="https://posadasrurales.co/inicio/614-glamping-el-guadual-san-francisco-cundinamarca-.html?utm_source" TargetMode="External"/><Relationship Id="rId10" Type="http://schemas.openxmlformats.org/officeDocument/2006/relationships/hyperlink" Target="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 TargetMode="External"/><Relationship Id="rId19" Type="http://schemas.openxmlformats.org/officeDocument/2006/relationships/hyperlink" Target="../../../../../../../:x:/r/sites/Seminario514/_layouts/15/Doc.aspx?sourcedoc=%7B50EF4FD1-1D2E-4128-A5B2-2E132B6AB2A8%7D&amp;file=Plan_Tareas_Investigacion_Porter_Glampling.xlsx&amp;action=default&amp;mobileredirect=true&amp;wdOrigin=OUTLOOK-METAOS.FILEBROWSER.FILES-SITES-FOLDER" TargetMode="External"/><Relationship Id="rId4" Type="http://schemas.openxmlformats.org/officeDocument/2006/relationships/hyperlink" Target="https://glampinglavillaguatavita.com/?utm_source" TargetMode="External"/><Relationship Id="rId9" Type="http://schemas.openxmlformats.org/officeDocument/2006/relationships/hyperlink" Target="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 TargetMode="External"/><Relationship Id="rId14" Type="http://schemas.openxmlformats.org/officeDocument/2006/relationships/hyperlink" Target="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251A-DCE1-4EB0-9F9B-02A7B831F827}">
  <dimension ref="A1:X22"/>
  <sheetViews>
    <sheetView topLeftCell="A16" workbookViewId="0">
      <selection activeCell="D38" sqref="D38"/>
    </sheetView>
  </sheetViews>
  <sheetFormatPr defaultColWidth="9.1796875" defaultRowHeight="13"/>
  <cols>
    <col min="1" max="1" width="14.54296875" style="54" customWidth="1"/>
    <col min="2" max="2" width="14.453125" style="54" customWidth="1"/>
    <col min="3" max="3" width="16.1796875" style="54" customWidth="1"/>
    <col min="4" max="4" width="20.1796875" style="54" customWidth="1"/>
    <col min="5" max="5" width="25.7265625" style="64" customWidth="1"/>
    <col min="6" max="6" width="37.453125" style="54" customWidth="1"/>
    <col min="7" max="7" width="9.1796875" style="54"/>
    <col min="8" max="16384" width="9.1796875" style="55"/>
  </cols>
  <sheetData>
    <row r="1" spans="1:24" s="54" customFormat="1" ht="18.5">
      <c r="A1" s="95" t="s">
        <v>0</v>
      </c>
      <c r="B1" s="95"/>
      <c r="C1" s="95"/>
      <c r="D1" s="95"/>
      <c r="E1" s="95"/>
      <c r="F1" s="95"/>
      <c r="H1" s="55"/>
      <c r="I1" s="55"/>
      <c r="J1" s="55"/>
      <c r="K1" s="55"/>
      <c r="L1" s="55"/>
      <c r="M1" s="55"/>
      <c r="N1" s="55"/>
      <c r="O1" s="55"/>
      <c r="P1" s="55"/>
      <c r="Q1" s="55"/>
      <c r="R1" s="55"/>
      <c r="S1" s="55"/>
      <c r="T1" s="55"/>
      <c r="U1" s="55"/>
      <c r="V1" s="55"/>
      <c r="W1" s="55"/>
      <c r="X1" s="55"/>
    </row>
    <row r="2" spans="1:24" s="54" customFormat="1" ht="14.5">
      <c r="A2" s="56" t="s">
        <v>1</v>
      </c>
      <c r="B2" s="56" t="s">
        <v>2</v>
      </c>
      <c r="C2" s="56" t="s">
        <v>3</v>
      </c>
      <c r="D2" s="56" t="s">
        <v>4</v>
      </c>
      <c r="E2" s="57" t="s">
        <v>5</v>
      </c>
      <c r="F2" s="58" t="s">
        <v>6</v>
      </c>
      <c r="H2" s="55"/>
      <c r="I2" s="55"/>
      <c r="J2" s="55"/>
      <c r="K2" s="55"/>
      <c r="L2" s="55"/>
      <c r="M2" s="55"/>
      <c r="N2" s="55"/>
      <c r="O2" s="55"/>
      <c r="P2" s="55"/>
      <c r="Q2" s="55"/>
      <c r="R2" s="55"/>
      <c r="S2" s="55"/>
      <c r="T2" s="55"/>
      <c r="U2" s="55"/>
      <c r="V2" s="55"/>
      <c r="W2" s="55"/>
      <c r="X2" s="55"/>
    </row>
    <row r="3" spans="1:24" s="54" customFormat="1" ht="221">
      <c r="A3" s="59">
        <v>1</v>
      </c>
      <c r="B3" s="59" t="s">
        <v>7</v>
      </c>
      <c r="C3" s="59">
        <v>5</v>
      </c>
      <c r="D3" s="59" t="s">
        <v>8</v>
      </c>
      <c r="E3" s="60">
        <f>405000/2</f>
        <v>202500</v>
      </c>
      <c r="F3" s="61" t="s">
        <v>9</v>
      </c>
      <c r="H3" s="55"/>
      <c r="I3" s="55"/>
      <c r="J3" s="55"/>
      <c r="K3" s="55"/>
      <c r="L3" s="55"/>
      <c r="M3" s="55"/>
      <c r="N3" s="55"/>
      <c r="O3" s="55"/>
      <c r="P3" s="55"/>
      <c r="Q3" s="55"/>
      <c r="R3" s="55"/>
      <c r="S3" s="55"/>
      <c r="T3" s="55"/>
      <c r="U3" s="55"/>
      <c r="V3" s="55"/>
      <c r="W3" s="55"/>
      <c r="X3" s="55"/>
    </row>
    <row r="4" spans="1:24" s="54" customFormat="1" ht="195">
      <c r="A4" s="59">
        <v>2</v>
      </c>
      <c r="B4" s="59" t="s">
        <v>10</v>
      </c>
      <c r="C4" s="59">
        <v>22</v>
      </c>
      <c r="D4" s="62" t="s">
        <v>11</v>
      </c>
      <c r="E4" s="60">
        <f>350000/2</f>
        <v>175000</v>
      </c>
      <c r="F4" s="61" t="s">
        <v>12</v>
      </c>
      <c r="H4" s="55"/>
      <c r="I4" s="55"/>
      <c r="J4" s="55"/>
      <c r="K4" s="55"/>
      <c r="L4" s="55"/>
      <c r="M4" s="55"/>
      <c r="N4" s="55"/>
      <c r="O4" s="55"/>
      <c r="P4" s="55"/>
      <c r="Q4" s="55"/>
      <c r="R4" s="55"/>
      <c r="S4" s="55"/>
      <c r="T4" s="55"/>
      <c r="U4" s="55"/>
      <c r="V4" s="55"/>
      <c r="W4" s="55"/>
      <c r="X4" s="55"/>
    </row>
    <row r="5" spans="1:24" s="54" customFormat="1" ht="195">
      <c r="A5" s="59">
        <v>3</v>
      </c>
      <c r="B5" s="62" t="s">
        <v>13</v>
      </c>
      <c r="C5" s="62">
        <v>13</v>
      </c>
      <c r="D5" s="62" t="s">
        <v>14</v>
      </c>
      <c r="E5" s="60">
        <f>280000/2</f>
        <v>140000</v>
      </c>
      <c r="F5" s="61" t="s">
        <v>15</v>
      </c>
      <c r="H5" s="55"/>
      <c r="I5" s="55"/>
      <c r="J5" s="55"/>
      <c r="K5" s="55"/>
      <c r="L5" s="55"/>
      <c r="M5" s="55"/>
      <c r="N5" s="55"/>
      <c r="O5" s="55"/>
      <c r="P5" s="55"/>
      <c r="Q5" s="55"/>
      <c r="R5" s="55"/>
      <c r="S5" s="55"/>
      <c r="T5" s="55"/>
      <c r="U5" s="55"/>
      <c r="V5" s="55"/>
      <c r="W5" s="55"/>
      <c r="X5" s="55"/>
    </row>
    <row r="6" spans="1:24" s="54" customFormat="1" ht="208">
      <c r="A6" s="59">
        <v>4</v>
      </c>
      <c r="B6" s="59" t="s">
        <v>16</v>
      </c>
      <c r="C6" s="59">
        <v>15</v>
      </c>
      <c r="D6" s="59" t="s">
        <v>17</v>
      </c>
      <c r="E6" s="60">
        <f>176000/2</f>
        <v>88000</v>
      </c>
      <c r="F6" s="61" t="s">
        <v>18</v>
      </c>
      <c r="H6" s="55"/>
      <c r="I6" s="55"/>
      <c r="J6" s="55"/>
      <c r="K6" s="55"/>
      <c r="L6" s="55"/>
      <c r="M6" s="55"/>
      <c r="N6" s="55"/>
      <c r="O6" s="55"/>
      <c r="P6" s="55"/>
      <c r="Q6" s="55"/>
      <c r="R6" s="55"/>
      <c r="S6" s="55"/>
      <c r="T6" s="55"/>
      <c r="U6" s="55"/>
      <c r="V6" s="55"/>
      <c r="W6" s="55"/>
      <c r="X6" s="55"/>
    </row>
    <row r="7" spans="1:24" s="54" customFormat="1" ht="26">
      <c r="A7" s="59">
        <v>5</v>
      </c>
      <c r="B7" s="59" t="s">
        <v>19</v>
      </c>
      <c r="C7" s="59">
        <v>28</v>
      </c>
      <c r="D7" s="59" t="s">
        <v>20</v>
      </c>
      <c r="E7" s="60">
        <f>346000/2</f>
        <v>173000</v>
      </c>
      <c r="F7" s="61" t="s">
        <v>21</v>
      </c>
      <c r="H7" s="55"/>
      <c r="I7" s="55"/>
      <c r="J7" s="55"/>
      <c r="K7" s="55"/>
      <c r="L7" s="55"/>
      <c r="M7" s="55"/>
      <c r="N7" s="55"/>
      <c r="O7" s="55"/>
      <c r="P7" s="55"/>
      <c r="Q7" s="55"/>
      <c r="R7" s="55"/>
      <c r="S7" s="55"/>
      <c r="T7" s="55"/>
      <c r="U7" s="55"/>
      <c r="V7" s="55"/>
      <c r="W7" s="55"/>
      <c r="X7" s="55"/>
    </row>
    <row r="8" spans="1:24" s="54" customFormat="1" ht="208">
      <c r="A8" s="59">
        <v>6</v>
      </c>
      <c r="B8" s="59" t="s">
        <v>22</v>
      </c>
      <c r="C8" s="59">
        <v>15</v>
      </c>
      <c r="D8" s="59" t="s">
        <v>23</v>
      </c>
      <c r="E8" s="60">
        <f>176000/2</f>
        <v>88000</v>
      </c>
      <c r="F8" s="61" t="s">
        <v>24</v>
      </c>
      <c r="H8" s="55"/>
      <c r="I8" s="55"/>
      <c r="J8" s="55"/>
      <c r="K8" s="55"/>
      <c r="L8" s="55"/>
      <c r="M8" s="55"/>
      <c r="N8" s="55"/>
      <c r="O8" s="55"/>
      <c r="P8" s="55"/>
      <c r="Q8" s="55"/>
      <c r="R8" s="55"/>
      <c r="S8" s="55"/>
      <c r="T8" s="55"/>
      <c r="U8" s="55"/>
      <c r="V8" s="55"/>
      <c r="W8" s="55"/>
      <c r="X8" s="55"/>
    </row>
    <row r="9" spans="1:24" s="54" customFormat="1" ht="39">
      <c r="A9" s="59">
        <v>7</v>
      </c>
      <c r="B9" s="59" t="s">
        <v>25</v>
      </c>
      <c r="C9" s="59">
        <v>18</v>
      </c>
      <c r="D9" s="59" t="s">
        <v>26</v>
      </c>
      <c r="E9" s="60">
        <f>185000/2</f>
        <v>92500</v>
      </c>
      <c r="F9" s="61" t="s">
        <v>27</v>
      </c>
      <c r="H9" s="55"/>
      <c r="I9" s="55"/>
      <c r="J9" s="55"/>
      <c r="K9" s="55"/>
      <c r="L9" s="55"/>
      <c r="M9" s="55"/>
      <c r="N9" s="55"/>
      <c r="O9" s="55"/>
      <c r="P9" s="55"/>
      <c r="Q9" s="55"/>
      <c r="R9" s="55"/>
      <c r="S9" s="55"/>
      <c r="T9" s="55"/>
      <c r="U9" s="55"/>
      <c r="V9" s="55"/>
      <c r="W9" s="55"/>
      <c r="X9" s="55"/>
    </row>
    <row r="10" spans="1:24" s="54" customFormat="1" ht="52">
      <c r="A10" s="59">
        <v>8</v>
      </c>
      <c r="B10" s="59" t="s">
        <v>28</v>
      </c>
      <c r="C10" s="59">
        <v>72</v>
      </c>
      <c r="D10" s="59" t="s">
        <v>29</v>
      </c>
      <c r="E10" s="60">
        <f>450000/2</f>
        <v>225000</v>
      </c>
      <c r="F10" s="61" t="s">
        <v>30</v>
      </c>
      <c r="H10" s="55"/>
      <c r="I10" s="55"/>
      <c r="J10" s="55"/>
      <c r="K10" s="55"/>
      <c r="L10" s="55"/>
      <c r="M10" s="55"/>
      <c r="N10" s="55"/>
      <c r="O10" s="55"/>
      <c r="P10" s="55"/>
      <c r="Q10" s="55"/>
      <c r="R10" s="55"/>
      <c r="S10" s="55"/>
      <c r="T10" s="55"/>
      <c r="U10" s="55"/>
      <c r="V10" s="55"/>
      <c r="W10" s="55"/>
      <c r="X10" s="55"/>
    </row>
    <row r="11" spans="1:24" s="54" customFormat="1" ht="195">
      <c r="A11" s="59">
        <v>9</v>
      </c>
      <c r="B11" s="62" t="s">
        <v>31</v>
      </c>
      <c r="C11" s="62">
        <v>22</v>
      </c>
      <c r="D11" s="62" t="s">
        <v>32</v>
      </c>
      <c r="E11" s="60">
        <f>350000/2</f>
        <v>175000</v>
      </c>
      <c r="F11" s="61" t="s">
        <v>33</v>
      </c>
      <c r="H11" s="55"/>
      <c r="I11" s="55"/>
      <c r="J11" s="55"/>
      <c r="K11" s="55"/>
      <c r="L11" s="55"/>
      <c r="M11" s="55"/>
      <c r="N11" s="55"/>
      <c r="O11" s="55"/>
      <c r="P11" s="55"/>
      <c r="Q11" s="55"/>
      <c r="R11" s="55"/>
      <c r="S11" s="55"/>
      <c r="T11" s="55"/>
      <c r="U11" s="55"/>
      <c r="V11" s="55"/>
      <c r="W11" s="55"/>
      <c r="X11" s="55"/>
    </row>
    <row r="12" spans="1:24" s="54" customFormat="1" ht="26">
      <c r="A12" s="59">
        <v>10</v>
      </c>
      <c r="B12" s="59" t="s">
        <v>34</v>
      </c>
      <c r="C12" s="59">
        <v>15</v>
      </c>
      <c r="D12" s="59" t="s">
        <v>35</v>
      </c>
      <c r="E12" s="60">
        <f>207000/2</f>
        <v>103500</v>
      </c>
      <c r="F12" s="59" t="s">
        <v>36</v>
      </c>
      <c r="H12" s="55"/>
      <c r="I12" s="55"/>
      <c r="J12" s="55"/>
      <c r="K12" s="55"/>
      <c r="L12" s="55"/>
      <c r="M12" s="55"/>
      <c r="N12" s="55"/>
      <c r="O12" s="55"/>
      <c r="P12" s="55"/>
      <c r="Q12" s="55"/>
      <c r="R12" s="55"/>
      <c r="S12" s="55"/>
      <c r="T12" s="55"/>
      <c r="U12" s="55"/>
      <c r="V12" s="55"/>
      <c r="W12" s="55"/>
      <c r="X12" s="55"/>
    </row>
    <row r="13" spans="1:24" s="54" customFormat="1" ht="26">
      <c r="A13" s="59">
        <v>11</v>
      </c>
      <c r="B13" s="59" t="s">
        <v>37</v>
      </c>
      <c r="C13" s="59">
        <v>100</v>
      </c>
      <c r="D13" s="59" t="s">
        <v>38</v>
      </c>
      <c r="E13" s="60">
        <f>497000/2</f>
        <v>248500</v>
      </c>
      <c r="F13" s="61" t="s">
        <v>39</v>
      </c>
      <c r="H13" s="55"/>
      <c r="I13" s="55"/>
      <c r="J13" s="55"/>
      <c r="K13" s="55"/>
      <c r="L13" s="55"/>
      <c r="M13" s="55"/>
      <c r="N13" s="55"/>
      <c r="O13" s="55"/>
      <c r="P13" s="55"/>
      <c r="Q13" s="55"/>
      <c r="R13" s="55"/>
      <c r="S13" s="55"/>
      <c r="T13" s="55"/>
      <c r="U13" s="55"/>
      <c r="V13" s="55"/>
      <c r="W13" s="55"/>
      <c r="X13" s="55"/>
    </row>
    <row r="14" spans="1:24" s="54" customFormat="1" ht="208">
      <c r="A14" s="59">
        <v>12</v>
      </c>
      <c r="B14" s="59" t="s">
        <v>40</v>
      </c>
      <c r="C14" s="59">
        <v>25</v>
      </c>
      <c r="D14" s="59" t="s">
        <v>41</v>
      </c>
      <c r="E14" s="60">
        <f>350000/2</f>
        <v>175000</v>
      </c>
      <c r="F14" s="61" t="s">
        <v>42</v>
      </c>
      <c r="H14" s="55"/>
      <c r="I14" s="55"/>
      <c r="J14" s="55"/>
      <c r="K14" s="55"/>
      <c r="L14" s="55"/>
      <c r="M14" s="55"/>
      <c r="N14" s="55"/>
      <c r="O14" s="55"/>
      <c r="P14" s="55"/>
      <c r="Q14" s="55"/>
      <c r="R14" s="55"/>
      <c r="S14" s="55"/>
      <c r="T14" s="55"/>
      <c r="U14" s="55"/>
      <c r="V14" s="55"/>
      <c r="W14" s="55"/>
      <c r="X14" s="55"/>
    </row>
    <row r="15" spans="1:24" s="54" customFormat="1" ht="221">
      <c r="A15" s="59">
        <v>13</v>
      </c>
      <c r="B15" s="59" t="s">
        <v>43</v>
      </c>
      <c r="C15" s="59">
        <v>15</v>
      </c>
      <c r="D15" s="59" t="s">
        <v>44</v>
      </c>
      <c r="E15" s="60">
        <f>350000/2</f>
        <v>175000</v>
      </c>
      <c r="F15" s="61" t="s">
        <v>45</v>
      </c>
      <c r="H15" s="55"/>
      <c r="I15" s="55"/>
      <c r="J15" s="55"/>
      <c r="K15" s="55"/>
      <c r="L15" s="55"/>
      <c r="M15" s="55"/>
      <c r="N15" s="55"/>
      <c r="O15" s="55"/>
      <c r="P15" s="55"/>
      <c r="Q15" s="55"/>
      <c r="R15" s="55"/>
      <c r="S15" s="55"/>
      <c r="T15" s="55"/>
      <c r="U15" s="55"/>
      <c r="V15" s="55"/>
      <c r="W15" s="55"/>
      <c r="X15" s="55"/>
    </row>
    <row r="16" spans="1:24" s="54" customFormat="1" ht="234">
      <c r="A16" s="59">
        <v>14</v>
      </c>
      <c r="B16" s="59" t="s">
        <v>46</v>
      </c>
      <c r="C16" s="62">
        <v>15</v>
      </c>
      <c r="D16" s="62" t="s">
        <v>47</v>
      </c>
      <c r="E16" s="60">
        <f>280000/2</f>
        <v>140000</v>
      </c>
      <c r="F16" s="61" t="s">
        <v>48</v>
      </c>
      <c r="H16" s="55"/>
      <c r="I16" s="55"/>
      <c r="J16" s="55"/>
      <c r="K16" s="55"/>
      <c r="L16" s="55"/>
      <c r="M16" s="55"/>
      <c r="N16" s="55"/>
      <c r="O16" s="55"/>
      <c r="P16" s="55"/>
      <c r="Q16" s="55"/>
      <c r="R16" s="55"/>
      <c r="S16" s="55"/>
      <c r="T16" s="55"/>
      <c r="U16" s="55"/>
      <c r="V16" s="55"/>
      <c r="W16" s="55"/>
      <c r="X16" s="55"/>
    </row>
    <row r="17" spans="1:24" s="54" customFormat="1" ht="221">
      <c r="A17" s="59">
        <v>15</v>
      </c>
      <c r="B17" s="59" t="s">
        <v>49</v>
      </c>
      <c r="C17" s="59">
        <v>40</v>
      </c>
      <c r="D17" s="59" t="s">
        <v>50</v>
      </c>
      <c r="E17" s="60">
        <f>200000/2</f>
        <v>100000</v>
      </c>
      <c r="F17" s="61" t="s">
        <v>51</v>
      </c>
      <c r="H17" s="55"/>
      <c r="I17" s="55"/>
      <c r="J17" s="55"/>
      <c r="K17" s="55"/>
      <c r="L17" s="55"/>
      <c r="M17" s="55"/>
      <c r="N17" s="55"/>
      <c r="O17" s="55"/>
      <c r="P17" s="55"/>
      <c r="Q17" s="55"/>
      <c r="R17" s="55"/>
      <c r="S17" s="55"/>
      <c r="T17" s="55"/>
      <c r="U17" s="55"/>
      <c r="V17" s="55"/>
      <c r="W17" s="55"/>
      <c r="X17" s="55"/>
    </row>
    <row r="18" spans="1:24" s="54" customFormat="1" ht="39">
      <c r="A18" s="59">
        <v>16</v>
      </c>
      <c r="B18" s="59" t="s">
        <v>52</v>
      </c>
      <c r="C18" s="59">
        <v>60</v>
      </c>
      <c r="D18" s="59" t="s">
        <v>23</v>
      </c>
      <c r="E18" s="60">
        <f>250000/2</f>
        <v>125000</v>
      </c>
      <c r="F18" s="61" t="s">
        <v>53</v>
      </c>
      <c r="H18" s="55"/>
      <c r="I18" s="55"/>
      <c r="J18" s="55"/>
      <c r="K18" s="55"/>
      <c r="L18" s="55"/>
      <c r="M18" s="55"/>
      <c r="N18" s="55"/>
      <c r="O18" s="55"/>
      <c r="P18" s="55"/>
      <c r="Q18" s="55"/>
      <c r="R18" s="55"/>
      <c r="S18" s="55"/>
      <c r="T18" s="55"/>
      <c r="U18" s="55"/>
      <c r="V18" s="55"/>
      <c r="W18" s="55"/>
      <c r="X18" s="55"/>
    </row>
    <row r="19" spans="1:24" s="54" customFormat="1" ht="26">
      <c r="A19" s="59">
        <v>17</v>
      </c>
      <c r="B19" s="59" t="s">
        <v>54</v>
      </c>
      <c r="C19" s="59">
        <v>20</v>
      </c>
      <c r="D19" s="59" t="s">
        <v>55</v>
      </c>
      <c r="E19" s="60">
        <f>618182/2</f>
        <v>309091</v>
      </c>
      <c r="F19" s="61" t="s">
        <v>56</v>
      </c>
      <c r="H19" s="55"/>
      <c r="I19" s="55"/>
      <c r="J19" s="55"/>
      <c r="K19" s="55"/>
      <c r="L19" s="55"/>
      <c r="M19" s="55"/>
      <c r="N19" s="55"/>
      <c r="O19" s="55"/>
      <c r="P19" s="55"/>
      <c r="Q19" s="55"/>
      <c r="R19" s="55"/>
      <c r="S19" s="55"/>
      <c r="T19" s="55"/>
      <c r="U19" s="55"/>
      <c r="V19" s="55"/>
      <c r="W19" s="55"/>
      <c r="X19" s="55"/>
    </row>
    <row r="20" spans="1:24" s="54" customFormat="1">
      <c r="A20" s="59">
        <v>18</v>
      </c>
      <c r="B20" s="59" t="s">
        <v>57</v>
      </c>
      <c r="C20" s="59">
        <v>15</v>
      </c>
      <c r="D20" s="59" t="s">
        <v>58</v>
      </c>
      <c r="E20" s="60">
        <f>480000/2</f>
        <v>240000</v>
      </c>
      <c r="F20" s="61" t="s">
        <v>59</v>
      </c>
      <c r="H20" s="55"/>
      <c r="I20" s="55"/>
      <c r="J20" s="55"/>
      <c r="K20" s="55"/>
      <c r="L20" s="55"/>
      <c r="M20" s="55"/>
      <c r="N20" s="55"/>
      <c r="O20" s="55"/>
      <c r="P20" s="55"/>
      <c r="Q20" s="55"/>
      <c r="R20" s="55"/>
      <c r="S20" s="55"/>
      <c r="T20" s="55"/>
      <c r="U20" s="55"/>
      <c r="V20" s="55"/>
      <c r="W20" s="55"/>
      <c r="X20" s="55"/>
    </row>
    <row r="21" spans="1:24" s="54" customFormat="1">
      <c r="A21" s="63" t="s">
        <v>60</v>
      </c>
      <c r="E21" s="64"/>
      <c r="H21" s="55"/>
      <c r="I21" s="55"/>
      <c r="J21" s="55"/>
      <c r="K21" s="55"/>
      <c r="L21" s="55"/>
      <c r="M21" s="55"/>
      <c r="N21" s="55"/>
      <c r="O21" s="55"/>
      <c r="P21" s="55"/>
      <c r="Q21" s="55"/>
      <c r="R21" s="55"/>
      <c r="S21" s="55"/>
      <c r="T21" s="55"/>
      <c r="U21" s="55"/>
      <c r="V21" s="55"/>
      <c r="W21" s="55"/>
      <c r="X21" s="55"/>
    </row>
    <row r="22" spans="1:24" ht="14.5">
      <c r="A22" t="s">
        <v>61</v>
      </c>
    </row>
  </sheetData>
  <autoFilter ref="A2:G20" xr:uid="{27FB5F4D-D4A3-4E0C-B6C7-245CCB6739FD}"/>
  <mergeCells count="1">
    <mergeCell ref="A1:F1"/>
  </mergeCells>
  <hyperlinks>
    <hyperlink ref="F19" r:id="rId1" xr:uid="{05AC0121-0FE7-4FFC-AB4C-C5A0E851582F}"/>
    <hyperlink ref="F18" r:id="rId2" xr:uid="{CD5676A3-A898-4C3C-A985-56354FB7DB87}"/>
    <hyperlink ref="F3" r:id="rId3" display="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 xr:uid="{84BAADB2-E11E-4BAF-A543-722D2B2E72A5}"/>
    <hyperlink ref="F12" r:id="rId4" xr:uid="{B2676968-7E0C-4067-BEEF-2D6CE4473123}"/>
    <hyperlink ref="F8" r:id="rId5" display="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 xr:uid="{306E8365-4E43-415C-9965-F352335FEF32}"/>
    <hyperlink ref="F15" r:id="rId6" display="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 xr:uid="{2E04717F-72AC-4B78-9FB9-5E8F24205FBB}"/>
    <hyperlink ref="F4" r:id="rId7" display="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 xr:uid="{225A5B84-C429-4984-846D-75ECCC6ED30C}"/>
    <hyperlink ref="F16" r:id="rId8" display="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 xr:uid="{BF529A81-86DA-46E6-BD11-8F2848501B80}"/>
    <hyperlink ref="F11" r:id="rId9" display="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 xr:uid="{51F38E1A-7534-4E72-86B1-015AEA16CADC}"/>
    <hyperlink ref="F5" r:id="rId10" display="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 xr:uid="{ABAA31B9-5DE3-4718-B75D-B9693687D7DB}"/>
    <hyperlink ref="F20" r:id="rId11" xr:uid="{CFEA1ABC-1E23-4802-B968-CC5929636847}"/>
    <hyperlink ref="F14" r:id="rId12" display="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 xr:uid="{78F8FACE-E5DB-46AE-8FCF-F068875B0325}"/>
    <hyperlink ref="F13" r:id="rId13" xr:uid="{D991DE3A-F27C-49DB-8465-2D7F8653DC06}"/>
    <hyperlink ref="F17" r:id="rId14" display="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 xr:uid="{98C39727-E110-44B5-AD7A-3A24FA996368}"/>
    <hyperlink ref="F9" r:id="rId15" xr:uid="{84B2DB20-3DB4-43D6-A56D-6BC6C6C5CFB0}"/>
    <hyperlink ref="F7" r:id="rId16" xr:uid="{9D1BF971-E018-4CD3-948B-755E9948796B}"/>
    <hyperlink ref="F10" r:id="rId17" xr:uid="{D097D0A1-4322-4883-8B48-6C54D153C896}"/>
    <hyperlink ref="F6" r:id="rId18" display="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 xr:uid="{7FFB4980-6D2B-4747-A774-BF3398834D47}"/>
  </hyperlinks>
  <pageMargins left="0.7" right="0.7" top="0.75" bottom="0.75" header="0.3" footer="0.3"/>
  <pageSetup paperSize="9" orientation="portrait" horizontalDpi="0" verticalDpi="0"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5D0E-AF2E-4407-961B-DBF8352FD90D}">
  <dimension ref="A3:J22"/>
  <sheetViews>
    <sheetView workbookViewId="0">
      <selection activeCell="D28" sqref="D28"/>
    </sheetView>
  </sheetViews>
  <sheetFormatPr defaultColWidth="9.1796875" defaultRowHeight="14.5"/>
  <cols>
    <col min="1" max="1" width="33.81640625" bestFit="1" customWidth="1"/>
    <col min="2" max="2" width="26.7265625" bestFit="1" customWidth="1"/>
    <col min="3" max="3" width="4.1796875" bestFit="1" customWidth="1"/>
    <col min="4" max="4" width="33.81640625" bestFit="1" customWidth="1"/>
    <col min="5" max="5" width="28.81640625" bestFit="1" customWidth="1"/>
    <col min="6" max="6" width="12" customWidth="1"/>
    <col min="7" max="7" width="141.54296875" bestFit="1" customWidth="1"/>
    <col min="8" max="8" width="29.54296875" bestFit="1" customWidth="1"/>
    <col min="9" max="9" width="7.1796875" bestFit="1" customWidth="1"/>
    <col min="10" max="10" width="189.54296875" bestFit="1" customWidth="1"/>
    <col min="11" max="11" width="14.453125" bestFit="1" customWidth="1"/>
    <col min="12" max="12" width="87.26953125" bestFit="1" customWidth="1"/>
    <col min="13" max="13" width="63.1796875" bestFit="1" customWidth="1"/>
    <col min="14" max="14" width="88.453125" bestFit="1" customWidth="1"/>
    <col min="15" max="15" width="15.1796875" bestFit="1" customWidth="1"/>
    <col min="16" max="16" width="37.54296875" bestFit="1" customWidth="1"/>
    <col min="17" max="17" width="50.26953125" bestFit="1" customWidth="1"/>
    <col min="18" max="18" width="26.81640625" bestFit="1" customWidth="1"/>
    <col min="19" max="19" width="22.1796875" bestFit="1" customWidth="1"/>
    <col min="20" max="20" width="92.453125" bestFit="1" customWidth="1"/>
    <col min="21" max="21" width="31.7265625" bestFit="1" customWidth="1"/>
    <col min="22" max="22" width="44.7265625" bestFit="1" customWidth="1"/>
    <col min="23" max="23" width="141.54296875" bestFit="1" customWidth="1"/>
    <col min="24" max="24" width="10.7265625" bestFit="1" customWidth="1"/>
  </cols>
  <sheetData>
    <row r="3" spans="1:10">
      <c r="A3" s="19" t="s">
        <v>462</v>
      </c>
      <c r="B3" t="s">
        <v>463</v>
      </c>
      <c r="D3" s="19" t="s">
        <v>462</v>
      </c>
      <c r="E3" t="s">
        <v>464</v>
      </c>
      <c r="G3" s="19" t="s">
        <v>462</v>
      </c>
      <c r="H3" t="s">
        <v>465</v>
      </c>
      <c r="J3" s="19" t="s">
        <v>462</v>
      </c>
    </row>
    <row r="4" spans="1:10">
      <c r="A4" s="20" t="s">
        <v>7</v>
      </c>
      <c r="B4">
        <v>0</v>
      </c>
      <c r="D4" s="20" t="s">
        <v>7</v>
      </c>
      <c r="E4">
        <v>5</v>
      </c>
      <c r="G4" s="20" t="s">
        <v>322</v>
      </c>
      <c r="H4">
        <v>3</v>
      </c>
      <c r="J4" s="20" t="s">
        <v>387</v>
      </c>
    </row>
    <row r="5" spans="1:10">
      <c r="A5" s="20" t="s">
        <v>10</v>
      </c>
      <c r="B5">
        <v>0</v>
      </c>
      <c r="D5" s="20" t="s">
        <v>10</v>
      </c>
      <c r="E5">
        <v>22</v>
      </c>
      <c r="G5" s="20" t="s">
        <v>122</v>
      </c>
      <c r="H5">
        <v>1</v>
      </c>
      <c r="J5" s="20" t="s">
        <v>412</v>
      </c>
    </row>
    <row r="6" spans="1:10">
      <c r="A6" s="20" t="s">
        <v>13</v>
      </c>
      <c r="B6">
        <v>0</v>
      </c>
      <c r="D6" s="20" t="s">
        <v>13</v>
      </c>
      <c r="E6">
        <v>13</v>
      </c>
      <c r="G6" s="20" t="s">
        <v>389</v>
      </c>
      <c r="H6">
        <v>1</v>
      </c>
      <c r="J6" s="20" t="s">
        <v>363</v>
      </c>
    </row>
    <row r="7" spans="1:10">
      <c r="A7" s="20" t="s">
        <v>16</v>
      </c>
      <c r="B7">
        <v>0</v>
      </c>
      <c r="D7" s="20" t="s">
        <v>16</v>
      </c>
      <c r="E7">
        <v>15</v>
      </c>
      <c r="G7" s="20" t="s">
        <v>338</v>
      </c>
      <c r="H7">
        <v>1</v>
      </c>
      <c r="J7" s="20" t="s">
        <v>394</v>
      </c>
    </row>
    <row r="8" spans="1:10">
      <c r="A8" s="20" t="s">
        <v>19</v>
      </c>
      <c r="B8">
        <v>0</v>
      </c>
      <c r="D8" s="20" t="s">
        <v>19</v>
      </c>
      <c r="E8">
        <v>28</v>
      </c>
      <c r="G8" s="20" t="s">
        <v>420</v>
      </c>
      <c r="H8">
        <v>1</v>
      </c>
      <c r="J8" s="20" t="s">
        <v>343</v>
      </c>
    </row>
    <row r="9" spans="1:10">
      <c r="A9" s="20" t="s">
        <v>22</v>
      </c>
      <c r="B9">
        <v>0</v>
      </c>
      <c r="D9" s="20" t="s">
        <v>22</v>
      </c>
      <c r="E9">
        <v>15</v>
      </c>
      <c r="G9" s="20" t="s">
        <v>382</v>
      </c>
      <c r="H9">
        <v>1</v>
      </c>
      <c r="J9" s="20" t="s">
        <v>356</v>
      </c>
    </row>
    <row r="10" spans="1:10">
      <c r="A10" s="20" t="s">
        <v>25</v>
      </c>
      <c r="B10">
        <v>0</v>
      </c>
      <c r="D10" s="20" t="s">
        <v>25</v>
      </c>
      <c r="E10">
        <v>18</v>
      </c>
      <c r="G10" s="20" t="s">
        <v>358</v>
      </c>
      <c r="H10">
        <v>1</v>
      </c>
      <c r="J10" s="20" t="s">
        <v>431</v>
      </c>
    </row>
    <row r="11" spans="1:10">
      <c r="A11" s="20" t="s">
        <v>28</v>
      </c>
      <c r="B11">
        <v>0</v>
      </c>
      <c r="D11" s="20" t="s">
        <v>28</v>
      </c>
      <c r="E11">
        <v>72</v>
      </c>
      <c r="G11" s="20" t="s">
        <v>351</v>
      </c>
      <c r="H11">
        <v>1</v>
      </c>
      <c r="J11" s="20" t="s">
        <v>401</v>
      </c>
    </row>
    <row r="12" spans="1:10">
      <c r="A12" s="20" t="s">
        <v>31</v>
      </c>
      <c r="B12">
        <v>0</v>
      </c>
      <c r="D12" s="20" t="s">
        <v>31</v>
      </c>
      <c r="E12">
        <v>22</v>
      </c>
      <c r="G12" s="20" t="s">
        <v>402</v>
      </c>
      <c r="H12">
        <v>1</v>
      </c>
      <c r="J12" s="20" t="s">
        <v>418</v>
      </c>
    </row>
    <row r="13" spans="1:10">
      <c r="A13" s="20" t="s">
        <v>34</v>
      </c>
      <c r="B13">
        <v>0</v>
      </c>
      <c r="D13" s="20" t="s">
        <v>34</v>
      </c>
      <c r="E13">
        <v>15</v>
      </c>
      <c r="G13" s="20" t="s">
        <v>376</v>
      </c>
      <c r="H13">
        <v>1</v>
      </c>
      <c r="J13" s="20" t="s">
        <v>322</v>
      </c>
    </row>
    <row r="14" spans="1:10">
      <c r="A14" s="20" t="s">
        <v>37</v>
      </c>
      <c r="B14">
        <v>0</v>
      </c>
      <c r="D14" s="20" t="s">
        <v>37</v>
      </c>
      <c r="E14">
        <v>100</v>
      </c>
      <c r="G14" s="20" t="s">
        <v>407</v>
      </c>
      <c r="H14">
        <v>1</v>
      </c>
      <c r="J14" s="20" t="s">
        <v>424</v>
      </c>
    </row>
    <row r="15" spans="1:10">
      <c r="A15" s="20" t="s">
        <v>40</v>
      </c>
      <c r="B15">
        <v>0</v>
      </c>
      <c r="D15" s="20" t="s">
        <v>40</v>
      </c>
      <c r="E15">
        <v>25</v>
      </c>
      <c r="G15" s="20" t="s">
        <v>345</v>
      </c>
      <c r="H15">
        <v>1</v>
      </c>
      <c r="J15" s="20" t="s">
        <v>375</v>
      </c>
    </row>
    <row r="16" spans="1:10">
      <c r="A16" s="20" t="s">
        <v>43</v>
      </c>
      <c r="B16">
        <v>0</v>
      </c>
      <c r="D16" s="20" t="s">
        <v>43</v>
      </c>
      <c r="E16">
        <v>15</v>
      </c>
      <c r="G16" s="20" t="s">
        <v>413</v>
      </c>
      <c r="H16">
        <v>1</v>
      </c>
      <c r="J16" s="20" t="s">
        <v>406</v>
      </c>
    </row>
    <row r="17" spans="1:10">
      <c r="A17" s="20" t="s">
        <v>46</v>
      </c>
      <c r="B17">
        <v>0</v>
      </c>
      <c r="D17" s="20" t="s">
        <v>46</v>
      </c>
      <c r="E17">
        <v>15</v>
      </c>
      <c r="G17" s="20" t="s">
        <v>396</v>
      </c>
      <c r="H17">
        <v>1</v>
      </c>
      <c r="J17" s="20" t="s">
        <v>337</v>
      </c>
    </row>
    <row r="18" spans="1:10">
      <c r="A18" s="20" t="s">
        <v>49</v>
      </c>
      <c r="B18">
        <v>0</v>
      </c>
      <c r="D18" s="20" t="s">
        <v>49</v>
      </c>
      <c r="E18">
        <v>40</v>
      </c>
      <c r="G18" s="20" t="s">
        <v>332</v>
      </c>
      <c r="H18">
        <v>1</v>
      </c>
      <c r="J18" s="20" t="s">
        <v>331</v>
      </c>
    </row>
    <row r="19" spans="1:10">
      <c r="A19" s="20" t="s">
        <v>52</v>
      </c>
      <c r="B19">
        <v>1000000</v>
      </c>
      <c r="D19" s="20" t="s">
        <v>52</v>
      </c>
      <c r="E19">
        <v>60</v>
      </c>
      <c r="G19" s="20" t="s">
        <v>426</v>
      </c>
      <c r="H19">
        <v>1</v>
      </c>
      <c r="J19" s="20" t="s">
        <v>350</v>
      </c>
    </row>
    <row r="20" spans="1:10">
      <c r="A20" s="20" t="s">
        <v>54</v>
      </c>
      <c r="B20">
        <v>0</v>
      </c>
      <c r="D20" s="20" t="s">
        <v>54</v>
      </c>
      <c r="E20">
        <v>20</v>
      </c>
      <c r="G20" s="20" t="s">
        <v>466</v>
      </c>
      <c r="H20">
        <v>18</v>
      </c>
      <c r="J20" s="20" t="s">
        <v>380</v>
      </c>
    </row>
    <row r="21" spans="1:10">
      <c r="A21" s="20" t="s">
        <v>57</v>
      </c>
      <c r="B21">
        <v>0</v>
      </c>
      <c r="D21" s="20" t="s">
        <v>57</v>
      </c>
      <c r="E21">
        <v>15</v>
      </c>
      <c r="J21" s="20" t="s">
        <v>369</v>
      </c>
    </row>
    <row r="22" spans="1:10">
      <c r="A22" s="20" t="s">
        <v>466</v>
      </c>
      <c r="B22">
        <v>1000000</v>
      </c>
      <c r="D22" s="20" t="s">
        <v>466</v>
      </c>
      <c r="E22">
        <v>515</v>
      </c>
      <c r="J22" s="20" t="s">
        <v>466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C1944-04F5-4D49-A6F8-B84FC8E7682E}">
  <dimension ref="A1:D25"/>
  <sheetViews>
    <sheetView workbookViewId="0">
      <selection activeCell="E24" sqref="E24"/>
    </sheetView>
  </sheetViews>
  <sheetFormatPr defaultColWidth="11.453125" defaultRowHeight="14.5"/>
  <cols>
    <col min="1" max="1" width="25" customWidth="1"/>
    <col min="2" max="2" width="15.26953125" customWidth="1"/>
    <col min="3" max="3" width="32.26953125" customWidth="1"/>
    <col min="4" max="4" width="19.7265625" customWidth="1"/>
  </cols>
  <sheetData>
    <row r="1" spans="1:4" ht="30.75" customHeight="1">
      <c r="A1" s="96" t="s">
        <v>62</v>
      </c>
      <c r="B1" s="96"/>
      <c r="C1" s="96"/>
      <c r="D1" s="96"/>
    </row>
    <row r="2" spans="1:4" s="53" customFormat="1" ht="28">
      <c r="A2" s="66" t="s">
        <v>63</v>
      </c>
      <c r="B2" s="66" t="s">
        <v>64</v>
      </c>
      <c r="C2" s="66" t="s">
        <v>65</v>
      </c>
      <c r="D2" s="66" t="s">
        <v>66</v>
      </c>
    </row>
    <row r="3" spans="1:4" ht="28">
      <c r="A3" s="69" t="s">
        <v>67</v>
      </c>
      <c r="B3" s="68">
        <v>3</v>
      </c>
      <c r="C3" s="67" t="s">
        <v>68</v>
      </c>
      <c r="D3" s="68" t="s">
        <v>69</v>
      </c>
    </row>
    <row r="4" spans="1:4" ht="28">
      <c r="A4" s="69" t="s">
        <v>70</v>
      </c>
      <c r="B4" s="68" t="s">
        <v>71</v>
      </c>
      <c r="C4" s="67" t="s">
        <v>72</v>
      </c>
      <c r="D4" s="68" t="s">
        <v>73</v>
      </c>
    </row>
    <row r="5" spans="1:4" ht="28">
      <c r="A5" s="69" t="s">
        <v>74</v>
      </c>
      <c r="B5" s="68">
        <v>3</v>
      </c>
      <c r="C5" s="67" t="s">
        <v>75</v>
      </c>
      <c r="D5" s="68" t="s">
        <v>69</v>
      </c>
    </row>
    <row r="6" spans="1:4">
      <c r="A6" s="69" t="s">
        <v>76</v>
      </c>
      <c r="B6" s="68" t="s">
        <v>77</v>
      </c>
      <c r="C6" s="67" t="s">
        <v>78</v>
      </c>
      <c r="D6" s="68" t="s">
        <v>69</v>
      </c>
    </row>
    <row r="7" spans="1:4">
      <c r="A7" s="69" t="s">
        <v>79</v>
      </c>
      <c r="B7" s="68" t="s">
        <v>71</v>
      </c>
      <c r="C7" s="67" t="s">
        <v>80</v>
      </c>
      <c r="D7" s="68" t="s">
        <v>73</v>
      </c>
    </row>
    <row r="8" spans="1:4">
      <c r="A8" s="69" t="s">
        <v>81</v>
      </c>
      <c r="B8" s="68" t="s">
        <v>82</v>
      </c>
      <c r="C8" s="67" t="s">
        <v>83</v>
      </c>
      <c r="D8" s="68" t="s">
        <v>73</v>
      </c>
    </row>
    <row r="9" spans="1:4">
      <c r="A9" s="69" t="s">
        <v>84</v>
      </c>
      <c r="B9" s="68" t="s">
        <v>82</v>
      </c>
      <c r="C9" s="67" t="s">
        <v>85</v>
      </c>
      <c r="D9" s="68" t="s">
        <v>73</v>
      </c>
    </row>
    <row r="10" spans="1:4">
      <c r="A10" s="69" t="s">
        <v>86</v>
      </c>
      <c r="B10" s="68" t="s">
        <v>82</v>
      </c>
      <c r="C10" s="67" t="s">
        <v>87</v>
      </c>
      <c r="D10" s="68" t="s">
        <v>73</v>
      </c>
    </row>
    <row r="11" spans="1:4">
      <c r="A11" s="72" t="s">
        <v>88</v>
      </c>
      <c r="B11" s="70"/>
      <c r="C11" s="70"/>
      <c r="D11" s="70"/>
    </row>
    <row r="12" spans="1:4">
      <c r="B12" s="70"/>
      <c r="C12" s="70"/>
      <c r="D12" s="70"/>
    </row>
    <row r="13" spans="1:4">
      <c r="A13" s="70" t="s">
        <v>89</v>
      </c>
      <c r="B13" s="70"/>
      <c r="C13" s="70"/>
      <c r="D13" s="70"/>
    </row>
    <row r="14" spans="1:4">
      <c r="A14" s="71" t="s">
        <v>90</v>
      </c>
      <c r="B14" s="70"/>
      <c r="C14" s="70"/>
      <c r="D14" s="70"/>
    </row>
    <row r="15" spans="1:4">
      <c r="A15" s="71" t="s">
        <v>91</v>
      </c>
      <c r="B15" s="70"/>
      <c r="C15" s="70"/>
      <c r="D15" s="70"/>
    </row>
    <row r="16" spans="1:4">
      <c r="A16" s="71" t="s">
        <v>92</v>
      </c>
      <c r="B16" s="70"/>
      <c r="C16" s="70"/>
      <c r="D16" s="70"/>
    </row>
    <row r="17" spans="1:4">
      <c r="A17" s="71" t="s">
        <v>93</v>
      </c>
      <c r="B17" s="70"/>
      <c r="C17" s="70"/>
      <c r="D17" s="70"/>
    </row>
    <row r="18" spans="1:4">
      <c r="A18" s="71"/>
      <c r="B18" s="70"/>
      <c r="C18" s="70"/>
      <c r="D18" s="70"/>
    </row>
    <row r="19" spans="1:4">
      <c r="A19" s="70" t="s">
        <v>94</v>
      </c>
      <c r="B19" s="70"/>
      <c r="C19" s="70"/>
      <c r="D19" s="70"/>
    </row>
    <row r="20" spans="1:4">
      <c r="A20" s="70"/>
      <c r="B20" s="70"/>
      <c r="C20" s="70"/>
      <c r="D20" s="70"/>
    </row>
    <row r="21" spans="1:4">
      <c r="A21" s="89" t="s">
        <v>95</v>
      </c>
      <c r="B21" s="70"/>
      <c r="C21" s="70"/>
      <c r="D21" s="70"/>
    </row>
    <row r="22" spans="1:4">
      <c r="A22" s="89" t="s">
        <v>96</v>
      </c>
      <c r="B22" s="70"/>
      <c r="C22" s="70"/>
      <c r="D22" s="70"/>
    </row>
    <row r="23" spans="1:4">
      <c r="A23" s="89" t="s">
        <v>97</v>
      </c>
      <c r="B23" s="70"/>
      <c r="C23" s="70"/>
      <c r="D23" s="70"/>
    </row>
    <row r="24" spans="1:4" ht="21" customHeight="1">
      <c r="A24" s="90" t="s">
        <v>98</v>
      </c>
      <c r="B24" s="70"/>
      <c r="C24" s="70"/>
      <c r="D24" s="70"/>
    </row>
    <row r="25" spans="1:4">
      <c r="A25" s="70"/>
      <c r="B25" s="70"/>
      <c r="C25" s="70"/>
      <c r="D25" s="70"/>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C5913-C843-4FD1-8006-9A4D98AFEA28}">
  <dimension ref="A2:E22"/>
  <sheetViews>
    <sheetView workbookViewId="0">
      <selection activeCell="A10" sqref="A10:C10"/>
    </sheetView>
  </sheetViews>
  <sheetFormatPr defaultColWidth="11.453125" defaultRowHeight="14.5"/>
  <cols>
    <col min="1" max="1" width="26.7265625" style="70" customWidth="1"/>
    <col min="2" max="2" width="30" style="70" customWidth="1"/>
    <col min="3" max="4" width="26.7265625" style="70" customWidth="1"/>
    <col min="5" max="5" width="11.453125" style="70"/>
  </cols>
  <sheetData>
    <row r="2" spans="1:5" ht="15.5">
      <c r="A2" s="97" t="s">
        <v>99</v>
      </c>
      <c r="B2" s="97"/>
      <c r="C2" s="97"/>
    </row>
    <row r="3" spans="1:5" s="53" customFormat="1">
      <c r="A3" s="66" t="s">
        <v>100</v>
      </c>
      <c r="B3" s="66" t="s">
        <v>101</v>
      </c>
      <c r="C3" s="66" t="s">
        <v>102</v>
      </c>
      <c r="D3" s="74"/>
      <c r="E3" s="74"/>
    </row>
    <row r="4" spans="1:5" ht="28">
      <c r="A4" s="67" t="s">
        <v>103</v>
      </c>
      <c r="B4" s="67" t="s">
        <v>104</v>
      </c>
      <c r="C4" s="67" t="s">
        <v>105</v>
      </c>
    </row>
    <row r="5" spans="1:5" ht="28">
      <c r="A5" s="67" t="s">
        <v>106</v>
      </c>
      <c r="B5" s="67" t="s">
        <v>107</v>
      </c>
      <c r="C5" s="67" t="s">
        <v>105</v>
      </c>
    </row>
    <row r="6" spans="1:5" ht="28">
      <c r="A6" s="67" t="s">
        <v>108</v>
      </c>
      <c r="B6" s="67" t="s">
        <v>109</v>
      </c>
      <c r="C6" s="67" t="s">
        <v>110</v>
      </c>
    </row>
    <row r="7" spans="1:5">
      <c r="A7" s="67" t="s">
        <v>111</v>
      </c>
      <c r="B7" s="67" t="s">
        <v>112</v>
      </c>
      <c r="C7" s="67" t="s">
        <v>113</v>
      </c>
    </row>
    <row r="8" spans="1:5" ht="28">
      <c r="A8" s="67" t="s">
        <v>114</v>
      </c>
      <c r="B8" s="67" t="s">
        <v>115</v>
      </c>
      <c r="C8" s="67" t="s">
        <v>105</v>
      </c>
    </row>
    <row r="9" spans="1:5">
      <c r="A9" s="65"/>
      <c r="B9" s="65"/>
      <c r="C9" s="65"/>
    </row>
    <row r="10" spans="1:5" s="70" customFormat="1" ht="38.25" customHeight="1">
      <c r="A10" s="98" t="s">
        <v>116</v>
      </c>
      <c r="B10" s="98"/>
      <c r="C10" s="98"/>
    </row>
    <row r="11" spans="1:5">
      <c r="A11" s="90" t="s">
        <v>117</v>
      </c>
    </row>
    <row r="14" spans="1:5">
      <c r="A14" s="99" t="s">
        <v>118</v>
      </c>
      <c r="B14" s="99"/>
      <c r="C14" s="99"/>
    </row>
    <row r="15" spans="1:5">
      <c r="A15" s="66" t="s">
        <v>119</v>
      </c>
      <c r="B15" s="66" t="s">
        <v>101</v>
      </c>
      <c r="C15" s="66" t="s">
        <v>120</v>
      </c>
    </row>
    <row r="16" spans="1:5">
      <c r="A16" s="67" t="s">
        <v>121</v>
      </c>
      <c r="B16" s="67" t="s">
        <v>122</v>
      </c>
      <c r="C16" s="67" t="s">
        <v>123</v>
      </c>
    </row>
    <row r="17" spans="1:3" ht="28">
      <c r="A17" s="67" t="s">
        <v>124</v>
      </c>
      <c r="B17" s="67" t="s">
        <v>125</v>
      </c>
      <c r="C17" s="67" t="s">
        <v>126</v>
      </c>
    </row>
    <row r="18" spans="1:3" ht="28">
      <c r="A18" s="67" t="s">
        <v>127</v>
      </c>
      <c r="B18" s="67" t="s">
        <v>128</v>
      </c>
      <c r="C18" s="67" t="s">
        <v>129</v>
      </c>
    </row>
    <row r="19" spans="1:3">
      <c r="A19" s="67" t="s">
        <v>130</v>
      </c>
      <c r="B19" s="67" t="s">
        <v>131</v>
      </c>
      <c r="C19" s="67" t="s">
        <v>132</v>
      </c>
    </row>
    <row r="20" spans="1:3">
      <c r="A20" s="67" t="s">
        <v>133</v>
      </c>
      <c r="B20" s="67" t="s">
        <v>134</v>
      </c>
      <c r="C20" s="67" t="s">
        <v>135</v>
      </c>
    </row>
    <row r="21" spans="1:3" ht="28">
      <c r="A21" s="67" t="s">
        <v>136</v>
      </c>
      <c r="B21" s="67" t="s">
        <v>137</v>
      </c>
      <c r="C21" s="67" t="s">
        <v>138</v>
      </c>
    </row>
    <row r="22" spans="1:3" ht="28">
      <c r="A22" s="67" t="s">
        <v>139</v>
      </c>
      <c r="B22" s="67" t="s">
        <v>140</v>
      </c>
      <c r="C22" s="67" t="s">
        <v>141</v>
      </c>
    </row>
  </sheetData>
  <mergeCells count="3">
    <mergeCell ref="A2:C2"/>
    <mergeCell ref="A10:C10"/>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BCB4-FEDA-4331-BFCA-C58AEF924992}">
  <dimension ref="A1:C18"/>
  <sheetViews>
    <sheetView workbookViewId="0">
      <selection activeCell="G13" sqref="G13"/>
    </sheetView>
  </sheetViews>
  <sheetFormatPr defaultColWidth="11.453125" defaultRowHeight="14.5"/>
  <cols>
    <col min="1" max="1" width="21.453125" customWidth="1"/>
    <col min="2" max="2" width="29.26953125" customWidth="1"/>
    <col min="3" max="3" width="32.1796875" customWidth="1"/>
  </cols>
  <sheetData>
    <row r="1" spans="1:3" ht="42" customHeight="1">
      <c r="A1" s="100" t="s">
        <v>142</v>
      </c>
      <c r="B1" s="101"/>
      <c r="C1" s="102"/>
    </row>
    <row r="2" spans="1:3">
      <c r="A2" s="75" t="s">
        <v>143</v>
      </c>
      <c r="B2" s="75" t="s">
        <v>144</v>
      </c>
      <c r="C2" s="75" t="s">
        <v>145</v>
      </c>
    </row>
    <row r="3" spans="1:3" ht="29">
      <c r="A3" s="76" t="s">
        <v>146</v>
      </c>
      <c r="B3" s="76" t="s">
        <v>147</v>
      </c>
      <c r="C3" s="76" t="s">
        <v>148</v>
      </c>
    </row>
    <row r="4" spans="1:3" ht="29">
      <c r="A4" s="76" t="s">
        <v>149</v>
      </c>
      <c r="B4" s="76" t="s">
        <v>150</v>
      </c>
      <c r="C4" s="76" t="s">
        <v>151</v>
      </c>
    </row>
    <row r="5" spans="1:3" ht="29">
      <c r="A5" s="76" t="s">
        <v>152</v>
      </c>
      <c r="B5" s="76" t="s">
        <v>153</v>
      </c>
      <c r="C5" s="76" t="s">
        <v>154</v>
      </c>
    </row>
    <row r="6" spans="1:3" ht="29">
      <c r="A6" s="76" t="s">
        <v>155</v>
      </c>
      <c r="B6" s="76" t="s">
        <v>156</v>
      </c>
      <c r="C6" s="76" t="s">
        <v>157</v>
      </c>
    </row>
    <row r="7" spans="1:3" ht="29">
      <c r="A7" s="76" t="s">
        <v>158</v>
      </c>
      <c r="B7" s="76" t="s">
        <v>159</v>
      </c>
      <c r="C7" s="76" t="s">
        <v>160</v>
      </c>
    </row>
    <row r="8" spans="1:3" ht="42.75" customHeight="1">
      <c r="A8" s="104" t="s">
        <v>161</v>
      </c>
      <c r="B8" s="104"/>
      <c r="C8" s="104"/>
    </row>
    <row r="10" spans="1:3" ht="27" customHeight="1">
      <c r="A10" s="103" t="s">
        <v>162</v>
      </c>
      <c r="B10" s="103"/>
      <c r="C10" s="103"/>
    </row>
    <row r="11" spans="1:3" ht="30.75" customHeight="1">
      <c r="A11" s="75" t="s">
        <v>100</v>
      </c>
      <c r="B11" s="75" t="s">
        <v>144</v>
      </c>
      <c r="C11" s="75" t="s">
        <v>163</v>
      </c>
    </row>
    <row r="12" spans="1:3" ht="43.5">
      <c r="A12" s="76" t="s">
        <v>164</v>
      </c>
      <c r="B12" s="76" t="s">
        <v>165</v>
      </c>
      <c r="C12" s="76" t="s">
        <v>166</v>
      </c>
    </row>
    <row r="13" spans="1:3" ht="29">
      <c r="A13" s="76" t="s">
        <v>167</v>
      </c>
      <c r="B13" s="76" t="s">
        <v>168</v>
      </c>
      <c r="C13" s="76" t="s">
        <v>169</v>
      </c>
    </row>
    <row r="14" spans="1:3" ht="29">
      <c r="A14" s="76" t="s">
        <v>170</v>
      </c>
      <c r="B14" s="76" t="s">
        <v>171</v>
      </c>
      <c r="C14" s="76" t="s">
        <v>172</v>
      </c>
    </row>
    <row r="15" spans="1:3" ht="29">
      <c r="A15" s="76" t="s">
        <v>173</v>
      </c>
      <c r="B15" s="76" t="s">
        <v>174</v>
      </c>
      <c r="C15" s="76" t="s">
        <v>175</v>
      </c>
    </row>
    <row r="16" spans="1:3" ht="29">
      <c r="A16" s="76" t="s">
        <v>176</v>
      </c>
      <c r="B16" s="76" t="s">
        <v>177</v>
      </c>
      <c r="C16" s="76" t="s">
        <v>178</v>
      </c>
    </row>
    <row r="17" spans="1:3" ht="39" customHeight="1">
      <c r="A17" s="104" t="s">
        <v>179</v>
      </c>
      <c r="B17" s="104"/>
      <c r="C17" s="104"/>
    </row>
    <row r="18" spans="1:3">
      <c r="A18" s="90" t="s">
        <v>117</v>
      </c>
    </row>
  </sheetData>
  <mergeCells count="4">
    <mergeCell ref="A1:C1"/>
    <mergeCell ref="A10:C10"/>
    <mergeCell ref="A8:C8"/>
    <mergeCell ref="A17:C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0E7D-6BA1-4AF8-9DF3-614C22F8D2C6}">
  <dimension ref="A1:C12"/>
  <sheetViews>
    <sheetView workbookViewId="0">
      <selection activeCell="C19" sqref="C19"/>
    </sheetView>
  </sheetViews>
  <sheetFormatPr defaultColWidth="11.453125" defaultRowHeight="14.5"/>
  <cols>
    <col min="1" max="6" width="25" customWidth="1"/>
  </cols>
  <sheetData>
    <row r="1" spans="1:3">
      <c r="A1" s="73"/>
      <c r="B1" s="73"/>
      <c r="C1" s="73"/>
    </row>
    <row r="2" spans="1:3" ht="15.5">
      <c r="A2" s="105" t="s">
        <v>180</v>
      </c>
      <c r="B2" s="106"/>
      <c r="C2" s="107"/>
    </row>
    <row r="3" spans="1:3">
      <c r="A3" s="66" t="s">
        <v>100</v>
      </c>
      <c r="B3" s="66" t="s">
        <v>144</v>
      </c>
      <c r="C3" s="66" t="s">
        <v>102</v>
      </c>
    </row>
    <row r="4" spans="1:3" ht="28">
      <c r="A4" s="69" t="s">
        <v>181</v>
      </c>
      <c r="B4" s="69" t="s">
        <v>182</v>
      </c>
      <c r="C4" s="69" t="s">
        <v>183</v>
      </c>
    </row>
    <row r="5" spans="1:3" ht="28">
      <c r="A5" s="69" t="s">
        <v>184</v>
      </c>
      <c r="B5" s="69" t="s">
        <v>185</v>
      </c>
      <c r="C5" s="69" t="s">
        <v>186</v>
      </c>
    </row>
    <row r="6" spans="1:3" ht="28">
      <c r="A6" s="69" t="s">
        <v>187</v>
      </c>
      <c r="B6" s="69" t="s">
        <v>188</v>
      </c>
      <c r="C6" s="69" t="s">
        <v>189</v>
      </c>
    </row>
    <row r="7" spans="1:3" ht="28">
      <c r="A7" s="69" t="s">
        <v>111</v>
      </c>
      <c r="B7" s="69" t="s">
        <v>190</v>
      </c>
      <c r="C7" s="69" t="s">
        <v>191</v>
      </c>
    </row>
    <row r="8" spans="1:3" ht="28">
      <c r="A8" s="69" t="s">
        <v>192</v>
      </c>
      <c r="B8" s="69" t="s">
        <v>193</v>
      </c>
      <c r="C8" s="69" t="s">
        <v>194</v>
      </c>
    </row>
    <row r="9" spans="1:3" ht="28">
      <c r="A9" s="69" t="s">
        <v>195</v>
      </c>
      <c r="B9" s="69" t="s">
        <v>196</v>
      </c>
      <c r="C9" s="69" t="s">
        <v>183</v>
      </c>
    </row>
    <row r="10" spans="1:3">
      <c r="A10" s="73"/>
      <c r="B10" s="73"/>
      <c r="C10" s="73"/>
    </row>
    <row r="11" spans="1:3" ht="90.75" customHeight="1">
      <c r="A11" s="98" t="s">
        <v>197</v>
      </c>
      <c r="B11" s="98"/>
      <c r="C11" s="98"/>
    </row>
    <row r="12" spans="1:3">
      <c r="A12" s="70"/>
      <c r="B12" s="70"/>
      <c r="C12" s="70"/>
    </row>
  </sheetData>
  <mergeCells count="2">
    <mergeCell ref="A11:C1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431E-1E3A-47D0-A55E-050E980A1E15}">
  <dimension ref="B1:J17"/>
  <sheetViews>
    <sheetView workbookViewId="0">
      <selection activeCell="M24" sqref="M24"/>
    </sheetView>
  </sheetViews>
  <sheetFormatPr defaultColWidth="11.453125" defaultRowHeight="14.5"/>
  <cols>
    <col min="2" max="2" width="11.453125" style="53"/>
    <col min="7" max="7" width="13.81640625" style="53" customWidth="1"/>
  </cols>
  <sheetData>
    <row r="1" spans="2:10" ht="65.25" customHeight="1">
      <c r="B1" s="112" t="s">
        <v>198</v>
      </c>
      <c r="C1" s="113"/>
      <c r="D1" s="113"/>
      <c r="E1" s="113"/>
      <c r="F1" s="113"/>
      <c r="G1" s="113"/>
      <c r="H1" s="113"/>
      <c r="I1" s="113"/>
      <c r="J1" s="113"/>
    </row>
    <row r="2" spans="2:10">
      <c r="B2" s="108" t="s">
        <v>199</v>
      </c>
      <c r="C2" s="109"/>
      <c r="D2" s="109"/>
      <c r="E2" s="110"/>
      <c r="F2" s="86"/>
      <c r="G2" s="108" t="s">
        <v>200</v>
      </c>
      <c r="H2" s="109"/>
      <c r="I2" s="109"/>
      <c r="J2" s="110"/>
    </row>
    <row r="3" spans="2:10" ht="29">
      <c r="B3" s="78" t="s">
        <v>201</v>
      </c>
      <c r="C3" s="75" t="s">
        <v>202</v>
      </c>
      <c r="D3" s="75" t="s">
        <v>203</v>
      </c>
      <c r="E3" s="79" t="s">
        <v>204</v>
      </c>
      <c r="F3" s="83"/>
      <c r="G3" s="78" t="s">
        <v>201</v>
      </c>
      <c r="H3" s="75" t="s">
        <v>202</v>
      </c>
      <c r="I3" s="75" t="s">
        <v>203</v>
      </c>
      <c r="J3" s="79" t="s">
        <v>204</v>
      </c>
    </row>
    <row r="4" spans="2:10" ht="72.5">
      <c r="B4" s="87" t="s">
        <v>205</v>
      </c>
      <c r="C4" s="76" t="s">
        <v>206</v>
      </c>
      <c r="D4" s="76" t="s">
        <v>207</v>
      </c>
      <c r="E4" s="80" t="s">
        <v>208</v>
      </c>
      <c r="F4" s="83"/>
      <c r="G4" s="87" t="s">
        <v>209</v>
      </c>
      <c r="H4" s="76" t="s">
        <v>210</v>
      </c>
      <c r="I4" s="76" t="s">
        <v>211</v>
      </c>
      <c r="J4" s="80" t="s">
        <v>212</v>
      </c>
    </row>
    <row r="5" spans="2:10" ht="43.5">
      <c r="B5" s="87" t="s">
        <v>213</v>
      </c>
      <c r="C5" s="76" t="s">
        <v>214</v>
      </c>
      <c r="D5" s="76" t="s">
        <v>215</v>
      </c>
      <c r="E5" s="80" t="s">
        <v>216</v>
      </c>
      <c r="F5" s="83"/>
      <c r="G5" s="87" t="s">
        <v>217</v>
      </c>
      <c r="H5" s="76" t="s">
        <v>218</v>
      </c>
      <c r="I5" s="76" t="s">
        <v>219</v>
      </c>
      <c r="J5" s="80" t="s">
        <v>220</v>
      </c>
    </row>
    <row r="6" spans="2:10" ht="58">
      <c r="B6" s="87" t="s">
        <v>221</v>
      </c>
      <c r="C6" s="76" t="s">
        <v>222</v>
      </c>
      <c r="D6" s="76" t="s">
        <v>126</v>
      </c>
      <c r="E6" s="80" t="s">
        <v>223</v>
      </c>
      <c r="F6" s="83"/>
      <c r="G6" s="87" t="s">
        <v>224</v>
      </c>
      <c r="H6" s="76" t="s">
        <v>225</v>
      </c>
      <c r="I6" s="76" t="s">
        <v>226</v>
      </c>
      <c r="J6" s="80" t="s">
        <v>208</v>
      </c>
    </row>
    <row r="7" spans="2:10" ht="58">
      <c r="B7" s="87" t="s">
        <v>227</v>
      </c>
      <c r="C7" s="76" t="s">
        <v>228</v>
      </c>
      <c r="D7" s="76" t="s">
        <v>229</v>
      </c>
      <c r="E7" s="80" t="s">
        <v>230</v>
      </c>
      <c r="F7" s="83"/>
      <c r="G7" s="87" t="s">
        <v>231</v>
      </c>
      <c r="H7" s="76" t="s">
        <v>232</v>
      </c>
      <c r="I7" s="76" t="s">
        <v>233</v>
      </c>
      <c r="J7" s="80" t="s">
        <v>212</v>
      </c>
    </row>
    <row r="8" spans="2:10" ht="58.5" thickBot="1">
      <c r="B8" s="88" t="s">
        <v>234</v>
      </c>
      <c r="C8" s="81" t="s">
        <v>235</v>
      </c>
      <c r="D8" s="81" t="s">
        <v>236</v>
      </c>
      <c r="E8" s="82" t="s">
        <v>237</v>
      </c>
      <c r="F8" s="83"/>
      <c r="G8" s="88" t="s">
        <v>238</v>
      </c>
      <c r="H8" s="81" t="s">
        <v>239</v>
      </c>
      <c r="I8" s="81" t="s">
        <v>240</v>
      </c>
      <c r="J8" s="82" t="s">
        <v>220</v>
      </c>
    </row>
    <row r="9" spans="2:10">
      <c r="B9" s="108" t="s">
        <v>241</v>
      </c>
      <c r="C9" s="109"/>
      <c r="D9" s="109"/>
      <c r="E9" s="111"/>
      <c r="F9" s="85"/>
      <c r="G9" s="108" t="s">
        <v>242</v>
      </c>
      <c r="H9" s="109"/>
      <c r="I9" s="109"/>
      <c r="J9" s="110"/>
    </row>
    <row r="10" spans="2:10" ht="29">
      <c r="B10" s="78" t="s">
        <v>201</v>
      </c>
      <c r="C10" s="75" t="s">
        <v>202</v>
      </c>
      <c r="D10" s="75" t="s">
        <v>203</v>
      </c>
      <c r="E10" s="75" t="s">
        <v>204</v>
      </c>
      <c r="F10" s="77"/>
      <c r="G10" s="78" t="s">
        <v>201</v>
      </c>
      <c r="H10" s="75" t="s">
        <v>202</v>
      </c>
      <c r="I10" s="75" t="s">
        <v>203</v>
      </c>
      <c r="J10" s="79" t="s">
        <v>204</v>
      </c>
    </row>
    <row r="11" spans="2:10" ht="72.5">
      <c r="B11" s="87" t="s">
        <v>243</v>
      </c>
      <c r="C11" s="76" t="s">
        <v>244</v>
      </c>
      <c r="D11" s="76" t="s">
        <v>182</v>
      </c>
      <c r="E11" s="76" t="s">
        <v>245</v>
      </c>
      <c r="F11" s="77"/>
      <c r="G11" s="87" t="s">
        <v>246</v>
      </c>
      <c r="H11" s="76" t="s">
        <v>247</v>
      </c>
      <c r="I11" s="76" t="s">
        <v>248</v>
      </c>
      <c r="J11" s="80" t="s">
        <v>249</v>
      </c>
    </row>
    <row r="12" spans="2:10" ht="58">
      <c r="B12" s="87" t="s">
        <v>250</v>
      </c>
      <c r="C12" s="76" t="s">
        <v>169</v>
      </c>
      <c r="D12" s="76" t="s">
        <v>251</v>
      </c>
      <c r="E12" s="76" t="s">
        <v>252</v>
      </c>
      <c r="F12" s="77"/>
      <c r="G12" s="87" t="s">
        <v>253</v>
      </c>
      <c r="H12" s="76" t="s">
        <v>254</v>
      </c>
      <c r="I12" s="76" t="s">
        <v>255</v>
      </c>
      <c r="J12" s="80" t="s">
        <v>256</v>
      </c>
    </row>
    <row r="13" spans="2:10" ht="43.5">
      <c r="B13" s="87" t="s">
        <v>257</v>
      </c>
      <c r="C13" s="76" t="s">
        <v>258</v>
      </c>
      <c r="D13" s="76" t="s">
        <v>259</v>
      </c>
      <c r="E13" s="76" t="s">
        <v>216</v>
      </c>
      <c r="F13" s="77"/>
      <c r="G13" s="87" t="s">
        <v>260</v>
      </c>
      <c r="H13" s="76" t="s">
        <v>261</v>
      </c>
      <c r="I13" s="76" t="s">
        <v>262</v>
      </c>
      <c r="J13" s="80" t="s">
        <v>220</v>
      </c>
    </row>
    <row r="14" spans="2:10" ht="58">
      <c r="B14" s="87" t="s">
        <v>263</v>
      </c>
      <c r="C14" s="76" t="s">
        <v>264</v>
      </c>
      <c r="D14" s="76" t="s">
        <v>265</v>
      </c>
      <c r="E14" s="76" t="s">
        <v>266</v>
      </c>
      <c r="F14" s="77"/>
      <c r="G14" s="87" t="s">
        <v>267</v>
      </c>
      <c r="H14" s="76" t="s">
        <v>268</v>
      </c>
      <c r="I14" s="76" t="s">
        <v>269</v>
      </c>
      <c r="J14" s="80" t="s">
        <v>208</v>
      </c>
    </row>
    <row r="15" spans="2:10" ht="58.5" thickBot="1">
      <c r="B15" s="88" t="s">
        <v>270</v>
      </c>
      <c r="C15" s="81" t="s">
        <v>271</v>
      </c>
      <c r="D15" s="81" t="s">
        <v>272</v>
      </c>
      <c r="E15" s="81" t="s">
        <v>273</v>
      </c>
      <c r="F15" s="84"/>
      <c r="G15" s="88" t="s">
        <v>274</v>
      </c>
      <c r="H15" s="81" t="s">
        <v>275</v>
      </c>
      <c r="I15" s="81" t="s">
        <v>276</v>
      </c>
      <c r="J15" s="82" t="s">
        <v>220</v>
      </c>
    </row>
    <row r="17" spans="2:2">
      <c r="B17" s="89" t="s">
        <v>277</v>
      </c>
    </row>
  </sheetData>
  <mergeCells count="5">
    <mergeCell ref="B2:E2"/>
    <mergeCell ref="G2:J2"/>
    <mergeCell ref="G9:J9"/>
    <mergeCell ref="B9:E9"/>
    <mergeCell ref="B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FD4C3-03B8-4D25-B6E1-F55957CA8238}">
  <dimension ref="B2:D10"/>
  <sheetViews>
    <sheetView workbookViewId="0">
      <selection activeCell="G18" sqref="G18"/>
    </sheetView>
  </sheetViews>
  <sheetFormatPr defaultRowHeight="14.5"/>
  <cols>
    <col min="2" max="2" width="13.81640625" customWidth="1"/>
    <col min="3" max="3" width="15.54296875" customWidth="1"/>
    <col min="4" max="4" width="40.26953125" customWidth="1"/>
  </cols>
  <sheetData>
    <row r="2" spans="2:4">
      <c r="B2" s="114" t="s">
        <v>278</v>
      </c>
      <c r="C2" s="115"/>
      <c r="D2" s="116"/>
    </row>
    <row r="3" spans="2:4">
      <c r="B3" s="91" t="s">
        <v>279</v>
      </c>
      <c r="C3" s="92" t="s">
        <v>280</v>
      </c>
      <c r="D3" s="94" t="s">
        <v>101</v>
      </c>
    </row>
    <row r="4" spans="2:4" ht="29">
      <c r="B4" s="91" t="s">
        <v>281</v>
      </c>
      <c r="C4" s="92" t="s">
        <v>282</v>
      </c>
      <c r="D4" s="93" t="s">
        <v>283</v>
      </c>
    </row>
    <row r="5" spans="2:4" ht="43.5">
      <c r="B5" s="91" t="s">
        <v>284</v>
      </c>
      <c r="C5" s="92" t="s">
        <v>282</v>
      </c>
      <c r="D5" s="93" t="s">
        <v>285</v>
      </c>
    </row>
    <row r="6" spans="2:4" ht="43.5">
      <c r="B6" s="91" t="s">
        <v>286</v>
      </c>
      <c r="C6" s="92" t="s">
        <v>287</v>
      </c>
      <c r="D6" s="93" t="s">
        <v>288</v>
      </c>
    </row>
    <row r="7" spans="2:4" ht="29">
      <c r="B7" s="91" t="s">
        <v>289</v>
      </c>
      <c r="C7" s="92" t="s">
        <v>290</v>
      </c>
      <c r="D7" s="93" t="s">
        <v>291</v>
      </c>
    </row>
    <row r="8" spans="2:4" ht="29">
      <c r="B8" s="91" t="s">
        <v>292</v>
      </c>
      <c r="C8" s="92" t="s">
        <v>287</v>
      </c>
      <c r="D8" s="93" t="s">
        <v>293</v>
      </c>
    </row>
    <row r="9" spans="2:4" ht="42" customHeight="1">
      <c r="B9" s="117" t="s">
        <v>294</v>
      </c>
      <c r="C9" s="118"/>
      <c r="D9" s="118"/>
    </row>
    <row r="10" spans="2:4" ht="120.75" customHeight="1">
      <c r="B10" s="119" t="s">
        <v>295</v>
      </c>
      <c r="C10" s="119"/>
      <c r="D10" s="119"/>
    </row>
  </sheetData>
  <mergeCells count="3">
    <mergeCell ref="B2:D2"/>
    <mergeCell ref="B9:D9"/>
    <mergeCell ref="B10:D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5F4D-D4A3-4E0C-B6C7-245CCB6739FD}">
  <dimension ref="A1:X33"/>
  <sheetViews>
    <sheetView tabSelected="1" topLeftCell="A15" workbookViewId="0">
      <selection activeCell="F15" sqref="F15"/>
    </sheetView>
  </sheetViews>
  <sheetFormatPr defaultColWidth="9.1796875" defaultRowHeight="12.75" customHeight="1"/>
  <cols>
    <col min="1" max="1" width="14.54296875" style="4" customWidth="1"/>
    <col min="2" max="2" width="14.453125" style="4" customWidth="1"/>
    <col min="3" max="3" width="15.7265625" style="4" customWidth="1"/>
    <col min="4" max="4" width="16.1796875" style="4" customWidth="1"/>
    <col min="5" max="5" width="20.1796875" style="4" customWidth="1"/>
    <col min="6" max="6" width="25.7265625" style="25" customWidth="1"/>
    <col min="7" max="7" width="22.453125" style="4" customWidth="1"/>
    <col min="8" max="8" width="16.54296875" style="4" customWidth="1"/>
    <col min="9" max="9" width="13.81640625" style="4" customWidth="1"/>
    <col min="10" max="10" width="27.26953125" style="4" customWidth="1"/>
    <col min="11" max="11" width="32.1796875" style="4" customWidth="1"/>
    <col min="12" max="12" width="10.54296875" style="4" customWidth="1"/>
    <col min="13" max="13" width="35" style="4" customWidth="1"/>
    <col min="14" max="14" width="31.81640625" style="4" customWidth="1"/>
    <col min="15" max="15" width="23.54296875" style="4" customWidth="1"/>
    <col min="16" max="16" width="17.81640625" style="4" customWidth="1"/>
    <col min="17" max="17" width="15.7265625" style="4" customWidth="1"/>
    <col min="18" max="18" width="24.1796875" style="4" customWidth="1"/>
    <col min="19" max="19" width="37.453125" style="4" customWidth="1"/>
    <col min="20" max="20" width="19.7265625" style="4" customWidth="1"/>
    <col min="21" max="21" width="17.1796875" style="4" customWidth="1"/>
    <col min="22" max="22" width="18.81640625" style="4" customWidth="1"/>
    <col min="23" max="23" width="18.1796875" style="4" customWidth="1"/>
    <col min="24" max="24" width="9.1796875" style="4"/>
    <col min="25" max="16384" width="9.1796875" style="3"/>
  </cols>
  <sheetData>
    <row r="1" spans="1:23" ht="60" customHeight="1">
      <c r="A1" s="120" t="s">
        <v>296</v>
      </c>
      <c r="B1" s="120"/>
      <c r="C1" s="120"/>
      <c r="D1" s="120"/>
      <c r="E1" s="120"/>
      <c r="F1" s="120"/>
      <c r="G1" s="120"/>
      <c r="H1" s="120"/>
      <c r="I1" s="120"/>
      <c r="J1" s="120"/>
      <c r="K1" s="120"/>
      <c r="L1" s="120"/>
      <c r="M1" s="120"/>
      <c r="N1" s="120"/>
      <c r="O1" s="120"/>
      <c r="P1" s="120"/>
      <c r="Q1" s="120"/>
      <c r="R1" s="120"/>
      <c r="S1" s="120"/>
      <c r="T1" s="120"/>
      <c r="U1" s="120"/>
      <c r="V1" s="120"/>
      <c r="W1" s="120"/>
    </row>
    <row r="2" spans="1:23" ht="99" customHeight="1">
      <c r="A2" s="17" t="s">
        <v>1</v>
      </c>
      <c r="B2" s="17" t="s">
        <v>297</v>
      </c>
      <c r="C2" s="17" t="s">
        <v>298</v>
      </c>
      <c r="D2" s="17" t="s">
        <v>299</v>
      </c>
      <c r="E2" s="17" t="s">
        <v>300</v>
      </c>
      <c r="F2" s="23" t="s">
        <v>301</v>
      </c>
      <c r="G2" s="17" t="s">
        <v>302</v>
      </c>
      <c r="H2" s="17" t="s">
        <v>303</v>
      </c>
      <c r="I2" s="17" t="s">
        <v>304</v>
      </c>
      <c r="J2" s="17" t="s">
        <v>305</v>
      </c>
      <c r="K2" s="17" t="s">
        <v>306</v>
      </c>
      <c r="L2" s="17" t="s">
        <v>307</v>
      </c>
      <c r="M2" s="17" t="s">
        <v>308</v>
      </c>
      <c r="N2" s="17" t="s">
        <v>309</v>
      </c>
      <c r="O2" s="17" t="s">
        <v>310</v>
      </c>
      <c r="P2" s="17" t="s">
        <v>311</v>
      </c>
      <c r="Q2" s="17" t="s">
        <v>312</v>
      </c>
      <c r="R2" s="17" t="s">
        <v>313</v>
      </c>
      <c r="S2" s="17" t="s">
        <v>6</v>
      </c>
      <c r="T2" s="17" t="s">
        <v>314</v>
      </c>
      <c r="U2" s="17" t="s">
        <v>315</v>
      </c>
      <c r="V2" s="1" t="s">
        <v>316</v>
      </c>
      <c r="W2" s="17" t="s">
        <v>317</v>
      </c>
    </row>
    <row r="3" spans="1:23" ht="135.75" customHeight="1">
      <c r="A3" s="5">
        <v>1</v>
      </c>
      <c r="B3" s="5" t="s">
        <v>7</v>
      </c>
      <c r="C3" s="5" t="s">
        <v>318</v>
      </c>
      <c r="D3" s="5">
        <v>5</v>
      </c>
      <c r="E3" s="5" t="s">
        <v>8</v>
      </c>
      <c r="F3" s="24">
        <f>405000/2</f>
        <v>202500</v>
      </c>
      <c r="G3" s="5">
        <v>2</v>
      </c>
      <c r="H3" s="5">
        <v>2</v>
      </c>
      <c r="I3" s="5">
        <v>9</v>
      </c>
      <c r="J3" s="5" t="s">
        <v>319</v>
      </c>
      <c r="K3" s="26" t="s">
        <v>320</v>
      </c>
      <c r="L3" s="5" t="s">
        <v>321</v>
      </c>
      <c r="M3" s="5" t="s">
        <v>322</v>
      </c>
      <c r="N3" s="5" t="s">
        <v>322</v>
      </c>
      <c r="O3" s="5" t="s">
        <v>323</v>
      </c>
      <c r="P3" s="5" t="s">
        <v>324</v>
      </c>
      <c r="Q3" s="5" t="s">
        <v>325</v>
      </c>
      <c r="R3" s="5" t="s">
        <v>326</v>
      </c>
      <c r="S3" s="6" t="s">
        <v>9</v>
      </c>
      <c r="T3" s="28" t="s">
        <v>69</v>
      </c>
      <c r="U3" s="29" t="s">
        <v>69</v>
      </c>
      <c r="V3" s="24">
        <f t="shared" ref="V3:V20" si="0">(F3*G3*365*0.372)</f>
        <v>54990900</v>
      </c>
      <c r="W3" s="21">
        <v>45878</v>
      </c>
    </row>
    <row r="4" spans="1:23" ht="195">
      <c r="A4" s="5">
        <v>2</v>
      </c>
      <c r="B4" s="9" t="s">
        <v>10</v>
      </c>
      <c r="C4" s="5" t="s">
        <v>327</v>
      </c>
      <c r="D4" s="5">
        <v>22</v>
      </c>
      <c r="E4" s="8" t="s">
        <v>11</v>
      </c>
      <c r="F4" s="24">
        <f>350000/2</f>
        <v>175000</v>
      </c>
      <c r="G4" s="8">
        <v>2</v>
      </c>
      <c r="H4" s="8">
        <v>4</v>
      </c>
      <c r="I4" s="8">
        <v>9</v>
      </c>
      <c r="J4" s="5"/>
      <c r="K4" s="27" t="s">
        <v>328</v>
      </c>
      <c r="L4" s="5" t="s">
        <v>329</v>
      </c>
      <c r="M4" s="5" t="s">
        <v>330</v>
      </c>
      <c r="N4" s="5" t="s">
        <v>331</v>
      </c>
      <c r="O4" s="8" t="s">
        <v>141</v>
      </c>
      <c r="P4" s="8" t="s">
        <v>332</v>
      </c>
      <c r="Q4" s="5" t="s">
        <v>333</v>
      </c>
      <c r="R4" s="5" t="s">
        <v>334</v>
      </c>
      <c r="S4" s="6" t="s">
        <v>12</v>
      </c>
      <c r="T4" s="30" t="s">
        <v>73</v>
      </c>
      <c r="U4" s="31" t="s">
        <v>73</v>
      </c>
      <c r="V4" s="24">
        <f t="shared" si="0"/>
        <v>47523000</v>
      </c>
      <c r="W4" s="21">
        <v>45878</v>
      </c>
    </row>
    <row r="5" spans="1:23" ht="195">
      <c r="A5" s="5">
        <v>3</v>
      </c>
      <c r="B5" s="8" t="s">
        <v>13</v>
      </c>
      <c r="C5" s="8" t="s">
        <v>335</v>
      </c>
      <c r="D5" s="8">
        <v>13</v>
      </c>
      <c r="E5" s="8" t="s">
        <v>14</v>
      </c>
      <c r="F5" s="24">
        <f>280000/2</f>
        <v>140000</v>
      </c>
      <c r="G5" s="8">
        <v>2</v>
      </c>
      <c r="H5" s="8">
        <v>4</v>
      </c>
      <c r="I5" s="8">
        <v>8.8000000000000007</v>
      </c>
      <c r="J5" s="8"/>
      <c r="K5" s="27" t="s">
        <v>336</v>
      </c>
      <c r="L5" s="8" t="s">
        <v>321</v>
      </c>
      <c r="M5" s="5" t="s">
        <v>322</v>
      </c>
      <c r="N5" s="8" t="s">
        <v>337</v>
      </c>
      <c r="O5" s="8" t="s">
        <v>141</v>
      </c>
      <c r="P5" s="8" t="s">
        <v>338</v>
      </c>
      <c r="Q5" s="8" t="s">
        <v>339</v>
      </c>
      <c r="R5" s="8" t="s">
        <v>340</v>
      </c>
      <c r="S5" s="10" t="s">
        <v>15</v>
      </c>
      <c r="T5" s="30" t="s">
        <v>69</v>
      </c>
      <c r="U5" s="31" t="s">
        <v>69</v>
      </c>
      <c r="V5" s="24">
        <f t="shared" si="0"/>
        <v>38018400</v>
      </c>
      <c r="W5" s="21">
        <v>45878</v>
      </c>
    </row>
    <row r="6" spans="1:23" ht="86.25" customHeight="1">
      <c r="A6" s="5">
        <v>4</v>
      </c>
      <c r="B6" s="7" t="s">
        <v>16</v>
      </c>
      <c r="C6" s="5" t="s">
        <v>341</v>
      </c>
      <c r="D6" s="5">
        <v>15</v>
      </c>
      <c r="E6" s="5" t="s">
        <v>17</v>
      </c>
      <c r="F6" s="24">
        <f>176000/2</f>
        <v>88000</v>
      </c>
      <c r="G6" s="8">
        <v>2</v>
      </c>
      <c r="H6" s="8">
        <v>2</v>
      </c>
      <c r="I6" s="5">
        <v>9.3000000000000007</v>
      </c>
      <c r="J6" s="5" t="s">
        <v>319</v>
      </c>
      <c r="K6" s="27" t="s">
        <v>342</v>
      </c>
      <c r="L6" s="5" t="s">
        <v>329</v>
      </c>
      <c r="M6" s="5" t="s">
        <v>322</v>
      </c>
      <c r="N6" s="5" t="s">
        <v>343</v>
      </c>
      <c r="O6" s="8" t="s">
        <v>344</v>
      </c>
      <c r="P6" s="8" t="s">
        <v>345</v>
      </c>
      <c r="Q6" s="5" t="s">
        <v>346</v>
      </c>
      <c r="R6" s="5" t="s">
        <v>347</v>
      </c>
      <c r="S6" s="6" t="s">
        <v>18</v>
      </c>
      <c r="T6" s="30" t="s">
        <v>73</v>
      </c>
      <c r="U6" s="31" t="s">
        <v>73</v>
      </c>
      <c r="V6" s="24">
        <f t="shared" si="0"/>
        <v>23897280</v>
      </c>
      <c r="W6" s="21">
        <v>45878</v>
      </c>
    </row>
    <row r="7" spans="1:23" ht="78">
      <c r="A7" s="5">
        <v>5</v>
      </c>
      <c r="B7" s="5" t="s">
        <v>19</v>
      </c>
      <c r="C7" s="5" t="s">
        <v>348</v>
      </c>
      <c r="D7" s="5">
        <v>28</v>
      </c>
      <c r="E7" s="5" t="s">
        <v>20</v>
      </c>
      <c r="F7" s="24">
        <f>346000/2</f>
        <v>173000</v>
      </c>
      <c r="G7" s="5">
        <v>2</v>
      </c>
      <c r="H7" s="5">
        <v>2</v>
      </c>
      <c r="I7" s="5">
        <v>9.6999999999999993</v>
      </c>
      <c r="J7" s="5"/>
      <c r="K7" s="27" t="s">
        <v>349</v>
      </c>
      <c r="L7" s="5" t="s">
        <v>321</v>
      </c>
      <c r="M7" s="5" t="s">
        <v>322</v>
      </c>
      <c r="N7" s="5" t="s">
        <v>350</v>
      </c>
      <c r="O7" s="5" t="s">
        <v>344</v>
      </c>
      <c r="P7" s="5" t="s">
        <v>351</v>
      </c>
      <c r="Q7" s="5" t="s">
        <v>352</v>
      </c>
      <c r="R7" s="5" t="s">
        <v>353</v>
      </c>
      <c r="S7" s="6" t="s">
        <v>21</v>
      </c>
      <c r="T7" s="30" t="s">
        <v>69</v>
      </c>
      <c r="U7" s="31" t="s">
        <v>69</v>
      </c>
      <c r="V7" s="24">
        <f t="shared" si="0"/>
        <v>46979880</v>
      </c>
      <c r="W7" s="21">
        <v>45878</v>
      </c>
    </row>
    <row r="8" spans="1:23" ht="208">
      <c r="A8" s="5">
        <v>6</v>
      </c>
      <c r="B8" s="7" t="s">
        <v>22</v>
      </c>
      <c r="C8" s="5" t="s">
        <v>354</v>
      </c>
      <c r="D8" s="5">
        <v>15</v>
      </c>
      <c r="E8" s="5" t="s">
        <v>23</v>
      </c>
      <c r="F8" s="24">
        <f>176000/2</f>
        <v>88000</v>
      </c>
      <c r="G8" s="8">
        <v>2</v>
      </c>
      <c r="H8" s="5">
        <v>2</v>
      </c>
      <c r="I8" s="5">
        <v>9.5</v>
      </c>
      <c r="J8" s="5"/>
      <c r="K8" s="27" t="s">
        <v>355</v>
      </c>
      <c r="L8" s="5" t="s">
        <v>329</v>
      </c>
      <c r="M8" s="5" t="s">
        <v>322</v>
      </c>
      <c r="N8" s="5" t="s">
        <v>356</v>
      </c>
      <c r="O8" s="8" t="s">
        <v>357</v>
      </c>
      <c r="P8" s="5" t="s">
        <v>358</v>
      </c>
      <c r="Q8" s="5" t="s">
        <v>359</v>
      </c>
      <c r="R8" s="5" t="s">
        <v>360</v>
      </c>
      <c r="S8" s="6" t="s">
        <v>24</v>
      </c>
      <c r="T8" s="30" t="s">
        <v>69</v>
      </c>
      <c r="U8" s="31" t="s">
        <v>69</v>
      </c>
      <c r="V8" s="24">
        <f t="shared" si="0"/>
        <v>23897280</v>
      </c>
      <c r="W8" s="21">
        <v>45878</v>
      </c>
    </row>
    <row r="9" spans="1:23" ht="65">
      <c r="A9" s="5">
        <v>7</v>
      </c>
      <c r="B9" s="7" t="s">
        <v>25</v>
      </c>
      <c r="C9" s="5" t="s">
        <v>361</v>
      </c>
      <c r="D9" s="5">
        <v>18</v>
      </c>
      <c r="E9" s="5" t="s">
        <v>26</v>
      </c>
      <c r="F9" s="24">
        <f>185000/2</f>
        <v>92500</v>
      </c>
      <c r="G9" s="5">
        <v>2</v>
      </c>
      <c r="H9" s="5">
        <v>2</v>
      </c>
      <c r="I9" s="5">
        <v>9.5</v>
      </c>
      <c r="J9" s="5" t="s">
        <v>319</v>
      </c>
      <c r="K9" s="27" t="s">
        <v>362</v>
      </c>
      <c r="L9" s="5" t="s">
        <v>321</v>
      </c>
      <c r="M9" s="5" t="s">
        <v>322</v>
      </c>
      <c r="N9" s="5" t="s">
        <v>363</v>
      </c>
      <c r="O9" s="5" t="s">
        <v>364</v>
      </c>
      <c r="P9" s="5" t="s">
        <v>324</v>
      </c>
      <c r="Q9" s="5" t="s">
        <v>365</v>
      </c>
      <c r="R9" s="5" t="s">
        <v>366</v>
      </c>
      <c r="S9" s="6" t="s">
        <v>27</v>
      </c>
      <c r="T9" s="30" t="s">
        <v>69</v>
      </c>
      <c r="U9" s="31" t="s">
        <v>69</v>
      </c>
      <c r="V9" s="24">
        <f t="shared" si="0"/>
        <v>25119300</v>
      </c>
      <c r="W9" s="21">
        <v>45878</v>
      </c>
    </row>
    <row r="10" spans="1:23" ht="78">
      <c r="A10" s="5">
        <v>8</v>
      </c>
      <c r="B10" s="5" t="s">
        <v>28</v>
      </c>
      <c r="C10" s="5" t="s">
        <v>367</v>
      </c>
      <c r="D10" s="5">
        <v>72</v>
      </c>
      <c r="E10" s="5" t="s">
        <v>29</v>
      </c>
      <c r="F10" s="24">
        <f>480000/2</f>
        <v>240000</v>
      </c>
      <c r="G10" s="5">
        <v>2</v>
      </c>
      <c r="H10" s="5">
        <v>2</v>
      </c>
      <c r="I10" s="5">
        <v>9.5</v>
      </c>
      <c r="J10" s="5"/>
      <c r="K10" s="27" t="s">
        <v>368</v>
      </c>
      <c r="L10" s="5" t="s">
        <v>321</v>
      </c>
      <c r="M10" s="5" t="s">
        <v>322</v>
      </c>
      <c r="N10" s="5" t="s">
        <v>369</v>
      </c>
      <c r="O10" s="5" t="s">
        <v>370</v>
      </c>
      <c r="P10" s="5" t="s">
        <v>122</v>
      </c>
      <c r="Q10" s="5" t="s">
        <v>371</v>
      </c>
      <c r="R10" s="5" t="s">
        <v>372</v>
      </c>
      <c r="S10" s="6" t="s">
        <v>30</v>
      </c>
      <c r="T10" s="30" t="s">
        <v>69</v>
      </c>
      <c r="U10" s="31" t="s">
        <v>69</v>
      </c>
      <c r="V10" s="24">
        <f t="shared" si="0"/>
        <v>65174400</v>
      </c>
      <c r="W10" s="21">
        <v>45878</v>
      </c>
    </row>
    <row r="11" spans="1:23" ht="195">
      <c r="A11" s="5">
        <v>9</v>
      </c>
      <c r="B11" s="8" t="s">
        <v>31</v>
      </c>
      <c r="C11" s="8" t="s">
        <v>373</v>
      </c>
      <c r="D11" s="8">
        <v>22</v>
      </c>
      <c r="E11" s="8" t="s">
        <v>32</v>
      </c>
      <c r="F11" s="24">
        <f>350000/2</f>
        <v>175000</v>
      </c>
      <c r="G11" s="8">
        <v>2</v>
      </c>
      <c r="H11" s="8">
        <v>2</v>
      </c>
      <c r="I11" s="22">
        <v>9</v>
      </c>
      <c r="J11" s="8"/>
      <c r="K11" s="27" t="s">
        <v>374</v>
      </c>
      <c r="L11" s="5" t="s">
        <v>321</v>
      </c>
      <c r="M11" s="5" t="s">
        <v>330</v>
      </c>
      <c r="N11" s="8" t="s">
        <v>375</v>
      </c>
      <c r="O11" s="8" t="s">
        <v>141</v>
      </c>
      <c r="P11" s="8" t="s">
        <v>376</v>
      </c>
      <c r="Q11" s="8" t="s">
        <v>339</v>
      </c>
      <c r="R11" s="8" t="s">
        <v>377</v>
      </c>
      <c r="S11" s="10" t="s">
        <v>33</v>
      </c>
      <c r="T11" s="30" t="s">
        <v>69</v>
      </c>
      <c r="U11" s="31" t="s">
        <v>69</v>
      </c>
      <c r="V11" s="24">
        <f t="shared" si="0"/>
        <v>47523000</v>
      </c>
      <c r="W11" s="21">
        <v>45878</v>
      </c>
    </row>
    <row r="12" spans="1:23" ht="208">
      <c r="A12" s="5">
        <v>10</v>
      </c>
      <c r="B12" s="7" t="s">
        <v>34</v>
      </c>
      <c r="C12" s="5" t="s">
        <v>378</v>
      </c>
      <c r="D12" s="5">
        <v>15</v>
      </c>
      <c r="E12" s="5" t="s">
        <v>35</v>
      </c>
      <c r="F12" s="24">
        <f>207000/2</f>
        <v>103500</v>
      </c>
      <c r="G12" s="5">
        <v>2</v>
      </c>
      <c r="H12" s="5">
        <v>2</v>
      </c>
      <c r="I12" s="5">
        <v>9.6999999999999993</v>
      </c>
      <c r="J12" s="5" t="s">
        <v>319</v>
      </c>
      <c r="K12" s="27" t="s">
        <v>379</v>
      </c>
      <c r="L12" s="5" t="s">
        <v>321</v>
      </c>
      <c r="M12" s="5" t="s">
        <v>322</v>
      </c>
      <c r="N12" s="18" t="s">
        <v>380</v>
      </c>
      <c r="O12" s="5" t="s">
        <v>381</v>
      </c>
      <c r="P12" s="5" t="s">
        <v>382</v>
      </c>
      <c r="Q12" s="5" t="s">
        <v>383</v>
      </c>
      <c r="R12" s="5" t="s">
        <v>384</v>
      </c>
      <c r="S12" s="5" t="s">
        <v>36</v>
      </c>
      <c r="T12" s="30" t="s">
        <v>69</v>
      </c>
      <c r="U12" s="31" t="s">
        <v>69</v>
      </c>
      <c r="V12" s="24">
        <f t="shared" si="0"/>
        <v>28106460</v>
      </c>
      <c r="W12" s="21">
        <v>45878</v>
      </c>
    </row>
    <row r="13" spans="1:23" ht="91">
      <c r="A13" s="5">
        <v>11</v>
      </c>
      <c r="B13" s="7" t="s">
        <v>37</v>
      </c>
      <c r="C13" s="5" t="s">
        <v>385</v>
      </c>
      <c r="D13" s="5">
        <v>100</v>
      </c>
      <c r="E13" s="5" t="s">
        <v>38</v>
      </c>
      <c r="F13" s="24">
        <f>497000/2</f>
        <v>248500</v>
      </c>
      <c r="G13" s="5">
        <v>2</v>
      </c>
      <c r="H13" s="8">
        <v>2</v>
      </c>
      <c r="I13" s="5">
        <v>9</v>
      </c>
      <c r="J13" s="5" t="s">
        <v>319</v>
      </c>
      <c r="K13" s="27" t="s">
        <v>386</v>
      </c>
      <c r="L13" s="5" t="s">
        <v>321</v>
      </c>
      <c r="M13" s="5" t="s">
        <v>322</v>
      </c>
      <c r="N13" s="8" t="s">
        <v>387</v>
      </c>
      <c r="O13" s="8" t="s">
        <v>388</v>
      </c>
      <c r="P13" s="8" t="s">
        <v>389</v>
      </c>
      <c r="Q13" s="8" t="s">
        <v>390</v>
      </c>
      <c r="R13" s="8" t="s">
        <v>391</v>
      </c>
      <c r="S13" s="6" t="s">
        <v>39</v>
      </c>
      <c r="T13" s="30" t="s">
        <v>73</v>
      </c>
      <c r="U13" s="31" t="s">
        <v>73</v>
      </c>
      <c r="V13" s="24">
        <f t="shared" si="0"/>
        <v>67482660</v>
      </c>
      <c r="W13" s="21">
        <v>45878</v>
      </c>
    </row>
    <row r="14" spans="1:23" ht="208">
      <c r="A14" s="5">
        <v>12</v>
      </c>
      <c r="B14" s="7" t="s">
        <v>40</v>
      </c>
      <c r="C14" s="5" t="s">
        <v>392</v>
      </c>
      <c r="D14" s="5">
        <v>25</v>
      </c>
      <c r="E14" s="5" t="s">
        <v>41</v>
      </c>
      <c r="F14" s="24">
        <f>350000/2</f>
        <v>175000</v>
      </c>
      <c r="G14" s="8">
        <v>2</v>
      </c>
      <c r="H14" s="5">
        <v>4</v>
      </c>
      <c r="I14" s="5">
        <v>9</v>
      </c>
      <c r="J14" s="5" t="s">
        <v>319</v>
      </c>
      <c r="K14" s="27" t="s">
        <v>393</v>
      </c>
      <c r="L14" s="5" t="s">
        <v>329</v>
      </c>
      <c r="M14" s="5" t="s">
        <v>322</v>
      </c>
      <c r="N14" s="5" t="s">
        <v>394</v>
      </c>
      <c r="O14" s="5" t="s">
        <v>395</v>
      </c>
      <c r="P14" s="8" t="s">
        <v>396</v>
      </c>
      <c r="Q14" s="5" t="s">
        <v>397</v>
      </c>
      <c r="R14" s="8" t="s">
        <v>398</v>
      </c>
      <c r="S14" s="6" t="s">
        <v>42</v>
      </c>
      <c r="T14" s="30" t="s">
        <v>73</v>
      </c>
      <c r="U14" s="31" t="s">
        <v>73</v>
      </c>
      <c r="V14" s="24">
        <f t="shared" si="0"/>
        <v>47523000</v>
      </c>
      <c r="W14" s="21">
        <v>45878</v>
      </c>
    </row>
    <row r="15" spans="1:23" ht="221">
      <c r="A15" s="5">
        <v>13</v>
      </c>
      <c r="B15" s="9" t="s">
        <v>43</v>
      </c>
      <c r="C15" s="5" t="s">
        <v>399</v>
      </c>
      <c r="D15" s="5">
        <v>15</v>
      </c>
      <c r="E15" s="5" t="s">
        <v>44</v>
      </c>
      <c r="F15" s="24">
        <f>350000/2</f>
        <v>175000</v>
      </c>
      <c r="G15" s="8">
        <v>2</v>
      </c>
      <c r="H15" s="5">
        <v>2</v>
      </c>
      <c r="I15" s="5">
        <v>8.6</v>
      </c>
      <c r="J15" s="5"/>
      <c r="K15" s="27" t="s">
        <v>400</v>
      </c>
      <c r="L15" s="5" t="s">
        <v>329</v>
      </c>
      <c r="M15" s="5" t="s">
        <v>322</v>
      </c>
      <c r="N15" s="5" t="s">
        <v>401</v>
      </c>
      <c r="O15" s="8" t="s">
        <v>344</v>
      </c>
      <c r="P15" s="8" t="s">
        <v>402</v>
      </c>
      <c r="Q15" s="5" t="s">
        <v>397</v>
      </c>
      <c r="R15" s="8" t="s">
        <v>403</v>
      </c>
      <c r="S15" s="6" t="s">
        <v>45</v>
      </c>
      <c r="T15" s="30" t="s">
        <v>69</v>
      </c>
      <c r="U15" s="31" t="s">
        <v>69</v>
      </c>
      <c r="V15" s="24">
        <f t="shared" si="0"/>
        <v>47523000</v>
      </c>
      <c r="W15" s="21">
        <v>45878</v>
      </c>
    </row>
    <row r="16" spans="1:23" ht="234">
      <c r="A16" s="5">
        <v>14</v>
      </c>
      <c r="B16" s="7" t="s">
        <v>46</v>
      </c>
      <c r="C16" s="8" t="s">
        <v>404</v>
      </c>
      <c r="D16" s="8">
        <v>15</v>
      </c>
      <c r="E16" s="8" t="s">
        <v>47</v>
      </c>
      <c r="F16" s="24">
        <f>200000</f>
        <v>200000</v>
      </c>
      <c r="G16" s="8">
        <v>2</v>
      </c>
      <c r="H16" s="5">
        <v>2</v>
      </c>
      <c r="I16" s="8">
        <v>9.5</v>
      </c>
      <c r="J16" s="5" t="s">
        <v>319</v>
      </c>
      <c r="K16" s="27" t="s">
        <v>405</v>
      </c>
      <c r="L16" s="5" t="s">
        <v>329</v>
      </c>
      <c r="M16" s="5" t="s">
        <v>330</v>
      </c>
      <c r="N16" s="8" t="s">
        <v>406</v>
      </c>
      <c r="O16" s="8" t="s">
        <v>141</v>
      </c>
      <c r="P16" s="8" t="s">
        <v>407</v>
      </c>
      <c r="Q16" s="8" t="s">
        <v>408</v>
      </c>
      <c r="R16" s="8" t="s">
        <v>409</v>
      </c>
      <c r="S16" s="10" t="s">
        <v>48</v>
      </c>
      <c r="T16" s="30" t="s">
        <v>69</v>
      </c>
      <c r="U16" s="31" t="s">
        <v>69</v>
      </c>
      <c r="V16" s="24">
        <f t="shared" si="0"/>
        <v>54312000</v>
      </c>
      <c r="W16" s="21">
        <v>45878</v>
      </c>
    </row>
    <row r="17" spans="1:23" ht="221">
      <c r="A17" s="5">
        <v>15</v>
      </c>
      <c r="B17" s="9" t="s">
        <v>49</v>
      </c>
      <c r="C17" s="5" t="s">
        <v>410</v>
      </c>
      <c r="D17" s="5">
        <v>40</v>
      </c>
      <c r="E17" s="5" t="s">
        <v>50</v>
      </c>
      <c r="F17" s="24">
        <f>200000/2</f>
        <v>100000</v>
      </c>
      <c r="G17" s="8">
        <v>2</v>
      </c>
      <c r="H17" s="5">
        <v>4</v>
      </c>
      <c r="I17" s="8">
        <v>9</v>
      </c>
      <c r="J17" s="5"/>
      <c r="K17" s="27" t="s">
        <v>411</v>
      </c>
      <c r="L17" s="5" t="s">
        <v>329</v>
      </c>
      <c r="M17" s="5" t="s">
        <v>330</v>
      </c>
      <c r="N17" s="5" t="s">
        <v>412</v>
      </c>
      <c r="O17" s="8" t="s">
        <v>141</v>
      </c>
      <c r="P17" s="5" t="s">
        <v>413</v>
      </c>
      <c r="Q17" s="8" t="s">
        <v>414</v>
      </c>
      <c r="R17" s="8" t="s">
        <v>415</v>
      </c>
      <c r="S17" s="6" t="s">
        <v>51</v>
      </c>
      <c r="T17" s="30" t="s">
        <v>69</v>
      </c>
      <c r="U17" s="31" t="s">
        <v>69</v>
      </c>
      <c r="V17" s="24">
        <f t="shared" si="0"/>
        <v>27156000</v>
      </c>
      <c r="W17" s="21">
        <v>45878</v>
      </c>
    </row>
    <row r="18" spans="1:23" ht="91">
      <c r="A18" s="5">
        <v>16</v>
      </c>
      <c r="B18" s="9" t="s">
        <v>52</v>
      </c>
      <c r="C18" s="5" t="s">
        <v>416</v>
      </c>
      <c r="D18" s="5">
        <v>60</v>
      </c>
      <c r="E18" s="5" t="s">
        <v>23</v>
      </c>
      <c r="F18" s="24">
        <f>250000/2</f>
        <v>125000</v>
      </c>
      <c r="G18" s="5">
        <v>2</v>
      </c>
      <c r="H18" s="8">
        <v>2</v>
      </c>
      <c r="I18" s="5">
        <v>9</v>
      </c>
      <c r="J18" s="5"/>
      <c r="K18" s="27" t="s">
        <v>417</v>
      </c>
      <c r="L18" s="5" t="s">
        <v>321</v>
      </c>
      <c r="M18" s="5" t="s">
        <v>330</v>
      </c>
      <c r="N18" s="5" t="s">
        <v>418</v>
      </c>
      <c r="O18" s="5" t="s">
        <v>419</v>
      </c>
      <c r="P18" s="8" t="s">
        <v>420</v>
      </c>
      <c r="Q18" s="8" t="s">
        <v>397</v>
      </c>
      <c r="R18" s="8" t="s">
        <v>421</v>
      </c>
      <c r="S18" s="6" t="s">
        <v>53</v>
      </c>
      <c r="T18" s="30" t="s">
        <v>73</v>
      </c>
      <c r="U18" s="31" t="s">
        <v>73</v>
      </c>
      <c r="V18" s="24">
        <f t="shared" si="0"/>
        <v>33945000</v>
      </c>
      <c r="W18" s="21">
        <v>45878</v>
      </c>
    </row>
    <row r="19" spans="1:23" ht="143">
      <c r="A19" s="5">
        <v>17</v>
      </c>
      <c r="B19" s="7" t="s">
        <v>54</v>
      </c>
      <c r="C19" s="5" t="s">
        <v>422</v>
      </c>
      <c r="D19" s="5">
        <v>20</v>
      </c>
      <c r="E19" s="5" t="s">
        <v>55</v>
      </c>
      <c r="F19" s="24">
        <f>661500/2</f>
        <v>330750</v>
      </c>
      <c r="G19" s="5">
        <v>2</v>
      </c>
      <c r="H19" s="5">
        <v>6</v>
      </c>
      <c r="I19" s="5">
        <v>9</v>
      </c>
      <c r="J19" s="5"/>
      <c r="K19" s="27" t="s">
        <v>423</v>
      </c>
      <c r="L19" s="5" t="s">
        <v>321</v>
      </c>
      <c r="M19" s="5" t="s">
        <v>330</v>
      </c>
      <c r="N19" s="18" t="s">
        <v>424</v>
      </c>
      <c r="O19" s="5" t="s">
        <v>425</v>
      </c>
      <c r="P19" s="5" t="s">
        <v>426</v>
      </c>
      <c r="Q19" s="5" t="s">
        <v>427</v>
      </c>
      <c r="R19" s="5" t="s">
        <v>428</v>
      </c>
      <c r="S19" s="6" t="s">
        <v>56</v>
      </c>
      <c r="T19" s="30" t="s">
        <v>73</v>
      </c>
      <c r="U19" s="31" t="s">
        <v>73</v>
      </c>
      <c r="V19" s="24">
        <f t="shared" si="0"/>
        <v>89818470</v>
      </c>
      <c r="W19" s="21">
        <v>45878</v>
      </c>
    </row>
    <row r="20" spans="1:23" ht="39">
      <c r="A20" s="5">
        <v>18</v>
      </c>
      <c r="B20" s="5" t="s">
        <v>57</v>
      </c>
      <c r="C20" s="5" t="s">
        <v>429</v>
      </c>
      <c r="D20" s="5">
        <v>15</v>
      </c>
      <c r="E20" s="5" t="s">
        <v>58</v>
      </c>
      <c r="F20" s="24">
        <f>700000/2</f>
        <v>350000</v>
      </c>
      <c r="G20" s="5">
        <v>2</v>
      </c>
      <c r="H20" s="5">
        <v>3</v>
      </c>
      <c r="I20" s="5">
        <v>7</v>
      </c>
      <c r="J20" s="5"/>
      <c r="K20" s="27" t="s">
        <v>430</v>
      </c>
      <c r="L20" s="5" t="s">
        <v>321</v>
      </c>
      <c r="M20" s="5" t="s">
        <v>322</v>
      </c>
      <c r="N20" s="5" t="s">
        <v>431</v>
      </c>
      <c r="O20" s="5" t="s">
        <v>432</v>
      </c>
      <c r="P20" s="5" t="s">
        <v>324</v>
      </c>
      <c r="Q20" s="5" t="s">
        <v>433</v>
      </c>
      <c r="R20" s="5" t="s">
        <v>322</v>
      </c>
      <c r="S20" s="6" t="s">
        <v>59</v>
      </c>
      <c r="T20" s="30" t="s">
        <v>73</v>
      </c>
      <c r="U20" s="31" t="s">
        <v>73</v>
      </c>
      <c r="V20" s="24">
        <f t="shared" si="0"/>
        <v>95046000</v>
      </c>
      <c r="W20" s="21">
        <v>45878</v>
      </c>
    </row>
    <row r="21" spans="1:23" ht="31.5" customHeight="1">
      <c r="A21" s="33" t="s">
        <v>60</v>
      </c>
    </row>
    <row r="22" spans="1:23" ht="31.5" customHeight="1">
      <c r="A22" s="39" t="s">
        <v>434</v>
      </c>
      <c r="B22" s="40"/>
      <c r="C22" s="40"/>
      <c r="D22" s="40"/>
      <c r="E22" s="40"/>
      <c r="F22" s="41"/>
      <c r="G22" s="42"/>
    </row>
    <row r="23" spans="1:23" ht="31.5" customHeight="1">
      <c r="A23" s="43" t="s">
        <v>435</v>
      </c>
      <c r="G23" s="44"/>
    </row>
    <row r="24" spans="1:23" ht="32.25" customHeight="1">
      <c r="A24" s="45" t="s">
        <v>436</v>
      </c>
      <c r="B24" s="32"/>
      <c r="C24" s="32"/>
      <c r="D24" s="32"/>
      <c r="G24" s="44"/>
    </row>
    <row r="25" spans="1:23" ht="18" customHeight="1">
      <c r="A25" s="46" t="s">
        <v>437</v>
      </c>
      <c r="B25" s="35" t="s">
        <v>438</v>
      </c>
      <c r="C25" s="35" t="s">
        <v>439</v>
      </c>
      <c r="D25" s="36"/>
      <c r="E25" s="37"/>
      <c r="F25" s="38"/>
      <c r="G25" s="44"/>
    </row>
    <row r="26" spans="1:23" ht="22.5" customHeight="1">
      <c r="A26" s="45" t="s">
        <v>440</v>
      </c>
      <c r="B26" s="34" t="s">
        <v>441</v>
      </c>
      <c r="C26" s="34" t="s">
        <v>442</v>
      </c>
      <c r="D26" s="32"/>
      <c r="G26" s="44"/>
    </row>
    <row r="27" spans="1:23" ht="12.75" customHeight="1">
      <c r="A27" s="45" t="s">
        <v>443</v>
      </c>
      <c r="B27" s="34" t="s">
        <v>444</v>
      </c>
      <c r="C27" s="34" t="s">
        <v>445</v>
      </c>
      <c r="D27" s="32"/>
      <c r="G27" s="44"/>
    </row>
    <row r="28" spans="1:23" ht="12.75" customHeight="1">
      <c r="A28" s="45" t="s">
        <v>446</v>
      </c>
      <c r="B28" s="34" t="s">
        <v>447</v>
      </c>
      <c r="C28" s="34" t="s">
        <v>448</v>
      </c>
      <c r="D28" s="32"/>
      <c r="G28" s="44"/>
    </row>
    <row r="29" spans="1:23" ht="12.75" customHeight="1">
      <c r="A29" s="45" t="s">
        <v>449</v>
      </c>
      <c r="B29" s="34" t="s">
        <v>450</v>
      </c>
      <c r="C29" s="34" t="s">
        <v>451</v>
      </c>
      <c r="D29" s="32"/>
      <c r="G29" s="44"/>
    </row>
    <row r="30" spans="1:23" ht="12.75" customHeight="1">
      <c r="A30" s="47" t="s">
        <v>452</v>
      </c>
      <c r="B30" s="48" t="s">
        <v>453</v>
      </c>
      <c r="C30" s="48" t="s">
        <v>454</v>
      </c>
      <c r="D30" s="49"/>
      <c r="E30" s="50"/>
      <c r="F30" s="51"/>
      <c r="G30" s="52"/>
    </row>
    <row r="31" spans="1:23" ht="12.75" customHeight="1">
      <c r="A31" s="32"/>
      <c r="B31" s="32"/>
      <c r="C31" s="32"/>
      <c r="D31" s="32"/>
    </row>
    <row r="32" spans="1:23" ht="12.75" customHeight="1">
      <c r="A32" s="32"/>
      <c r="B32" s="32"/>
      <c r="C32" s="32"/>
      <c r="D32" s="32"/>
    </row>
    <row r="33" spans="1:4" ht="12.75" customHeight="1">
      <c r="A33" s="32"/>
      <c r="B33" s="32"/>
      <c r="C33" s="32"/>
      <c r="D33" s="32"/>
    </row>
  </sheetData>
  <autoFilter ref="A2:X20" xr:uid="{27FB5F4D-D4A3-4E0C-B6C7-245CCB6739FD}"/>
  <mergeCells count="1">
    <mergeCell ref="A1:W1"/>
  </mergeCells>
  <hyperlinks>
    <hyperlink ref="S19" r:id="rId1" xr:uid="{456F260F-0A8D-41B1-B333-983F829A802D}"/>
    <hyperlink ref="S18" r:id="rId2" xr:uid="{B0BB74C1-01E1-452F-8F7C-39590C0A26EB}"/>
    <hyperlink ref="S3" r:id="rId3" display="https://www.booking.com/hotel/co/agua-fresca-glamping-sesquila-c.es.html?aid=2440491&amp;label=cht532js-10CAsoMkIfYWd1YS1mcmVzY2EtZ2xhbXBpbmctc2VzcXVpbGEtY0gzWANoMogBAZgBM7gBF8gBDNgBA-gBAfgBAYgCAagCAbgC64vexAbAAgHSAiQ4OTYyMTRhYy00NGRmLTQ2ZDctOGE1Ni1iOTFkNzgxMGE0ZjTYAgHgAgE&amp;sid=ae5272bc0c7c42734513405a575679a8&amp;dest_id=-599209&amp;dest_type=city&amp;dist=0&amp;group_adults=2&amp;group_children=0&amp;hapos=1&amp;hpos=1&amp;no_rooms=1&amp;req_adults=2&amp;req_children=0&amp;room1=A%2CA&amp;sb_price_type=total&amp;sr_order=popularity&amp;srepoch=1754760692&amp;srpvid=befc7b363cd80881&amp;type=total&amp;ucfs=1&amp;activeTab=photosGallery" xr:uid="{E85302A5-D302-4653-BA45-E986789A85AE}"/>
    <hyperlink ref="S12" r:id="rId4" xr:uid="{02A31E32-D59C-4C19-8B62-E0D2F2E6F50A}"/>
    <hyperlink ref="S8" r:id="rId5" display="https://www.booking.com/hotel/co/glamping-claro-de-luna.es.html?aid=2440491&amp;label=cht532js-10CAsoMkIWZ2xhbXBpbmctY2xhcm8tZGUtbHVuYUgzWANoMogBAZgBM7gBF8gBDNgBA-gBAfgBAYgCAagCAbgCj4_exAbAAgHSAiQ2YzZhNDVkOS05YWE2LTRkZDEtOTk0ZC05YTNmNDA3YjQwM2XYAgHgAgE&amp;sid=ae5272bc0c7c42734513405a575679a8&amp;dest_id=-585870&amp;dest_type=city&amp;dist=0&amp;group_adults=2&amp;group_children=0&amp;hapos=1&amp;hpos=1&amp;no_rooms=1&amp;req_adults=2&amp;req_children=0&amp;room1=A%2CA&amp;sb_price_type=total&amp;sr_order=popularity&amp;srepoch=1754761112&amp;srpvid=44c27c08a0b20899&amp;type=total&amp;ucfs=1&amp;activeTab=photosGallery" xr:uid="{DECA87E7-58B4-4B7A-AC36-C3EB6CA9E242}"/>
    <hyperlink ref="S15" r:id="rId6" display="https://www.booking.com/hotel/co/glamping-vista-lago-guatavita.es.html?aid=2440491&amp;label=cht532js-10CAsoMkIdZ2xhbXBpbmctdmlzdGEtbGFnby1ndWF0YXZpdGFIM1gDaDKIAQGYATO4ARfIAQzYAQPoAQH4AQGIAgGoAgG4AvaP3sQGwAIB0gIkYWUwMTQ3ZjEtNDcwZC00NzdiLWFiZWMtM2IyZDk4MTBjOTQ52AIB4AIB&amp;sid=ae5272bc0c7c42734513405a575679a8&amp;dest_id=-585870&amp;dest_type=city&amp;dist=0&amp;group_adults=2&amp;group_children=0&amp;hapos=1&amp;hpos=1&amp;no_rooms=1&amp;req_adults=2&amp;req_children=0&amp;room1=A%2CA&amp;sb_price_type=total&amp;sr_order=popularity&amp;srepoch=1754761214&amp;srpvid=8a297c3cece3053b&amp;type=total&amp;ucfs=1&amp;activeTab=photosGallery" xr:uid="{5648B962-65D0-4A2F-9FFF-EDFF5B8DF727}"/>
    <hyperlink ref="S4" r:id="rId7" display="https://www.booking.com/hotel/co/andes-guasca.es.html?aid=2440491&amp;label=cht532js-10CAsoMkIMYW5kZXMtZ3Vhc2NhSDNYA2gyiAEBmAEzuAEXyAEM2AED6AEB-AEBiAIBqAIBuALakN7EBsACAdICJGJjYWU4YmExLTEwYmMtNGQ0Mi05NzhhLTEwZTJkYzc0NzcxNtgCAeACAQ&amp;sid=ae5272bc0c7c42734513405a575679a8&amp;dest_id=-585870&amp;dest_type=city&amp;dist=0&amp;group_adults=2&amp;group_children=0&amp;hapos=1&amp;hpos=1&amp;no_rooms=1&amp;req_adults=2&amp;req_children=0&amp;room1=A%2CA&amp;sb_price_type=total&amp;sr_order=popularity&amp;srepoch=1754761355&amp;srpvid=921f7c6ddda40579&amp;type=total&amp;ucfs=1&amp;activeTab=photosGallery" xr:uid="{FD69AC3A-9691-4F15-8D42-BA6F775C456F}"/>
    <hyperlink ref="S16" r:id="rId8" display="https://www.booking.com/hotel/co/iraca-glamping-guatavita-cundinamarca-guatavita.es.html?aid=2440491&amp;label=cht532js-10CAsoMkIvaXJhY2EtZ2xhbXBpbmctZ3VhdGF2aXRhLWN1bmRpbmFtYXJjYS1ndWF0YXZpdGFIM1gDaDKIAQGYATO4ARfIAQzYAQPoAQH4AQGIAgGoAgG4AtiS3sQGwAIB0gIkYzY3ZDdkOWItZmM4OS00MGMzLWI3NTgtYWMyOWE4NmZlODVk2AIB4AIB&amp;sid=ae5272bc0c7c42734513405a575679a8&amp;dest_id=-585870&amp;dest_type=city&amp;dist=0&amp;group_adults=2&amp;group_children=0&amp;hapos=1&amp;hpos=1&amp;no_rooms=1&amp;req_adults=2&amp;req_children=0&amp;room1=A%2CA&amp;sb_price_type=total&amp;sr_order=popularity&amp;srepoch=1754761566&amp;srpvid=b72a7cec2272036e&amp;type=total&amp;ucfs=1&amp;activeTab=photosGallery" xr:uid="{050AA091-AAEC-4A8F-BC69-FA1BFE278785}"/>
    <hyperlink ref="S11" r:id="rId9" display="https://www.booking.com/hotel/co/glamping-la-cacica.es.html?aid=2440491&amp;label=cht532js-10CAsoMkISZ2xhbXBpbmctbGEtY2FjaWNhSDNYA2gyiAEBmAEzuAEXyAEM2AED6AEB-AEBiAIBqAIBuAL6k97EBsACAdICJGQ1YTJiZGM1LTZmYTYtNDE3Ni04NzgyLTA3YmI4YTEwOTU5M9gCAeACAQ&amp;sid=ae5272bc0c7c42734513405a575679a8&amp;dest_id=-585870&amp;dest_type=city&amp;dist=0&amp;group_adults=2&amp;group_children=0&amp;hapos=1&amp;hpos=1&amp;no_rooms=1&amp;req_adults=2&amp;req_children=0&amp;room1=A%2CA&amp;sb_price_type=total&amp;sr_order=popularity&amp;srepoch=1754761730&amp;srpvid=ca847d3ec27a05f8&amp;type=total&amp;ucfs=1&amp;activeTab=photosGallery" xr:uid="{9CB165EA-1253-4B1C-906F-9AA192961AFD}"/>
    <hyperlink ref="S5" r:id="rId10" display="https://www.booking.com/hotel/co/benigno-mirador.es.html?aid=2440491&amp;label=cht532js-10CAsoMkIPYmVuaWduby1taXJhZG9ySDNYA2gyiAEBmAEzuAEXyAEM2AED6AEB-AEBiAIBqAIBuALilN7EBsACAdICJDhhM2QyYTM5LWRkYzgtNDgyZS04NzlmLWEwZDllNDM0MDEwYdgCAeACAQ&amp;sid=ae5272bc0c7c42734513405a575679a8&amp;dest_id=-585870&amp;dest_type=city&amp;dist=0&amp;group_adults=2&amp;group_children=0&amp;hapos=1&amp;hpos=1&amp;no_rooms=1&amp;req_adults=2&amp;req_children=0&amp;room1=A%2CA&amp;sb_price_type=total&amp;sr_order=popularity&amp;srepoch=1754761833&amp;srpvid=2fc67d7258cf0215&amp;type=total&amp;ucfs=1&amp;activeTab=photosGallery" xr:uid="{B7A63A80-A44D-46F6-B95C-0DB993AA74DE}"/>
    <hyperlink ref="S20" r:id="rId11" xr:uid="{157DA122-9202-4D4A-B412-D7F44F3A3FA7}"/>
    <hyperlink ref="S14" r:id="rId12" display="https://www.booking.com/hotel/co/glamping-reserva-del-roble.es.html?aid=2440491&amp;label=cht532js-10CAsoMkIaZ2xhbXBpbmctcmVzZXJ2YS1kZWwtcm9ibGVIM1gDaDKIAQGYATO4ARfIAQzYAQPoAQH4AQGIAgGoAgG4AoqX3sQGwAIB0gIkNWMwNDZkY2MtYjNkYS00ZTgxLWJhM2EtYTE0MmMzMWQ3YTgx2AIB4AIB&amp;sid=ae5272bc0c7c42734513405a575679a8&amp;dest_id=-590399&amp;dest_type=city&amp;dist=0&amp;group_adults=2&amp;group_children=0&amp;hapos=1&amp;hpos=1&amp;no_rooms=1&amp;req_adults=2&amp;req_children=0&amp;room1=A%2CA&amp;sb_price_type=total&amp;sr_order=popularity&amp;srepoch=1754762130&amp;srpvid=e9827e0613d604d4&amp;type=total&amp;ucfs=1&amp;activeTab=photosGallery" xr:uid="{E38CB4F1-B10B-42BA-BC78-D6B4D18BA079}"/>
    <hyperlink ref="S13" r:id="rId13" xr:uid="{9064F082-E256-430B-85C1-0CF9A35369AA}"/>
    <hyperlink ref="S17" r:id="rId14" display="https://www.booking.com/hotel/co/kamp-nattivo-sutatausa.es.html?aid=2440491&amp;label=cht532js-10CAsoMkIWa2FtcC1uYXR0aXZvLXN1dGF0YXVzYUgKWANoMogBAZgBM7gBF8gBDNgBA-gBAfgBAYgCAagCAbgC0JjexAbAAgHSAiQzM2YxNWJhMi03ZTc3LTRjNTAtYWFmZC0yZGVhOGZkMTg3ZjTYAgHgAgE&amp;sid=ae5272bc0c7c42734513405a575679a8&amp;dest_id=-599702&amp;dest_type=city&amp;dist=0&amp;group_adults=2&amp;group_children=0&amp;hapos=1&amp;hpos=1&amp;no_rooms=1&amp;req_adults=2&amp;req_children=0&amp;room1=A%2CA&amp;sb_price_type=total&amp;sr_order=popularity&amp;srepoch=1754762336&amp;srpvid=1a9f7e685d5d041f&amp;type=total&amp;ucfs=1&amp;activeTab=photosGallery" xr:uid="{85ABD0FA-B740-4FA1-BC82-8D90204CC97C}"/>
    <hyperlink ref="S9" r:id="rId15" xr:uid="{0A9B32A7-4FAE-42B4-8B61-7FC6948D1E6C}"/>
    <hyperlink ref="S7" r:id="rId16" xr:uid="{7210DB62-5258-4180-AC76-942786F224DB}"/>
    <hyperlink ref="S10" r:id="rId17" xr:uid="{18B9325C-AACE-48FE-8B67-5A3906C3AB75}"/>
    <hyperlink ref="S6" r:id="rId18" display="https://www.booking.com/hotel/co/camping-bosquecitos.es.html?aid=2440491&amp;label=cht532js-10CAsoMkITY2FtcGluZy1ib3NxdWVjaXRvc0gzWANoMogBAZgBM7gBF8gBDNgBA-gBAfgBAYgCAagCAbgCsZDexAbAAgHSAiRlMGJjOWRhMS04YzNmLTQ1NTYtYWE4NC0wOTU3YWI0YTcxM2PYAgHgAgE&amp;sid=ae5272bc0c7c42734513405a575679a8&amp;dest_id=-585870&amp;dest_type=city&amp;dist=0&amp;group_adults=2&amp;group_children=0&amp;hapos=1&amp;hpos=1&amp;no_rooms=1&amp;req_adults=2&amp;req_children=0&amp;room1=A%2CA&amp;sb_price_type=total&amp;sr_order=popularity&amp;srepoch=1754761273&amp;srpvid=89eb7c59c8c704d9&amp;type=total&amp;ucfs=1&amp;activeTab=main" xr:uid="{274226AD-4637-41AB-A636-5AD33D54D0FC}"/>
    <hyperlink ref="V2" r:id="rId19" xr:uid="{C06DE6E9-BA7D-47BD-A3B6-43ADA3BA31D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7FF9D-9E05-4866-B9BB-581758431A94}">
  <dimension ref="A1:T17"/>
  <sheetViews>
    <sheetView workbookViewId="0">
      <selection activeCell="F14" sqref="F14"/>
    </sheetView>
  </sheetViews>
  <sheetFormatPr defaultColWidth="9.1796875" defaultRowHeight="15.5"/>
  <cols>
    <col min="1" max="1" width="110.81640625" style="15" customWidth="1"/>
    <col min="2" max="2" width="17" customWidth="1"/>
    <col min="18" max="18" width="14.81640625" customWidth="1"/>
    <col min="19" max="19" width="16.453125" customWidth="1"/>
    <col min="20" max="20" width="17.7265625" customWidth="1"/>
  </cols>
  <sheetData>
    <row r="1" spans="1:20">
      <c r="B1" s="12"/>
      <c r="C1" s="12"/>
      <c r="D1" s="12"/>
      <c r="E1" s="12"/>
      <c r="F1" s="12"/>
      <c r="G1" s="12"/>
      <c r="H1" s="12"/>
      <c r="I1" s="12"/>
      <c r="J1" s="12"/>
      <c r="K1" s="12"/>
      <c r="L1" s="12"/>
      <c r="M1" s="12"/>
      <c r="N1" s="12"/>
      <c r="O1" s="12"/>
      <c r="P1" s="12"/>
      <c r="Q1" s="12"/>
      <c r="R1" s="12"/>
      <c r="S1" s="12"/>
      <c r="T1" s="12"/>
    </row>
    <row r="2" spans="1:20">
      <c r="A2" s="15" t="s">
        <v>455</v>
      </c>
      <c r="B2" s="13"/>
      <c r="C2" s="13"/>
      <c r="D2" s="13"/>
      <c r="E2" s="13"/>
      <c r="F2" s="13"/>
      <c r="G2" s="13"/>
      <c r="H2" s="13"/>
      <c r="I2" s="13"/>
      <c r="J2" s="13"/>
      <c r="K2" s="13"/>
      <c r="L2" s="13"/>
      <c r="M2" s="13"/>
      <c r="N2" s="13"/>
      <c r="O2" s="13"/>
      <c r="P2" s="13"/>
      <c r="Q2" s="14"/>
      <c r="R2" s="13"/>
      <c r="S2" s="13"/>
      <c r="T2" s="13"/>
    </row>
    <row r="3" spans="1:20" ht="72" customHeight="1">
      <c r="A3" s="16" t="s">
        <v>456</v>
      </c>
      <c r="B3" s="13"/>
      <c r="C3" s="13"/>
      <c r="D3" s="13"/>
      <c r="E3" s="13"/>
      <c r="F3" s="13"/>
      <c r="G3" s="13"/>
      <c r="H3" s="13"/>
      <c r="I3" s="13"/>
      <c r="J3" s="13"/>
      <c r="K3" s="13"/>
      <c r="L3" s="13"/>
      <c r="M3" s="13"/>
      <c r="N3" s="13"/>
      <c r="O3" s="13"/>
      <c r="P3" s="13"/>
      <c r="Q3" s="14"/>
      <c r="R3" s="13"/>
      <c r="S3" s="13"/>
      <c r="T3" s="13"/>
    </row>
    <row r="4" spans="1:20" ht="54.75" customHeight="1">
      <c r="A4" s="15" t="s">
        <v>457</v>
      </c>
      <c r="B4" s="13"/>
      <c r="C4" s="13"/>
      <c r="D4" s="13"/>
      <c r="E4" s="13"/>
      <c r="F4" s="13"/>
      <c r="G4" s="13"/>
      <c r="H4" s="13"/>
      <c r="I4" s="13"/>
      <c r="J4" s="13"/>
      <c r="K4" s="13"/>
      <c r="L4" s="13"/>
      <c r="M4" s="13"/>
      <c r="N4" s="13"/>
      <c r="O4" s="13"/>
      <c r="P4" s="13"/>
      <c r="Q4" s="14"/>
      <c r="R4" s="13"/>
      <c r="S4" s="13"/>
      <c r="T4" s="13"/>
    </row>
    <row r="5" spans="1:20" ht="27.75" customHeight="1">
      <c r="A5" s="15" t="s">
        <v>458</v>
      </c>
      <c r="B5" s="13"/>
      <c r="C5" s="13"/>
      <c r="D5" s="13"/>
      <c r="E5" s="13"/>
      <c r="F5" s="13"/>
      <c r="G5" s="13"/>
      <c r="H5" s="13"/>
      <c r="I5" s="13"/>
      <c r="J5" s="13"/>
      <c r="K5" s="13"/>
      <c r="L5" s="13"/>
      <c r="M5" s="13"/>
      <c r="N5" s="13"/>
      <c r="O5" s="13"/>
      <c r="P5" s="13"/>
      <c r="Q5" s="14"/>
      <c r="R5" s="13"/>
      <c r="S5" s="13"/>
      <c r="T5" s="13"/>
    </row>
    <row r="6" spans="1:20" ht="26.25" customHeight="1">
      <c r="A6" s="15" t="s">
        <v>459</v>
      </c>
      <c r="B6" s="13"/>
      <c r="C6" s="13"/>
      <c r="D6" s="13"/>
      <c r="E6" s="13"/>
      <c r="F6" s="13"/>
      <c r="G6" s="13"/>
      <c r="H6" s="13"/>
      <c r="I6" s="13"/>
      <c r="J6" s="13"/>
      <c r="K6" s="13"/>
      <c r="L6" s="13"/>
      <c r="M6" s="13"/>
      <c r="N6" s="13"/>
      <c r="O6" s="13"/>
      <c r="P6" s="13"/>
      <c r="Q6" s="14"/>
      <c r="R6" s="13"/>
      <c r="S6" s="13"/>
      <c r="T6" s="13"/>
    </row>
    <row r="7" spans="1:20" ht="24.75" customHeight="1">
      <c r="A7" s="15" t="s">
        <v>460</v>
      </c>
      <c r="B7" s="13"/>
      <c r="C7" s="13"/>
      <c r="D7" s="13"/>
      <c r="E7" s="13"/>
      <c r="F7" s="13"/>
      <c r="G7" s="13"/>
      <c r="H7" s="13"/>
      <c r="I7" s="13"/>
      <c r="J7" s="13"/>
      <c r="K7" s="13"/>
      <c r="L7" s="13"/>
      <c r="M7" s="13"/>
      <c r="N7" s="13"/>
      <c r="O7" s="13"/>
      <c r="P7" s="13"/>
      <c r="Q7" s="14"/>
      <c r="R7" s="13"/>
      <c r="S7" s="13"/>
      <c r="T7" s="13"/>
    </row>
    <row r="8" spans="1:20" ht="133.5" customHeight="1">
      <c r="A8" s="16" t="s">
        <v>461</v>
      </c>
      <c r="B8" s="13"/>
      <c r="C8" s="13"/>
      <c r="D8" s="13"/>
      <c r="E8" s="13"/>
      <c r="F8" s="13"/>
      <c r="G8" s="13"/>
      <c r="H8" s="13"/>
      <c r="I8" s="13"/>
      <c r="J8" s="13"/>
      <c r="K8" s="13"/>
      <c r="L8" s="13"/>
      <c r="M8" s="13"/>
      <c r="N8" s="13"/>
      <c r="O8" s="13"/>
      <c r="P8" s="13"/>
      <c r="Q8" s="14"/>
      <c r="R8" s="13"/>
      <c r="S8" s="13"/>
      <c r="T8" s="13"/>
    </row>
    <row r="9" spans="1:20">
      <c r="B9" s="13"/>
      <c r="Q9" s="11"/>
    </row>
    <row r="10" spans="1:20">
      <c r="B10" s="13"/>
      <c r="F10" s="2"/>
      <c r="Q10" s="11"/>
    </row>
    <row r="11" spans="1:20">
      <c r="B11" s="13"/>
      <c r="Q11" s="11"/>
    </row>
    <row r="12" spans="1:20">
      <c r="B12" s="13"/>
      <c r="Q12" s="11"/>
    </row>
    <row r="13" spans="1:20">
      <c r="B13" s="13"/>
      <c r="Q13" s="11"/>
    </row>
    <row r="14" spans="1:20">
      <c r="B14" s="13"/>
      <c r="Q14" s="11"/>
    </row>
    <row r="15" spans="1:20">
      <c r="B15" s="13"/>
      <c r="Q15" s="11"/>
    </row>
    <row r="16" spans="1:20">
      <c r="B16" s="13"/>
      <c r="Q16" s="11"/>
    </row>
    <row r="17" spans="2:2">
      <c r="B17"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1773bab-9754-4809-adbb-967ca48953f4" xsi:nil="true"/>
    <lcf76f155ced4ddcb4097134ff3c332f xmlns="a10c341e-b3b9-47ca-b294-a6ce1816128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B3F924B441A414A8E72AA5F24C8C067" ma:contentTypeVersion="12" ma:contentTypeDescription="Crear nuevo documento." ma:contentTypeScope="" ma:versionID="3eb95ecaad1dcee528f6150b3c09c1e2">
  <xsd:schema xmlns:xsd="http://www.w3.org/2001/XMLSchema" xmlns:xs="http://www.w3.org/2001/XMLSchema" xmlns:p="http://schemas.microsoft.com/office/2006/metadata/properties" xmlns:ns2="a10c341e-b3b9-47ca-b294-a6ce18161288" xmlns:ns3="31773bab-9754-4809-adbb-967ca48953f4" targetNamespace="http://schemas.microsoft.com/office/2006/metadata/properties" ma:root="true" ma:fieldsID="740414409d1e08be8ce7e9f40220443f" ns2:_="" ns3:_="">
    <xsd:import namespace="a10c341e-b3b9-47ca-b294-a6ce18161288"/>
    <xsd:import namespace="31773bab-9754-4809-adbb-967ca48953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0c341e-b3b9-47ca-b294-a6ce18161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773bab-9754-4809-adbb-967ca48953f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88fea9-1151-4e88-b63b-64b480b6e1ce}" ma:internalName="TaxCatchAll" ma:showField="CatchAllData" ma:web="31773bab-9754-4809-adbb-967ca48953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DA2AE-A6A1-424A-BD7F-E73C48D01DF1}">
  <ds:schemaRefs>
    <ds:schemaRef ds:uri="http://schemas.microsoft.com/sharepoint/v3/contenttype/forms"/>
  </ds:schemaRefs>
</ds:datastoreItem>
</file>

<file path=customXml/itemProps2.xml><?xml version="1.0" encoding="utf-8"?>
<ds:datastoreItem xmlns:ds="http://schemas.openxmlformats.org/officeDocument/2006/customXml" ds:itemID="{35BA5E88-F940-47A2-BEFF-2B8BC4C322DF}">
  <ds:schemaRefs>
    <ds:schemaRef ds:uri="http://schemas.microsoft.com/office/2006/metadata/properties"/>
    <ds:schemaRef ds:uri="http://schemas.microsoft.com/office/infopath/2007/PartnerControls"/>
    <ds:schemaRef ds:uri="31773bab-9754-4809-adbb-967ca48953f4"/>
    <ds:schemaRef ds:uri="a10c341e-b3b9-47ca-b294-a6ce18161288"/>
  </ds:schemaRefs>
</ds:datastoreItem>
</file>

<file path=customXml/itemProps3.xml><?xml version="1.0" encoding="utf-8"?>
<ds:datastoreItem xmlns:ds="http://schemas.openxmlformats.org/officeDocument/2006/customXml" ds:itemID="{D012CFA3-797F-48A1-9B0F-5FE512D71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0c341e-b3b9-47ca-b294-a6ce18161288"/>
    <ds:schemaRef ds:uri="31773bab-9754-4809-adbb-967ca4895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PORTER COMPETIDORES</vt:lpstr>
      <vt:lpstr>PROVEEDORES</vt:lpstr>
      <vt:lpstr>PODER CLIENTE</vt:lpstr>
      <vt:lpstr>SUSTITUTOS</vt:lpstr>
      <vt:lpstr>RIVALIDAD</vt:lpstr>
      <vt:lpstr>DOFA</vt:lpstr>
      <vt:lpstr>MATRIZ POTER</vt:lpstr>
      <vt:lpstr>BASE DATOS PORTER_Glampling</vt:lpstr>
      <vt:lpstr>Notas</vt:lpstr>
      <vt:lpstr>T Dinámicas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GLADYS HELENA ABRIL BECERRA</cp:lastModifiedBy>
  <cp:revision/>
  <dcterms:created xsi:type="dcterms:W3CDTF">2025-07-29T18:35:29Z</dcterms:created>
  <dcterms:modified xsi:type="dcterms:W3CDTF">2025-12-09T00:21:44Z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0x0101004B3F924B441A414A8E72AA5F24C8C067</vt:lpwstr>
  </property>
  <property fmtid="{D5CDD505-2E9C-101B-9397-08002B2CF9AE}" pid="3" name="MediaServiceImageTags">
    <vt:lpwstr/>
  </property>
</Properties>
</file>