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uestos" sheetId="1" state="visible" r:id="rId3"/>
    <sheet name="CAPEX" sheetId="2" state="visible" r:id="rId4"/>
    <sheet name="OPEX" sheetId="3" state="visible" r:id="rId5"/>
    <sheet name="Resumen" sheetId="4" state="visible" r:id="rId6"/>
    <sheet name="Cronograma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<sst xmlns="http://schemas.openxmlformats.org/spreadsheetml/2006/main" count="285" uniqueCount="249">
  <si>
    <t xml:space="preserve">MOVILIDAD INTELIGENTE KENNEDY (Mobility AI) — Modelo financiero CAPEX / OPEX</t>
  </si>
  <si>
    <t xml:space="preserve">Supuestos y parámetros del modelo  ·  Cifras en COP y USD (aproximadas, junio 2026)</t>
  </si>
  <si>
    <t xml:space="preserve">1. Parámetros macro</t>
  </si>
  <si>
    <t xml:space="preserve">Parámetro</t>
  </si>
  <si>
    <t xml:space="preserve">Valor</t>
  </si>
  <si>
    <t xml:space="preserve">Unidad</t>
  </si>
  <si>
    <t xml:space="preserve">Fuente / nota</t>
  </si>
  <si>
    <t xml:space="preserve">TRM (tasa de cambio)</t>
  </si>
  <si>
    <t xml:space="preserve">COP/USD</t>
  </si>
  <si>
    <t xml:space="preserve">TRM oficial ~3.678 (1-jun-2026); se usa 3.700 redondeado</t>
  </si>
  <si>
    <t xml:space="preserve">Inflación anual estimada</t>
  </si>
  <si>
    <t xml:space="preserve">%</t>
  </si>
  <si>
    <t xml:space="preserve">Banco de la República, meta/proyección 2026</t>
  </si>
  <si>
    <t xml:space="preserve">Meses por año</t>
  </si>
  <si>
    <t xml:space="preserve">meses</t>
  </si>
  <si>
    <t xml:space="preserve">Constante</t>
  </si>
  <si>
    <t xml:space="preserve">2. Precios Google Maps Platform (modelo post 1-mar-2025: sin crédito de USD 200; topes gratis por SKU)</t>
  </si>
  <si>
    <t xml:space="preserve">Servicio / SKU</t>
  </si>
  <si>
    <t xml:space="preserve">Precio USD por 1.000</t>
  </si>
  <si>
    <t xml:space="preserve">Eventos gratis/mes</t>
  </si>
  <si>
    <t xml:space="preserve">Categoría</t>
  </si>
  <si>
    <t xml:space="preserve">Nota</t>
  </si>
  <si>
    <t xml:space="preserve">Geocoding API (direcciones → coordenadas)</t>
  </si>
  <si>
    <t xml:space="preserve">Essentials</t>
  </si>
  <si>
    <t xml:space="preserve">USD 5/1.000 tras 10.000 gratis</t>
  </si>
  <si>
    <t xml:space="preserve">Routes / Directions (cálculo de rutas)</t>
  </si>
  <si>
    <t xml:space="preserve">Pro</t>
  </si>
  <si>
    <t xml:space="preserve">Ruta con tráfico; USD 5/1.000 tras 5.000 gratis</t>
  </si>
  <si>
    <t xml:space="preserve">Dynamic Maps (cargas de mapa)</t>
  </si>
  <si>
    <t xml:space="preserve">USD 7/1.000 tras 10.000 gratis</t>
  </si>
  <si>
    <t xml:space="preserve">3. Consumo de APIs por usuario activo al mes (supuesto de uso)</t>
  </si>
  <si>
    <t xml:space="preserve">Variable</t>
  </si>
  <si>
    <t xml:space="preserve">Justificación</t>
  </si>
  <si>
    <t xml:space="preserve">Búsquedas de ruta / usuario / mes</t>
  </si>
  <si>
    <t xml:space="preserve">rutas</t>
  </si>
  <si>
    <t xml:space="preserve">≈1 trayecto consultado por semana</t>
  </si>
  <si>
    <t xml:space="preserve">Llamadas Routes por búsqueda</t>
  </si>
  <si>
    <t xml:space="preserve">llamadas</t>
  </si>
  <si>
    <t xml:space="preserve">1 ruta principal (alternativas no se cobran aparte)</t>
  </si>
  <si>
    <t xml:space="preserve">Llamadas Geocoding por búsqueda</t>
  </si>
  <si>
    <t xml:space="preserve">Destino geocodificado (origen vía GPS)</t>
  </si>
  <si>
    <t xml:space="preserve">Cargas de mapa / usuario / mes</t>
  </si>
  <si>
    <t xml:space="preserve">cargas</t>
  </si>
  <si>
    <t xml:space="preserve">≈2 aperturas de mapa por semana</t>
  </si>
  <si>
    <t xml:space="preserve">Convención de colores: </t>
  </si>
  <si>
    <t xml:space="preserve">Azul = dato de entrada (editable)   ·   Negro = fórmula/cálculo   ·   Verde = enlace entre hojas   ·   Relleno amarillo = supuesto clave</t>
  </si>
  <si>
    <t xml:space="preserve">CAPEX — Inversión de puesta en marcha</t>
  </si>
  <si>
    <t xml:space="preserve">El desarrollo ya está ejecutado (proyecto académico). Se separa el costo imputado (no requiere caja) del desembolso real para desplegar a producción.</t>
  </si>
  <si>
    <t xml:space="preserve">A. Costos imputados ya ejecutados (no requieren desembolso)</t>
  </si>
  <si>
    <t xml:space="preserve">Concepto</t>
  </si>
  <si>
    <t xml:space="preserve">Costo (COP)</t>
  </si>
  <si>
    <t xml:space="preserve">Costo (USD)</t>
  </si>
  <si>
    <t xml:space="preserve">Detalle / supuesto</t>
  </si>
  <si>
    <t xml:space="preserve">Desarrollo del software (≈600 h, 2 desarrolladores)</t>
  </si>
  <si>
    <t xml:space="preserve">≈600 h x COP 35.000/h (valor de mercado imputado)</t>
  </si>
  <si>
    <t xml:space="preserve">Equipos de cómputo (2 portátiles)</t>
  </si>
  <si>
    <t xml:space="preserve">Equipos ya disponibles del equipo</t>
  </si>
  <si>
    <t xml:space="preserve">Licencias de software</t>
  </si>
  <si>
    <t xml:space="preserve">Stack 100% open-source (FastAPI, React, scikit-learn, etc.)</t>
  </si>
  <si>
    <t xml:space="preserve">Subtotal imputado</t>
  </si>
  <si>
    <t xml:space="preserve">B. CAPEX de desembolso para despliegue a producción</t>
  </si>
  <si>
    <t xml:space="preserve">Dominio web (.com) — primer año</t>
  </si>
  <si>
    <t xml:space="preserve">≈USD 12-15/año</t>
  </si>
  <si>
    <t xml:space="preserve">Certificado SSL/TLS</t>
  </si>
  <si>
    <t xml:space="preserve">Let's Encrypt (gratuito)</t>
  </si>
  <si>
    <t xml:space="preserve">Configuración inicial de despliegue (DevOps, una vez)</t>
  </si>
  <si>
    <t xml:space="preserve">CI/CD, contenedores, hardening (≈40 h)</t>
  </si>
  <si>
    <t xml:space="preserve">Cuenta de facturación Google Cloud (alta)</t>
  </si>
  <si>
    <t xml:space="preserve">Sin costo de apertura</t>
  </si>
  <si>
    <t xml:space="preserve">Registro de marca ante la SIC (opcional, emprendimiento)</t>
  </si>
  <si>
    <t xml:space="preserve">1 clase; opcional si se formaliza</t>
  </si>
  <si>
    <t xml:space="preserve">Identidad visual / logo (opcional)</t>
  </si>
  <si>
    <t xml:space="preserve">Diseño básico de marca</t>
  </si>
  <si>
    <t xml:space="preserve">Subtotal desembolso</t>
  </si>
  <si>
    <t xml:space="preserve">CAPEX TOTAL (imputado + desembolso)</t>
  </si>
  <si>
    <t xml:space="preserve">Desembolso real ≈ Subtotal B</t>
  </si>
  <si>
    <t xml:space="preserve">OPEX — Costo operativo mensual por escala de usuarios</t>
  </si>
  <si>
    <t xml:space="preserve">Costo recurrente según usuarios activos/mes. El costo de Google Maps se calcula con los topes gratuitos por SKU (hoja Supuestos).</t>
  </si>
  <si>
    <t xml:space="preserve">Concepto (USD/mes)</t>
  </si>
  <si>
    <t xml:space="preserve">Usuarios activos / mes</t>
  </si>
  <si>
    <t xml:space="preserve">Escenarios</t>
  </si>
  <si>
    <t xml:space="preserve">Eventos Routes/mes</t>
  </si>
  <si>
    <t xml:space="preserve">usuarios x uso</t>
  </si>
  <si>
    <t xml:space="preserve">Eventos Geocoding/mes</t>
  </si>
  <si>
    <t xml:space="preserve">Eventos Dynamic Maps/mes</t>
  </si>
  <si>
    <t xml:space="preserve">Costo Routes (USD)</t>
  </si>
  <si>
    <t xml:space="preserve">Costo Geocoding (USD)</t>
  </si>
  <si>
    <t xml:space="preserve">Costo Dynamic Maps (USD)</t>
  </si>
  <si>
    <t xml:space="preserve">Subtotal Google Maps (USD)</t>
  </si>
  <si>
    <t xml:space="preserve">Topes gratis cubren ≤ ~1.000 usr</t>
  </si>
  <si>
    <t xml:space="preserve">— Infraestructura —</t>
  </si>
  <si>
    <t xml:space="preserve">Hosting backend (FastAPI)</t>
  </si>
  <si>
    <t xml:space="preserve">VPS/PaaS → instancias/balanceo</t>
  </si>
  <si>
    <t xml:space="preserve">Base de datos gestionada (MySQL)</t>
  </si>
  <si>
    <t xml:space="preserve">Incluida en VPS al inicio</t>
  </si>
  <si>
    <t xml:space="preserve">Frontend / CDN</t>
  </si>
  <si>
    <t xml:space="preserve">Vercel/Netlify Hobby→Pro + egress</t>
  </si>
  <si>
    <t xml:space="preserve">Almacenamiento de fotos (reportes)</t>
  </si>
  <si>
    <t xml:space="preserve">S3/R2 según volumen</t>
  </si>
  <si>
    <t xml:space="preserve">Dominio (prorrateado)</t>
  </si>
  <si>
    <t xml:space="preserve">Monitoreo / respaldos</t>
  </si>
  <si>
    <t xml:space="preserve">Logs, backups, uptime</t>
  </si>
  <si>
    <t xml:space="preserve">Subtotal infraestructura (USD)</t>
  </si>
  <si>
    <t xml:space="preserve">OPEX TOTAL (USD/mes)</t>
  </si>
  <si>
    <t xml:space="preserve">OPEX TOTAL (COP/mes)</t>
  </si>
  <si>
    <t xml:space="preserve">OPEX TOTAL (COP/año)</t>
  </si>
  <si>
    <t xml:space="preserve">Escenario alternativo: migración a OpenStreetMap + OSRM + Nominatim (auto-hospedado)</t>
  </si>
  <si>
    <t xml:space="preserve">Costo de mapas/rutas (USD/mes)</t>
  </si>
  <si>
    <t xml:space="preserve">VPS dedicado para OSRM/Nominatim (sin pago por evento)</t>
  </si>
  <si>
    <t xml:space="preserve">Ahorro vs Google Maps (USD/mes)</t>
  </si>
  <si>
    <t xml:space="preserve">Positivo = conviene migrar a OSM</t>
  </si>
  <si>
    <t xml:space="preserve">Resumen ejecutivo — Puesta en marcha vs operación recurrente</t>
  </si>
  <si>
    <t xml:space="preserve">COP</t>
  </si>
  <si>
    <t xml:space="preserve">USD</t>
  </si>
  <si>
    <t xml:space="preserve">Comentario</t>
  </si>
  <si>
    <t xml:space="preserve">Puesta en marcha (desembolso real)</t>
  </si>
  <si>
    <t xml:space="preserve">Una sola vez (desarrollo ya hecho)</t>
  </si>
  <si>
    <t xml:space="preserve">Operación recurrente — 100 usr/mes</t>
  </si>
  <si>
    <t xml:space="preserve">Cubierto por topes gratis de Google</t>
  </si>
  <si>
    <t xml:space="preserve">Operación recurrente — 1.000 usr/mes</t>
  </si>
  <si>
    <t xml:space="preserve">Aún dentro de capa gratuita</t>
  </si>
  <si>
    <t xml:space="preserve">Operación recurrente — 10.000 usr/mes</t>
  </si>
  <si>
    <t xml:space="preserve">Google Maps empieza a pesar; evaluar OSM</t>
  </si>
  <si>
    <t xml:space="preserve">Operación recurrente — 100.000 usr/mes</t>
  </si>
  <si>
    <t xml:space="preserve">Migrar a OSM/OSRM o negociar plan</t>
  </si>
  <si>
    <t xml:space="preserve">Hallazgos clave</t>
  </si>
  <si>
    <t xml:space="preserve">• El stack es 100% open-source: el costo recurrente NO está en licencias sino en infraestructura y, sobre todo, en las APIs de Google Maps.</t>
  </si>
  <si>
    <t xml:space="preserve">• Con el modelo post-marzo 2025, los topes gratuitos por SKU (10.000 Geocoding, 5.000 Routes, 10.000 Maps) cubren la operación hasta ~1.000-2.000 usuarios activos: costo de APIs ≈ USD 0.</t>
  </si>
  <si>
    <t xml:space="preserve">• El costo de Google Maps crece de forma lineal con el uso y se vuelve el rubro dominante a escala (≈USD 800/mes a 10.000 usr; ≈USD 9.000+/mes a 100.000 usr).</t>
  </si>
  <si>
    <t xml:space="preserve">• Punto de migración a OSM/OSRM: cuando el consumo supera de forma sostenida los topes gratuitos (~3.000-5.000 usr). Se pierde precisión de geocodificación en Bogotá y el tráfico en vivo, pero el costo pasa a un VPS fijo (~USD 25-80/mes).</t>
  </si>
  <si>
    <t xml:space="preserve">• Recomendación: arrancar con Google Maps (gratis a baja escala y mejor calidad), instrumentar el consumo, y conmutar a OSM por corredor/zona cuando el costo lo justifique (arquitectura híbrida ya prevista en el sistema).</t>
  </si>
  <si>
    <t xml:space="preserve">CRONOGRAMA DE DESARROLLO — MOVILIDAD INTELIGENTE KENNEDY</t>
  </si>
  <si>
    <t xml:space="preserve">Universidad EAN — Ingeniería de Sistemas  ·  5 de febrero (inicio) – 5 de junio de 2026 (sustentación)  ·  Sesiones: martes y jueves</t>
  </si>
  <si>
    <t xml:space="preserve">#</t>
  </si>
  <si>
    <t xml:space="preserve">Semana (rango)</t>
  </si>
  <si>
    <t xml:space="preserve">Sesiones (mar/jue)</t>
  </si>
  <si>
    <t xml:space="preserve">Fase / Área</t>
  </si>
  <si>
    <t xml:space="preserve">Actividades</t>
  </si>
  <si>
    <t xml:space="preserve">Herramientas</t>
  </si>
  <si>
    <t xml:space="preserve">Entregable</t>
  </si>
  <si>
    <t xml:space="preserve">Hito</t>
  </si>
  <si>
    <t xml:space="preserve">2–8 feb</t>
  </si>
  <si>
    <t xml:space="preserve">jue 5 (inicio)</t>
  </si>
  <si>
    <t xml:space="preserve">Configuración y entorno</t>
  </si>
  <si>
    <t xml:space="preserve">Kickoff del proyecto. Instalación de Python 3.11, entorno virtual (.venv), MAMP y dependencias base.</t>
  </si>
  <si>
    <t xml:space="preserve">Python, virtualenv, MAMP</t>
  </si>
  <si>
    <t xml:space="preserve">Entorno local funcional; requirements.txt inicial</t>
  </si>
  <si>
    <t xml:space="preserve">Inicio del proyecto</t>
  </si>
  <si>
    <t xml:space="preserve">9–15 feb</t>
  </si>
  <si>
    <t xml:space="preserve">mar 10 · jue 12</t>
  </si>
  <si>
    <t xml:space="preserve">Creación del repositorio, estructura de carpetas (backend/frontend/data) y archivo .env de variables.</t>
  </si>
  <si>
    <t xml:space="preserve">Git, virtualenv, .env</t>
  </si>
  <si>
    <t xml:space="preserve">Repositorio organizado; estructura base</t>
  </si>
  <si>
    <t xml:space="preserve">16–22 feb</t>
  </si>
  <si>
    <t xml:space="preserve">mar 17 · jue 19</t>
  </si>
  <si>
    <t xml:space="preserve">Datos y base de datos</t>
  </si>
  <si>
    <t xml:space="preserve">Descarga de datasets SIGAT (SDM) y hurtos. Análisis exploratorio: nulos, duplicados, tipos de variable.</t>
  </si>
  <si>
    <t xml:space="preserve">Python, pandas</t>
  </si>
  <si>
    <t xml:space="preserve">Datasets cargados; reporte EDA preliminar</t>
  </si>
  <si>
    <t xml:space="preserve">23 feb–1 mar</t>
  </si>
  <si>
    <t xml:space="preserve">mar 24 · jue 26</t>
  </si>
  <si>
    <t xml:space="preserve">Limpieza SIGAT (untitled4.py): estandarización de columnas, columnas duplicadas, variables binarias, nulos.</t>
  </si>
  <si>
    <t xml:space="preserve">Python, pandas, numpy</t>
  </si>
  <si>
    <t xml:space="preserve">Dataset SIGAT limpio y estandarizado</t>
  </si>
  <si>
    <t xml:space="preserve">2–8 mar</t>
  </si>
  <si>
    <t xml:space="preserve">mar 3 · jue 5</t>
  </si>
  <si>
    <t xml:space="preserve">Consolidación de hurtos por bloques (untitled6.py). Ingeniería de características (franja horaria, factores).</t>
  </si>
  <si>
    <t xml:space="preserve">Dataset de hurtos consolidado; variables derivadas</t>
  </si>
  <si>
    <t xml:space="preserve">9–15 mar</t>
  </si>
  <si>
    <t xml:space="preserve">Diseño del esquema MySQL, creación de tablas con SQLAlchemy y carga de datos limpios en MAMP.</t>
  </si>
  <si>
    <t xml:space="preserve">SQLAlchemy, MAMP, Pydantic</t>
  </si>
  <si>
    <t xml:space="preserve">Base de datos local funcional; script SQL</t>
  </si>
  <si>
    <t xml:space="preserve">BD funcional</t>
  </si>
  <si>
    <t xml:space="preserve">16–22 mar</t>
  </si>
  <si>
    <t xml:space="preserve">Modelos ML / IA</t>
  </si>
  <si>
    <t xml:space="preserve">División entrenamiento/prueba (80/20). Entrenamiento Random Forest y cálculo de MAE, RMSE y R².</t>
  </si>
  <si>
    <t xml:space="preserve">scikit-learn, pandas</t>
  </si>
  <si>
    <t xml:space="preserve">Random Forest entrenado; métricas baseline</t>
  </si>
  <si>
    <t xml:space="preserve">23–29 mar</t>
  </si>
  <si>
    <t xml:space="preserve">Entrenamiento XGBoost; comparación frente a Random Forest; ajuste básico de hiperparámetros.</t>
  </si>
  <si>
    <t xml:space="preserve">XGBoost, scikit-learn</t>
  </si>
  <si>
    <t xml:space="preserve">XGBoost entrenado; tabla comparativa</t>
  </si>
  <si>
    <t xml:space="preserve">30 mar–5 abr</t>
  </si>
  <si>
    <t xml:space="preserve">Semana Santa</t>
  </si>
  <si>
    <t xml:space="preserve">Receso académico</t>
  </si>
  <si>
    <t xml:space="preserve">Receso (Jueves Santo 2 abr). Avance autónomo: preparación de secuencias y escalado para LSTM.</t>
  </si>
  <si>
    <t xml:space="preserve">—</t>
  </si>
  <si>
    <t xml:space="preserve">Buffer de holgura del cronograma</t>
  </si>
  <si>
    <t xml:space="preserve">6–12 abr</t>
  </si>
  <si>
    <t xml:space="preserve">mar 7 · jue 9</t>
  </si>
  <si>
    <t xml:space="preserve">Implementación y entrenamiento de la red LSTM (TensorFlow/Keras) sobre secuencias temporales.</t>
  </si>
  <si>
    <t xml:space="preserve">TensorFlow, Keras, numpy</t>
  </si>
  <si>
    <t xml:space="preserve">Modelo LSTM entrenado</t>
  </si>
  <si>
    <t xml:space="preserve">13–19 abr</t>
  </si>
  <si>
    <t xml:space="preserve">mar 14 · jue 16</t>
  </si>
  <si>
    <t xml:space="preserve">Validación cruzada de los tres modelos. Comparación final (MAE/RMSE/R²) y selección del mejor.</t>
  </si>
  <si>
    <t xml:space="preserve">Reporte comparativo; modelo seleccionado</t>
  </si>
  <si>
    <t xml:space="preserve">Modelo elegido (XGBoost)</t>
  </si>
  <si>
    <t xml:space="preserve">20–26 abr</t>
  </si>
  <si>
    <t xml:space="preserve">mar 21 · jue 23</t>
  </si>
  <si>
    <t xml:space="preserve">Backend API</t>
  </si>
  <si>
    <t xml:space="preserve">API REST con FastAPI + Uvicorn: rutas GET/POST, integración con SQLAlchemy y MySQL; proxy de Google Maps.</t>
  </si>
  <si>
    <t xml:space="preserve">FastAPI, Uvicorn, SQLAlchemy</t>
  </si>
  <si>
    <t xml:space="preserve">API con endpoints básicos funcionales</t>
  </si>
  <si>
    <t xml:space="preserve">27 abr–3 may</t>
  </si>
  <si>
    <t xml:space="preserve">mar 28 · jue 30</t>
  </si>
  <si>
    <t xml:space="preserve">Autenticación JWT (cookies HttpOnly), control de roles admin/ciudadano, rate limiting y sanitización.</t>
  </si>
  <si>
    <t xml:space="preserve">FastAPI, JWT, bcrypt</t>
  </si>
  <si>
    <t xml:space="preserve">Autenticación y control de acceso funcional</t>
  </si>
  <si>
    <t xml:space="preserve">4–10 may</t>
  </si>
  <si>
    <t xml:space="preserve">mar 5 · jue 7</t>
  </si>
  <si>
    <t xml:space="preserve">Endpoint de predicción de riesgo y de rutas seguras; validación de fotos de reportes; pruebas en OpenAPI.</t>
  </si>
  <si>
    <t xml:space="preserve">FastAPI, XGBoost, Pillow</t>
  </si>
  <si>
    <t xml:space="preserve">Endpoints de predicción y rutas; pruebas</t>
  </si>
  <si>
    <t xml:space="preserve">API integrada</t>
  </si>
  <si>
    <t xml:space="preserve">11–17 may</t>
  </si>
  <si>
    <t xml:space="preserve">mar 12 · jue 14</t>
  </si>
  <si>
    <t xml:space="preserve">Frontend e integración</t>
  </si>
  <si>
    <t xml:space="preserve">Proyecto React 18 + Vite + React Router. Pantalla de login con consumo de JWT; code-splitting.</t>
  </si>
  <si>
    <t xml:space="preserve">React, Vite, React Router</t>
  </si>
  <si>
    <t xml:space="preserve">Frontend base con autenticación</t>
  </si>
  <si>
    <t xml:space="preserve">18–24 may</t>
  </si>
  <si>
    <t xml:space="preserve">mar 19 · jue 21</t>
  </si>
  <si>
    <t xml:space="preserve">Mapa con React Leaflet (clustering), gráficas Chart.js, módulo de reportes ciudadanos y modo claro/oscuro.</t>
  </si>
  <si>
    <t xml:space="preserve">React Leaflet, Chart.js</t>
  </si>
  <si>
    <t xml:space="preserve">Mapa, dashboard y reportes funcionales</t>
  </si>
  <si>
    <t xml:space="preserve">25–31 may</t>
  </si>
  <si>
    <t xml:space="preserve">mar 26 · jue 28</t>
  </si>
  <si>
    <t xml:space="preserve">Validación y pruebas</t>
  </si>
  <si>
    <t xml:space="preserve">Pruebas integradas: rutas seguras, predicción, roles, exportación PDF/Excel y flujo completo del sistema.</t>
  </si>
  <si>
    <t xml:space="preserve">FastAPI, React, MAMP</t>
  </si>
  <si>
    <t xml:space="preserve">Reporte de pruebas; sistema validado</t>
  </si>
  <si>
    <t xml:space="preserve">Sistema validado</t>
  </si>
  <si>
    <t xml:space="preserve">1–5 jun</t>
  </si>
  <si>
    <t xml:space="preserve">mar 2 · jue 4 · VIE 5</t>
  </si>
  <si>
    <t xml:space="preserve">Documentación y sustentación</t>
  </si>
  <si>
    <t xml:space="preserve">Redacción final (resultados, discusión, conclusiones) y preparación de la sustentación.</t>
  </si>
  <si>
    <t xml:space="preserve">Documento de grado, presentación</t>
  </si>
  <si>
    <t xml:space="preserve">Documento final; presentación lista</t>
  </si>
  <si>
    <t xml:space="preserve">SUSTENTACIÓN 5 jun</t>
  </si>
  <si>
    <t xml:space="preserve">Leyenda de fases</t>
  </si>
  <si>
    <t xml:space="preserve">Descripción</t>
  </si>
  <si>
    <t xml:space="preserve">Instalación y configuración de herramientas (Python, virtualenv, MAMP, Git) y estructura del proyecto.</t>
  </si>
  <si>
    <t xml:space="preserve">Recolección, limpieza e ingeniería de los datos SIGAT y de hurtos; diseño y carga de la BD MySQL.</t>
  </si>
  <si>
    <t xml:space="preserve">Entrenamiento y validación de Random Forest, XGBoost y LSTM; comparación de MAE, RMSE y R².</t>
  </si>
  <si>
    <t xml:space="preserve">API REST con FastAPI + Uvicorn; integración con la BD, autenticación JWT y proxy de Google Maps.</t>
  </si>
  <si>
    <t xml:space="preserve">Interfaz en React + React Leaflet + Chart.js y consumo de la API; reportes ciudadanos.</t>
  </si>
  <si>
    <t xml:space="preserve">Pruebas de datos, endpoints, roles, modelos y flujo completo del sistema.</t>
  </si>
  <si>
    <t xml:space="preserve">Redacción de resultados y conclusiones; preparación de la sustentación final.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</si>
</sst>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0.0%"/>
    <numFmt numFmtId="167" formatCode="&quot;USD &quot;#,##0.00;&quot;(USD &quot;#,##0.00\);\-"/>
    <numFmt numFmtId="168" formatCode="#,##0&quot; COP&quot;;\(#,##0&quot;) COP&quot;;\-"/>
    <numFmt numFmtId="169" formatCode="&quot;USD &quot;#,##0;&quot;(USD &quot;#,##0\);\-"/>
    <numFmt numFmtId="170" formatCode="#,##0&quot; usr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8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CE4D6"/>
      </patternFill>
    </fill>
    <fill>
      <patternFill patternType="solid">
        <fgColor rgb="FFD9E1F2"/>
        <bgColor rgb="FFDBDBF0"/>
      </patternFill>
    </fill>
    <fill>
      <patternFill patternType="solid">
        <fgColor rgb="FFFCE4D6"/>
        <bgColor rgb="FFFFF2CC"/>
      </patternFill>
    </fill>
    <fill>
      <patternFill patternType="solid">
        <fgColor rgb="FFDDEBF7"/>
        <bgColor rgb="FFD9E1F2"/>
      </patternFill>
    </fill>
    <fill>
      <patternFill patternType="solid">
        <fgColor rgb="FFE2EFDA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EDEDED"/>
        <bgColor rgb="FFF2F2F2"/>
      </patternFill>
    </fill>
    <fill>
      <patternFill patternType="solid">
        <fgColor rgb="FFDBDBF0"/>
        <bgColor rgb="FFD9E1F2"/>
      </patternFill>
    </fill>
    <fill>
      <patternFill patternType="solid">
        <fgColor rgb="FFF8CBAD"/>
        <bgColor rgb="FFFCE4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8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9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1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1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11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BDB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CE4D6"/>
      <rgbColor rgb="FFD9E1F2"/>
      <rgbColor rgb="FFEDEDED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28.35" hidden="false" customHeight="false" outlineLevel="0" collapsed="false">
      <c r="A6" s="5" t="s">
        <v>7</v>
      </c>
      <c r="B6" s="6" t="n">
        <v>3700</v>
      </c>
      <c r="C6" s="7" t="s">
        <v>8</v>
      </c>
      <c r="D6" s="8" t="s">
        <v>9</v>
      </c>
    </row>
    <row r="7" customFormat="false" ht="28.35" hidden="false" customHeight="false" outlineLevel="0" collapsed="false">
      <c r="A7" s="5" t="s">
        <v>10</v>
      </c>
      <c r="B7" s="9" t="n">
        <v>0.045</v>
      </c>
      <c r="C7" s="7" t="s">
        <v>11</v>
      </c>
      <c r="D7" s="8" t="s">
        <v>12</v>
      </c>
    </row>
    <row r="8" customFormat="false" ht="15" hidden="false" customHeight="false" outlineLevel="0" collapsed="false">
      <c r="A8" s="5" t="s">
        <v>13</v>
      </c>
      <c r="B8" s="6" t="n">
        <v>12</v>
      </c>
      <c r="C8" s="7" t="s">
        <v>14</v>
      </c>
      <c r="D8" s="8" t="s">
        <v>15</v>
      </c>
    </row>
    <row r="10" customFormat="false" ht="15" hidden="false" customHeight="false" outlineLevel="0" collapsed="false">
      <c r="A10" s="3" t="s">
        <v>16</v>
      </c>
    </row>
    <row r="11" customFormat="false" ht="23.85" hidden="false" customHeight="false" outlineLevel="0" collapsed="false">
      <c r="A11" s="4" t="s">
        <v>17</v>
      </c>
      <c r="B11" s="4" t="s">
        <v>18</v>
      </c>
      <c r="C11" s="4" t="s">
        <v>19</v>
      </c>
      <c r="D11" s="4" t="s">
        <v>20</v>
      </c>
      <c r="E11" s="4" t="s">
        <v>21</v>
      </c>
    </row>
    <row r="12" customFormat="false" ht="15" hidden="false" customHeight="false" outlineLevel="0" collapsed="false">
      <c r="A12" s="5" t="s">
        <v>22</v>
      </c>
      <c r="B12" s="10" t="n">
        <v>5</v>
      </c>
      <c r="C12" s="11" t="n">
        <v>10000</v>
      </c>
      <c r="D12" s="7" t="s">
        <v>23</v>
      </c>
      <c r="E12" s="8" t="s">
        <v>24</v>
      </c>
    </row>
    <row r="13" customFormat="false" ht="15" hidden="false" customHeight="false" outlineLevel="0" collapsed="false">
      <c r="A13" s="5" t="s">
        <v>25</v>
      </c>
      <c r="B13" s="10" t="n">
        <v>5</v>
      </c>
      <c r="C13" s="11" t="n">
        <v>5000</v>
      </c>
      <c r="D13" s="7" t="s">
        <v>26</v>
      </c>
      <c r="E13" s="8" t="s">
        <v>27</v>
      </c>
    </row>
    <row r="14" customFormat="false" ht="15" hidden="false" customHeight="false" outlineLevel="0" collapsed="false">
      <c r="A14" s="5" t="s">
        <v>28</v>
      </c>
      <c r="B14" s="10" t="n">
        <v>7</v>
      </c>
      <c r="C14" s="11" t="n">
        <v>10000</v>
      </c>
      <c r="D14" s="7" t="s">
        <v>23</v>
      </c>
      <c r="E14" s="8" t="s">
        <v>29</v>
      </c>
    </row>
    <row r="16" customFormat="false" ht="15" hidden="false" customHeight="false" outlineLevel="0" collapsed="false">
      <c r="A16" s="3" t="s">
        <v>30</v>
      </c>
    </row>
    <row r="17" customFormat="false" ht="15" hidden="false" customHeight="false" outlineLevel="0" collapsed="false">
      <c r="A17" s="4" t="s">
        <v>31</v>
      </c>
      <c r="B17" s="4" t="s">
        <v>4</v>
      </c>
      <c r="C17" s="4" t="s">
        <v>5</v>
      </c>
      <c r="D17" s="4" t="s">
        <v>32</v>
      </c>
    </row>
    <row r="18" customFormat="false" ht="19.4" hidden="false" customHeight="false" outlineLevel="0" collapsed="false">
      <c r="A18" s="5" t="s">
        <v>33</v>
      </c>
      <c r="B18" s="11" t="n">
        <v>4</v>
      </c>
      <c r="C18" s="7" t="s">
        <v>34</v>
      </c>
      <c r="D18" s="8" t="s">
        <v>35</v>
      </c>
    </row>
    <row r="19" customFormat="false" ht="28.35" hidden="false" customHeight="false" outlineLevel="0" collapsed="false">
      <c r="A19" s="5" t="s">
        <v>36</v>
      </c>
      <c r="B19" s="11" t="n">
        <v>1</v>
      </c>
      <c r="C19" s="7" t="s">
        <v>37</v>
      </c>
      <c r="D19" s="8" t="s">
        <v>38</v>
      </c>
    </row>
    <row r="20" customFormat="false" ht="19.4" hidden="false" customHeight="false" outlineLevel="0" collapsed="false">
      <c r="A20" s="5" t="s">
        <v>39</v>
      </c>
      <c r="B20" s="11" t="n">
        <v>1</v>
      </c>
      <c r="C20" s="7" t="s">
        <v>37</v>
      </c>
      <c r="D20" s="8" t="s">
        <v>40</v>
      </c>
    </row>
    <row r="21" customFormat="false" ht="19.4" hidden="false" customHeight="false" outlineLevel="0" collapsed="false">
      <c r="A21" s="5" t="s">
        <v>41</v>
      </c>
      <c r="B21" s="11" t="n">
        <v>8</v>
      </c>
      <c r="C21" s="7" t="s">
        <v>42</v>
      </c>
      <c r="D21" s="8" t="s">
        <v>43</v>
      </c>
    </row>
    <row r="24" customFormat="false" ht="15" hidden="false" customHeight="false" outlineLevel="0" collapsed="false">
      <c r="A24" s="12" t="s">
        <v>44</v>
      </c>
    </row>
    <row r="25" customFormat="false" ht="15" hidden="false" customHeight="false" outlineLevel="0" collapsed="false">
      <c r="A25" s="13" t="s">
        <v>45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48"/>
  </cols>
  <sheetData>
    <row r="1" customFormat="false" ht="17.35" hidden="false" customHeight="false" outlineLevel="0" collapsed="false">
      <c r="A1" s="1" t="s">
        <v>46</v>
      </c>
      <c r="B1" s="1"/>
      <c r="C1" s="1"/>
      <c r="D1" s="1"/>
    </row>
    <row r="2" customFormat="false" ht="15" hidden="false" customHeight="false" outlineLevel="0" collapsed="false">
      <c r="A2" s="2" t="s">
        <v>47</v>
      </c>
      <c r="B2" s="2"/>
      <c r="C2" s="2"/>
      <c r="D2" s="2"/>
    </row>
    <row r="4" customFormat="false" ht="15" hidden="false" customHeight="false" outlineLevel="0" collapsed="false">
      <c r="A4" s="3" t="s">
        <v>48</v>
      </c>
    </row>
    <row r="5" customFormat="false" ht="15" hidden="false" customHeight="false" outlineLevel="0" collapsed="false">
      <c r="A5" s="4" t="s">
        <v>49</v>
      </c>
      <c r="B5" s="4" t="s">
        <v>50</v>
      </c>
      <c r="C5" s="4" t="s">
        <v>51</v>
      </c>
      <c r="D5" s="4" t="s">
        <v>52</v>
      </c>
    </row>
    <row r="6" customFormat="false" ht="15" hidden="false" customHeight="false" outlineLevel="0" collapsed="false">
      <c r="A6" s="5" t="s">
        <v>53</v>
      </c>
      <c r="B6" s="14" t="n">
        <v>21000000</v>
      </c>
      <c r="C6" s="15" t="n">
        <f aca="false">B6/Supuestos!$B$6</f>
        <v>5675.67567567568</v>
      </c>
      <c r="D6" s="8" t="s">
        <v>54</v>
      </c>
    </row>
    <row r="7" customFormat="false" ht="15" hidden="false" customHeight="false" outlineLevel="0" collapsed="false">
      <c r="A7" s="5" t="s">
        <v>55</v>
      </c>
      <c r="B7" s="14" t="n">
        <v>6000000</v>
      </c>
      <c r="C7" s="15" t="n">
        <f aca="false">B7/Supuestos!$B$6</f>
        <v>1621.62162162162</v>
      </c>
      <c r="D7" s="8" t="s">
        <v>56</v>
      </c>
    </row>
    <row r="8" customFormat="false" ht="15" hidden="false" customHeight="false" outlineLevel="0" collapsed="false">
      <c r="A8" s="5" t="s">
        <v>57</v>
      </c>
      <c r="B8" s="14" t="n">
        <v>0</v>
      </c>
      <c r="C8" s="15" t="n">
        <f aca="false">B8/Supuestos!$B$6</f>
        <v>0</v>
      </c>
      <c r="D8" s="8" t="s">
        <v>58</v>
      </c>
    </row>
    <row r="9" customFormat="false" ht="15" hidden="false" customHeight="false" outlineLevel="0" collapsed="false">
      <c r="A9" s="16" t="s">
        <v>59</v>
      </c>
      <c r="B9" s="17" t="n">
        <f aca="false">SUM(B6:B8)</f>
        <v>27000000</v>
      </c>
      <c r="C9" s="18" t="n">
        <f aca="false">SUM(C6:C8)</f>
        <v>7297.2972972973</v>
      </c>
      <c r="D9" s="19"/>
    </row>
    <row r="11" customFormat="false" ht="15" hidden="false" customHeight="false" outlineLevel="0" collapsed="false">
      <c r="A11" s="3" t="s">
        <v>60</v>
      </c>
    </row>
    <row r="12" customFormat="false" ht="15" hidden="false" customHeight="false" outlineLevel="0" collapsed="false">
      <c r="A12" s="4" t="s">
        <v>49</v>
      </c>
      <c r="B12" s="4" t="s">
        <v>50</v>
      </c>
      <c r="C12" s="4" t="s">
        <v>51</v>
      </c>
      <c r="D12" s="4" t="s">
        <v>52</v>
      </c>
    </row>
    <row r="13" customFormat="false" ht="15" hidden="false" customHeight="false" outlineLevel="0" collapsed="false">
      <c r="A13" s="5" t="s">
        <v>61</v>
      </c>
      <c r="B13" s="14" t="n">
        <v>60000</v>
      </c>
      <c r="C13" s="15" t="n">
        <f aca="false">B13/Supuestos!$B$6</f>
        <v>16.2162162162162</v>
      </c>
      <c r="D13" s="8" t="s">
        <v>62</v>
      </c>
    </row>
    <row r="14" customFormat="false" ht="15" hidden="false" customHeight="false" outlineLevel="0" collapsed="false">
      <c r="A14" s="5" t="s">
        <v>63</v>
      </c>
      <c r="B14" s="14" t="n">
        <v>0</v>
      </c>
      <c r="C14" s="15" t="n">
        <f aca="false">B14/Supuestos!$B$6</f>
        <v>0</v>
      </c>
      <c r="D14" s="8" t="s">
        <v>64</v>
      </c>
    </row>
    <row r="15" customFormat="false" ht="15" hidden="false" customHeight="false" outlineLevel="0" collapsed="false">
      <c r="A15" s="5" t="s">
        <v>65</v>
      </c>
      <c r="B15" s="14" t="n">
        <v>1500000</v>
      </c>
      <c r="C15" s="15" t="n">
        <f aca="false">B15/Supuestos!$B$6</f>
        <v>405.405405405405</v>
      </c>
      <c r="D15" s="8" t="s">
        <v>66</v>
      </c>
    </row>
    <row r="16" customFormat="false" ht="15" hidden="false" customHeight="false" outlineLevel="0" collapsed="false">
      <c r="A16" s="5" t="s">
        <v>67</v>
      </c>
      <c r="B16" s="14" t="n">
        <v>0</v>
      </c>
      <c r="C16" s="15" t="n">
        <f aca="false">B16/Supuestos!$B$6</f>
        <v>0</v>
      </c>
      <c r="D16" s="8" t="s">
        <v>68</v>
      </c>
    </row>
    <row r="17" customFormat="false" ht="23.85" hidden="false" customHeight="false" outlineLevel="0" collapsed="false">
      <c r="A17" s="5" t="s">
        <v>69</v>
      </c>
      <c r="B17" s="14" t="n">
        <v>600000</v>
      </c>
      <c r="C17" s="15" t="n">
        <f aca="false">B17/Supuestos!$B$6</f>
        <v>162.162162162162</v>
      </c>
      <c r="D17" s="8" t="s">
        <v>70</v>
      </c>
    </row>
    <row r="18" customFormat="false" ht="15" hidden="false" customHeight="false" outlineLevel="0" collapsed="false">
      <c r="A18" s="5" t="s">
        <v>71</v>
      </c>
      <c r="B18" s="14" t="n">
        <v>400000</v>
      </c>
      <c r="C18" s="15" t="n">
        <f aca="false">B18/Supuestos!$B$6</f>
        <v>108.108108108108</v>
      </c>
      <c r="D18" s="8" t="s">
        <v>72</v>
      </c>
    </row>
    <row r="19" customFormat="false" ht="15" hidden="false" customHeight="false" outlineLevel="0" collapsed="false">
      <c r="A19" s="16" t="s">
        <v>73</v>
      </c>
      <c r="B19" s="17" t="n">
        <f aca="false">SUM(B13:B18)</f>
        <v>2560000</v>
      </c>
      <c r="C19" s="18" t="n">
        <f aca="false">SUM(C13:C18)</f>
        <v>691.891891891892</v>
      </c>
      <c r="D19" s="19"/>
    </row>
    <row r="21" customFormat="false" ht="15" hidden="false" customHeight="false" outlineLevel="0" collapsed="false">
      <c r="A21" s="20" t="s">
        <v>74</v>
      </c>
      <c r="B21" s="21" t="n">
        <f aca="false">B9+B19</f>
        <v>29560000</v>
      </c>
      <c r="C21" s="22" t="n">
        <f aca="false">C9+C19</f>
        <v>7989.18918918919</v>
      </c>
      <c r="D21" s="23" t="s">
        <v>75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4"/>
    <col collapsed="false" customWidth="true" hidden="false" outlineLevel="0" max="6" min="6" style="0" width="38"/>
  </cols>
  <sheetData>
    <row r="1" customFormat="false" ht="17.35" hidden="false" customHeight="false" outlineLevel="0" collapsed="false">
      <c r="A1" s="1" t="s">
        <v>76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77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4" t="s">
        <v>78</v>
      </c>
      <c r="B4" s="24" t="n">
        <v>100</v>
      </c>
      <c r="C4" s="24" t="n">
        <v>1000</v>
      </c>
      <c r="D4" s="24" t="n">
        <v>10000</v>
      </c>
      <c r="E4" s="24" t="n">
        <v>100000</v>
      </c>
      <c r="F4" s="4" t="s">
        <v>21</v>
      </c>
    </row>
    <row r="5" customFormat="false" ht="15" hidden="false" customHeight="false" outlineLevel="0" collapsed="false">
      <c r="A5" s="5" t="s">
        <v>79</v>
      </c>
      <c r="B5" s="6" t="n">
        <v>100</v>
      </c>
      <c r="C5" s="6" t="n">
        <v>1000</v>
      </c>
      <c r="D5" s="6" t="n">
        <v>10000</v>
      </c>
      <c r="E5" s="6" t="n">
        <v>100000</v>
      </c>
      <c r="F5" s="25" t="s">
        <v>80</v>
      </c>
    </row>
    <row r="6" customFormat="false" ht="15" hidden="false" customHeight="false" outlineLevel="0" collapsed="false">
      <c r="A6" s="5" t="s">
        <v>81</v>
      </c>
      <c r="B6" s="26" t="n">
        <f aca="false">B5*Supuestos!$B$18*Supuestos!$B$19</f>
        <v>400</v>
      </c>
      <c r="C6" s="26" t="n">
        <f aca="false">C5*Supuestos!$B$18*Supuestos!$B$19</f>
        <v>4000</v>
      </c>
      <c r="D6" s="26" t="n">
        <f aca="false">D5*Supuestos!$B$18*Supuestos!$B$19</f>
        <v>40000</v>
      </c>
      <c r="E6" s="26" t="n">
        <f aca="false">E5*Supuestos!$B$18*Supuestos!$B$19</f>
        <v>400000</v>
      </c>
      <c r="F6" s="25" t="s">
        <v>82</v>
      </c>
    </row>
    <row r="7" customFormat="false" ht="15" hidden="false" customHeight="false" outlineLevel="0" collapsed="false">
      <c r="A7" s="5" t="s">
        <v>83</v>
      </c>
      <c r="B7" s="26" t="n">
        <f aca="false">B5*Supuestos!$B$18*Supuestos!$B$20</f>
        <v>400</v>
      </c>
      <c r="C7" s="26" t="n">
        <f aca="false">C5*Supuestos!$B$18*Supuestos!$B$20</f>
        <v>4000</v>
      </c>
      <c r="D7" s="26" t="n">
        <f aca="false">D5*Supuestos!$B$18*Supuestos!$B$20</f>
        <v>40000</v>
      </c>
      <c r="E7" s="26" t="n">
        <f aca="false">E5*Supuestos!$B$18*Supuestos!$B$20</f>
        <v>400000</v>
      </c>
      <c r="F7" s="25" t="s">
        <v>82</v>
      </c>
    </row>
    <row r="8" customFormat="false" ht="15" hidden="false" customHeight="false" outlineLevel="0" collapsed="false">
      <c r="A8" s="5" t="s">
        <v>84</v>
      </c>
      <c r="B8" s="26" t="n">
        <f aca="false">B5*Supuestos!$B$21</f>
        <v>800</v>
      </c>
      <c r="C8" s="26" t="n">
        <f aca="false">C5*Supuestos!$B$21</f>
        <v>8000</v>
      </c>
      <c r="D8" s="26" t="n">
        <f aca="false">D5*Supuestos!$B$21</f>
        <v>80000</v>
      </c>
      <c r="E8" s="26" t="n">
        <f aca="false">E5*Supuestos!$B$21</f>
        <v>800000</v>
      </c>
      <c r="F8" s="25" t="s">
        <v>82</v>
      </c>
    </row>
    <row r="9" customFormat="false" ht="15" hidden="false" customHeight="false" outlineLevel="0" collapsed="false">
      <c r="A9" s="5" t="s">
        <v>85</v>
      </c>
      <c r="B9" s="27" t="n">
        <f aca="false">MAX(0,B6-Supuestos!$C$13)/1000*Supuestos!$B$13</f>
        <v>0</v>
      </c>
      <c r="C9" s="27" t="n">
        <f aca="false">MAX(0,C6-Supuestos!$C$13)/1000*Supuestos!$B$13</f>
        <v>0</v>
      </c>
      <c r="D9" s="27" t="n">
        <f aca="false">MAX(0,D6-Supuestos!$C$13)/1000*Supuestos!$B$13</f>
        <v>175</v>
      </c>
      <c r="E9" s="27" t="n">
        <f aca="false">MAX(0,E6-Supuestos!$C$13)/1000*Supuestos!$B$13</f>
        <v>1975</v>
      </c>
      <c r="F9" s="28"/>
    </row>
    <row r="10" customFormat="false" ht="15" hidden="false" customHeight="false" outlineLevel="0" collapsed="false">
      <c r="A10" s="5" t="s">
        <v>86</v>
      </c>
      <c r="B10" s="27" t="n">
        <f aca="false">MAX(0,B7-Supuestos!$C$12)/1000*Supuestos!$B$12</f>
        <v>0</v>
      </c>
      <c r="C10" s="27" t="n">
        <f aca="false">MAX(0,C7-Supuestos!$C$12)/1000*Supuestos!$B$12</f>
        <v>0</v>
      </c>
      <c r="D10" s="27" t="n">
        <f aca="false">MAX(0,D7-Supuestos!$C$12)/1000*Supuestos!$B$12</f>
        <v>150</v>
      </c>
      <c r="E10" s="27" t="n">
        <f aca="false">MAX(0,E7-Supuestos!$C$12)/1000*Supuestos!$B$12</f>
        <v>1950</v>
      </c>
      <c r="F10" s="28"/>
    </row>
    <row r="11" customFormat="false" ht="15" hidden="false" customHeight="false" outlineLevel="0" collapsed="false">
      <c r="A11" s="5" t="s">
        <v>87</v>
      </c>
      <c r="B11" s="27" t="n">
        <f aca="false">MAX(0,B8-Supuestos!$C$14)/1000*Supuestos!$B$14</f>
        <v>0</v>
      </c>
      <c r="C11" s="27" t="n">
        <f aca="false">MAX(0,C8-Supuestos!$C$14)/1000*Supuestos!$B$14</f>
        <v>0</v>
      </c>
      <c r="D11" s="27" t="n">
        <f aca="false">MAX(0,D8-Supuestos!$C$14)/1000*Supuestos!$B$14</f>
        <v>490</v>
      </c>
      <c r="E11" s="27" t="n">
        <f aca="false">MAX(0,E8-Supuestos!$C$14)/1000*Supuestos!$B$14</f>
        <v>5530</v>
      </c>
      <c r="F11" s="28"/>
    </row>
    <row r="12" customFormat="false" ht="15" hidden="false" customHeight="false" outlineLevel="0" collapsed="false">
      <c r="A12" s="29" t="s">
        <v>88</v>
      </c>
      <c r="B12" s="30" t="n">
        <f aca="false">SUM(B9:B11)</f>
        <v>0</v>
      </c>
      <c r="C12" s="30" t="n">
        <f aca="false">SUM(C9:C11)</f>
        <v>0</v>
      </c>
      <c r="D12" s="30" t="n">
        <f aca="false">SUM(D9:D11)</f>
        <v>815</v>
      </c>
      <c r="E12" s="30" t="n">
        <f aca="false">SUM(E9:E11)</f>
        <v>9455</v>
      </c>
      <c r="F12" s="31" t="s">
        <v>89</v>
      </c>
    </row>
    <row r="13" customFormat="false" ht="15" hidden="false" customHeight="false" outlineLevel="0" collapsed="false">
      <c r="A13" s="32" t="s">
        <v>90</v>
      </c>
      <c r="B13" s="28"/>
      <c r="C13" s="28"/>
      <c r="D13" s="28"/>
      <c r="E13" s="28"/>
      <c r="F13" s="28"/>
    </row>
    <row r="14" customFormat="false" ht="15" hidden="false" customHeight="false" outlineLevel="0" collapsed="false">
      <c r="A14" s="5" t="s">
        <v>91</v>
      </c>
      <c r="B14" s="33" t="n">
        <v>7</v>
      </c>
      <c r="C14" s="33" t="n">
        <v>7</v>
      </c>
      <c r="D14" s="33" t="n">
        <v>30</v>
      </c>
      <c r="E14" s="33" t="n">
        <v>250</v>
      </c>
      <c r="F14" s="25" t="s">
        <v>92</v>
      </c>
    </row>
    <row r="15" customFormat="false" ht="15" hidden="false" customHeight="false" outlineLevel="0" collapsed="false">
      <c r="A15" s="5" t="s">
        <v>93</v>
      </c>
      <c r="B15" s="33" t="n">
        <v>0</v>
      </c>
      <c r="C15" s="33" t="n">
        <v>12</v>
      </c>
      <c r="D15" s="33" t="n">
        <v>40</v>
      </c>
      <c r="E15" s="33" t="n">
        <v>220</v>
      </c>
      <c r="F15" s="25" t="s">
        <v>94</v>
      </c>
    </row>
    <row r="16" customFormat="false" ht="15" hidden="false" customHeight="false" outlineLevel="0" collapsed="false">
      <c r="A16" s="5" t="s">
        <v>95</v>
      </c>
      <c r="B16" s="33" t="n">
        <v>0</v>
      </c>
      <c r="C16" s="33" t="n">
        <v>0</v>
      </c>
      <c r="D16" s="33" t="n">
        <v>20</v>
      </c>
      <c r="E16" s="33" t="n">
        <v>120</v>
      </c>
      <c r="F16" s="25" t="s">
        <v>96</v>
      </c>
    </row>
    <row r="17" customFormat="false" ht="15" hidden="false" customHeight="false" outlineLevel="0" collapsed="false">
      <c r="A17" s="5" t="s">
        <v>97</v>
      </c>
      <c r="B17" s="33" t="n">
        <v>1</v>
      </c>
      <c r="C17" s="33" t="n">
        <v>3</v>
      </c>
      <c r="D17" s="33" t="n">
        <v>15</v>
      </c>
      <c r="E17" s="33" t="n">
        <v>90</v>
      </c>
      <c r="F17" s="25" t="s">
        <v>98</v>
      </c>
    </row>
    <row r="18" customFormat="false" ht="15" hidden="false" customHeight="false" outlineLevel="0" collapsed="false">
      <c r="A18" s="5" t="s">
        <v>99</v>
      </c>
      <c r="B18" s="33" t="n">
        <v>1</v>
      </c>
      <c r="C18" s="33" t="n">
        <v>1</v>
      </c>
      <c r="D18" s="33" t="n">
        <v>1</v>
      </c>
      <c r="E18" s="33" t="n">
        <v>1</v>
      </c>
      <c r="F18" s="25" t="s">
        <v>62</v>
      </c>
    </row>
    <row r="19" customFormat="false" ht="15" hidden="false" customHeight="false" outlineLevel="0" collapsed="false">
      <c r="A19" s="5" t="s">
        <v>100</v>
      </c>
      <c r="B19" s="33" t="n">
        <v>0</v>
      </c>
      <c r="C19" s="33" t="n">
        <v>3</v>
      </c>
      <c r="D19" s="33" t="n">
        <v>15</v>
      </c>
      <c r="E19" s="33" t="n">
        <v>60</v>
      </c>
      <c r="F19" s="25" t="s">
        <v>101</v>
      </c>
    </row>
    <row r="20" customFormat="false" ht="15" hidden="false" customHeight="false" outlineLevel="0" collapsed="false">
      <c r="A20" s="29" t="s">
        <v>102</v>
      </c>
      <c r="B20" s="30" t="n">
        <f aca="false">SUM(B14:B19)</f>
        <v>9</v>
      </c>
      <c r="C20" s="30" t="n">
        <f aca="false">SUM(C14:C19)</f>
        <v>26</v>
      </c>
      <c r="D20" s="30" t="n">
        <f aca="false">SUM(D14:D19)</f>
        <v>121</v>
      </c>
      <c r="E20" s="30" t="n">
        <f aca="false">SUM(E14:E19)</f>
        <v>741</v>
      </c>
      <c r="F20" s="19"/>
    </row>
    <row r="21" customFormat="false" ht="15" hidden="false" customHeight="false" outlineLevel="0" collapsed="false">
      <c r="A21" s="34" t="s">
        <v>103</v>
      </c>
      <c r="B21" s="35" t="n">
        <f aca="false">B12+B20</f>
        <v>9</v>
      </c>
      <c r="C21" s="35" t="n">
        <f aca="false">C12+C20</f>
        <v>26</v>
      </c>
      <c r="D21" s="35" t="n">
        <f aca="false">D12+D20</f>
        <v>936</v>
      </c>
      <c r="E21" s="35" t="n">
        <f aca="false">E12+E20</f>
        <v>10196</v>
      </c>
      <c r="F21" s="36"/>
    </row>
    <row r="22" customFormat="false" ht="15" hidden="false" customHeight="false" outlineLevel="0" collapsed="false">
      <c r="A22" s="34" t="s">
        <v>104</v>
      </c>
      <c r="B22" s="21" t="n">
        <f aca="false">B21*Supuestos!$B$6</f>
        <v>33300</v>
      </c>
      <c r="C22" s="21" t="n">
        <f aca="false">C21*Supuestos!$B$6</f>
        <v>96200</v>
      </c>
      <c r="D22" s="21" t="n">
        <f aca="false">D21*Supuestos!$B$6</f>
        <v>3463200</v>
      </c>
      <c r="E22" s="21" t="n">
        <f aca="false">E21*Supuestos!$B$6</f>
        <v>37725200</v>
      </c>
      <c r="F22" s="36"/>
    </row>
    <row r="23" customFormat="false" ht="15" hidden="false" customHeight="false" outlineLevel="0" collapsed="false">
      <c r="A23" s="34" t="s">
        <v>105</v>
      </c>
      <c r="B23" s="21" t="n">
        <f aca="false">B22*12</f>
        <v>399600</v>
      </c>
      <c r="C23" s="21" t="n">
        <f aca="false">C22*12</f>
        <v>1154400</v>
      </c>
      <c r="D23" s="21" t="n">
        <f aca="false">D22*12</f>
        <v>41558400</v>
      </c>
      <c r="E23" s="21" t="n">
        <f aca="false">E22*12</f>
        <v>452702400</v>
      </c>
      <c r="F23" s="36"/>
    </row>
    <row r="25" customFormat="false" ht="15" hidden="false" customHeight="false" outlineLevel="0" collapsed="false">
      <c r="A25" s="32" t="s">
        <v>106</v>
      </c>
      <c r="B25" s="28"/>
      <c r="C25" s="28"/>
      <c r="D25" s="28"/>
      <c r="E25" s="28"/>
      <c r="F25" s="28"/>
    </row>
    <row r="26" customFormat="false" ht="15" hidden="false" customHeight="false" outlineLevel="0" collapsed="false">
      <c r="A26" s="5" t="s">
        <v>107</v>
      </c>
      <c r="B26" s="33" t="n">
        <v>0</v>
      </c>
      <c r="C26" s="33" t="n">
        <v>0</v>
      </c>
      <c r="D26" s="33" t="n">
        <v>25</v>
      </c>
      <c r="E26" s="33" t="n">
        <v>80</v>
      </c>
      <c r="F26" s="25" t="s">
        <v>108</v>
      </c>
    </row>
    <row r="27" customFormat="false" ht="15" hidden="false" customHeight="false" outlineLevel="0" collapsed="false">
      <c r="A27" s="29" t="s">
        <v>109</v>
      </c>
      <c r="B27" s="30" t="n">
        <f aca="false">B12-B26</f>
        <v>0</v>
      </c>
      <c r="C27" s="30" t="n">
        <f aca="false">C12-C26</f>
        <v>0</v>
      </c>
      <c r="D27" s="30" t="n">
        <f aca="false">D12-D26</f>
        <v>790</v>
      </c>
      <c r="E27" s="30" t="n">
        <f aca="false">E12-E26</f>
        <v>9375</v>
      </c>
      <c r="F27" s="31" t="s">
        <v>110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1" t="s">
        <v>111</v>
      </c>
      <c r="B1" s="1"/>
      <c r="C1" s="1"/>
      <c r="D1" s="1"/>
    </row>
    <row r="3" customFormat="false" ht="15" hidden="false" customHeight="false" outlineLevel="0" collapsed="false">
      <c r="A3" s="4" t="s">
        <v>49</v>
      </c>
      <c r="B3" s="4" t="s">
        <v>112</v>
      </c>
      <c r="C3" s="4" t="s">
        <v>113</v>
      </c>
      <c r="D3" s="4" t="s">
        <v>114</v>
      </c>
    </row>
    <row r="4" customFormat="false" ht="15" hidden="false" customHeight="false" outlineLevel="0" collapsed="false">
      <c r="A4" s="5" t="s">
        <v>115</v>
      </c>
      <c r="B4" s="37" t="n">
        <f aca="false">CAPEX!$B$19</f>
        <v>2560000</v>
      </c>
      <c r="C4" s="38" t="n">
        <f aca="false">CAPEX!$B$19/Supuestos!$B$6</f>
        <v>691.891891891892</v>
      </c>
      <c r="D4" s="8" t="s">
        <v>116</v>
      </c>
    </row>
    <row r="5" customFormat="false" ht="15" hidden="false" customHeight="false" outlineLevel="0" collapsed="false">
      <c r="A5" s="5" t="s">
        <v>117</v>
      </c>
      <c r="B5" s="37" t="n">
        <f aca="false">OPEX!$B$22</f>
        <v>33300</v>
      </c>
      <c r="C5" s="38" t="n">
        <f aca="false">OPEX!$B$21</f>
        <v>9</v>
      </c>
      <c r="D5" s="8" t="s">
        <v>118</v>
      </c>
    </row>
    <row r="6" customFormat="false" ht="15" hidden="false" customHeight="false" outlineLevel="0" collapsed="false">
      <c r="A6" s="5" t="s">
        <v>119</v>
      </c>
      <c r="B6" s="37" t="n">
        <f aca="false">OPEX!$C$22</f>
        <v>96200</v>
      </c>
      <c r="C6" s="38" t="n">
        <f aca="false">OPEX!$C$21</f>
        <v>26</v>
      </c>
      <c r="D6" s="8" t="s">
        <v>120</v>
      </c>
    </row>
    <row r="7" customFormat="false" ht="15" hidden="false" customHeight="false" outlineLevel="0" collapsed="false">
      <c r="A7" s="5" t="s">
        <v>121</v>
      </c>
      <c r="B7" s="37" t="n">
        <f aca="false">OPEX!$D$22</f>
        <v>3463200</v>
      </c>
      <c r="C7" s="38" t="n">
        <f aca="false">OPEX!$D$21</f>
        <v>936</v>
      </c>
      <c r="D7" s="8" t="s">
        <v>122</v>
      </c>
    </row>
    <row r="8" customFormat="false" ht="15" hidden="false" customHeight="false" outlineLevel="0" collapsed="false">
      <c r="A8" s="5" t="s">
        <v>123</v>
      </c>
      <c r="B8" s="37" t="n">
        <f aca="false">OPEX!$E$22</f>
        <v>37725200</v>
      </c>
      <c r="C8" s="38" t="n">
        <f aca="false">OPEX!$E$21</f>
        <v>10196</v>
      </c>
      <c r="D8" s="8" t="s">
        <v>124</v>
      </c>
    </row>
    <row r="10" customFormat="false" ht="15" hidden="false" customHeight="false" outlineLevel="0" collapsed="false">
      <c r="A10" s="3" t="s">
        <v>125</v>
      </c>
    </row>
    <row r="11" customFormat="false" ht="30" hidden="false" customHeight="true" outlineLevel="0" collapsed="false">
      <c r="A11" s="39" t="s">
        <v>126</v>
      </c>
      <c r="B11" s="39"/>
      <c r="C11" s="39"/>
      <c r="D11" s="39"/>
    </row>
    <row r="12" customFormat="false" ht="30" hidden="false" customHeight="true" outlineLevel="0" collapsed="false">
      <c r="A12" s="39" t="s">
        <v>127</v>
      </c>
      <c r="B12" s="39"/>
      <c r="C12" s="39"/>
      <c r="D12" s="39"/>
    </row>
    <row r="13" customFormat="false" ht="30" hidden="false" customHeight="true" outlineLevel="0" collapsed="false">
      <c r="A13" s="39" t="s">
        <v>128</v>
      </c>
      <c r="B13" s="39"/>
      <c r="C13" s="39"/>
      <c r="D13" s="39"/>
    </row>
    <row r="14" customFormat="false" ht="30" hidden="false" customHeight="true" outlineLevel="0" collapsed="false">
      <c r="A14" s="39" t="s">
        <v>129</v>
      </c>
      <c r="B14" s="39"/>
      <c r="C14" s="39"/>
      <c r="D14" s="39"/>
    </row>
    <row r="15" customFormat="false" ht="30" hidden="false" customHeight="true" outlineLevel="0" collapsed="false">
      <c r="A15" s="39" t="s">
        <v>130</v>
      </c>
      <c r="B15" s="39"/>
      <c r="C15" s="39"/>
      <c r="D15" s="39"/>
    </row>
  </sheetData>
  <mergeCells count="6">
    <mergeCell ref="A1:D1"/>
    <mergeCell ref="A11:D11"/>
    <mergeCell ref="A12:D12"/>
    <mergeCell ref="A13:D13"/>
    <mergeCell ref="A14:D14"/>
    <mergeCell ref="A15:D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20"/>
    <col collapsed="false" customWidth="true" hidden="false" outlineLevel="0" max="4" min="4" style="0" width="22"/>
    <col collapsed="false" customWidth="true" hidden="false" outlineLevel="0" max="5" min="5" style="0" width="52"/>
    <col collapsed="false" customWidth="true" hidden="false" outlineLevel="0" max="6" min="6" style="0" width="28"/>
    <col collapsed="false" customWidth="true" hidden="false" outlineLevel="0" max="7" min="7" style="0" width="40"/>
    <col collapsed="false" customWidth="true" hidden="false" outlineLevel="0" max="8" min="8" style="0" width="22"/>
  </cols>
  <sheetData>
    <row r="1" customFormat="false" ht="17.35" hidden="false" customHeight="false" outlineLevel="0" collapsed="false">
      <c r="A1" s="1" t="s">
        <v>131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132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4" t="s">
        <v>133</v>
      </c>
      <c r="B4" s="4" t="s">
        <v>134</v>
      </c>
      <c r="C4" s="4" t="s">
        <v>135</v>
      </c>
      <c r="D4" s="4" t="s">
        <v>136</v>
      </c>
      <c r="E4" s="4" t="s">
        <v>137</v>
      </c>
      <c r="F4" s="4" t="s">
        <v>138</v>
      </c>
      <c r="G4" s="4" t="s">
        <v>139</v>
      </c>
      <c r="H4" s="4" t="s">
        <v>140</v>
      </c>
    </row>
    <row r="5" customFormat="false" ht="42" hidden="false" customHeight="true" outlineLevel="0" collapsed="false">
      <c r="A5" s="40" t="n">
        <v>1</v>
      </c>
      <c r="B5" s="40" t="s">
        <v>141</v>
      </c>
      <c r="C5" s="40" t="s">
        <v>142</v>
      </c>
      <c r="D5" s="41" t="s">
        <v>143</v>
      </c>
      <c r="E5" s="42" t="s">
        <v>144</v>
      </c>
      <c r="F5" s="42" t="s">
        <v>145</v>
      </c>
      <c r="G5" s="42" t="s">
        <v>146</v>
      </c>
      <c r="H5" s="43" t="s">
        <v>147</v>
      </c>
    </row>
    <row r="6" customFormat="false" ht="42" hidden="false" customHeight="true" outlineLevel="0" collapsed="false">
      <c r="A6" s="40" t="n">
        <v>2</v>
      </c>
      <c r="B6" s="40" t="s">
        <v>148</v>
      </c>
      <c r="C6" s="40" t="s">
        <v>149</v>
      </c>
      <c r="D6" s="41" t="s">
        <v>143</v>
      </c>
      <c r="E6" s="42" t="s">
        <v>150</v>
      </c>
      <c r="F6" s="42" t="s">
        <v>151</v>
      </c>
      <c r="G6" s="42" t="s">
        <v>152</v>
      </c>
      <c r="H6" s="40"/>
    </row>
    <row r="7" customFormat="false" ht="42" hidden="false" customHeight="true" outlineLevel="0" collapsed="false">
      <c r="A7" s="44" t="n">
        <v>3</v>
      </c>
      <c r="B7" s="44" t="s">
        <v>153</v>
      </c>
      <c r="C7" s="44" t="s">
        <v>154</v>
      </c>
      <c r="D7" s="45" t="s">
        <v>155</v>
      </c>
      <c r="E7" s="46" t="s">
        <v>156</v>
      </c>
      <c r="F7" s="46" t="s">
        <v>157</v>
      </c>
      <c r="G7" s="46" t="s">
        <v>158</v>
      </c>
      <c r="H7" s="44"/>
    </row>
    <row r="8" customFormat="false" ht="42" hidden="false" customHeight="true" outlineLevel="0" collapsed="false">
      <c r="A8" s="44" t="n">
        <v>4</v>
      </c>
      <c r="B8" s="44" t="s">
        <v>159</v>
      </c>
      <c r="C8" s="44" t="s">
        <v>160</v>
      </c>
      <c r="D8" s="45" t="s">
        <v>155</v>
      </c>
      <c r="E8" s="46" t="s">
        <v>161</v>
      </c>
      <c r="F8" s="46" t="s">
        <v>162</v>
      </c>
      <c r="G8" s="46" t="s">
        <v>163</v>
      </c>
      <c r="H8" s="44"/>
    </row>
    <row r="9" customFormat="false" ht="42" hidden="false" customHeight="true" outlineLevel="0" collapsed="false">
      <c r="A9" s="44" t="n">
        <v>5</v>
      </c>
      <c r="B9" s="44" t="s">
        <v>164</v>
      </c>
      <c r="C9" s="44" t="s">
        <v>165</v>
      </c>
      <c r="D9" s="45" t="s">
        <v>155</v>
      </c>
      <c r="E9" s="46" t="s">
        <v>166</v>
      </c>
      <c r="F9" s="46" t="s">
        <v>157</v>
      </c>
      <c r="G9" s="46" t="s">
        <v>167</v>
      </c>
      <c r="H9" s="44"/>
    </row>
    <row r="10" customFormat="false" ht="42" hidden="false" customHeight="true" outlineLevel="0" collapsed="false">
      <c r="A10" s="44" t="n">
        <v>6</v>
      </c>
      <c r="B10" s="44" t="s">
        <v>168</v>
      </c>
      <c r="C10" s="44" t="s">
        <v>149</v>
      </c>
      <c r="D10" s="45" t="s">
        <v>155</v>
      </c>
      <c r="E10" s="46" t="s">
        <v>169</v>
      </c>
      <c r="F10" s="46" t="s">
        <v>170</v>
      </c>
      <c r="G10" s="46" t="s">
        <v>171</v>
      </c>
      <c r="H10" s="47" t="s">
        <v>172</v>
      </c>
    </row>
    <row r="11" customFormat="false" ht="42" hidden="false" customHeight="true" outlineLevel="0" collapsed="false">
      <c r="A11" s="48" t="n">
        <v>7</v>
      </c>
      <c r="B11" s="48" t="s">
        <v>173</v>
      </c>
      <c r="C11" s="48" t="s">
        <v>154</v>
      </c>
      <c r="D11" s="49" t="s">
        <v>174</v>
      </c>
      <c r="E11" s="50" t="s">
        <v>175</v>
      </c>
      <c r="F11" s="50" t="s">
        <v>176</v>
      </c>
      <c r="G11" s="50" t="s">
        <v>177</v>
      </c>
      <c r="H11" s="48"/>
    </row>
    <row r="12" customFormat="false" ht="42" hidden="false" customHeight="true" outlineLevel="0" collapsed="false">
      <c r="A12" s="48" t="n">
        <v>8</v>
      </c>
      <c r="B12" s="48" t="s">
        <v>178</v>
      </c>
      <c r="C12" s="48" t="s">
        <v>160</v>
      </c>
      <c r="D12" s="49" t="s">
        <v>174</v>
      </c>
      <c r="E12" s="50" t="s">
        <v>179</v>
      </c>
      <c r="F12" s="50" t="s">
        <v>180</v>
      </c>
      <c r="G12" s="50" t="s">
        <v>181</v>
      </c>
      <c r="H12" s="48"/>
    </row>
    <row r="13" customFormat="false" ht="42" hidden="false" customHeight="true" outlineLevel="0" collapsed="false">
      <c r="A13" s="51" t="n">
        <v>9</v>
      </c>
      <c r="B13" s="51" t="s">
        <v>182</v>
      </c>
      <c r="C13" s="51" t="s">
        <v>183</v>
      </c>
      <c r="D13" s="52" t="s">
        <v>184</v>
      </c>
      <c r="E13" s="53" t="s">
        <v>185</v>
      </c>
      <c r="F13" s="53" t="s">
        <v>186</v>
      </c>
      <c r="G13" s="53" t="s">
        <v>187</v>
      </c>
      <c r="H13" s="51"/>
    </row>
    <row r="14" customFormat="false" ht="42" hidden="false" customHeight="true" outlineLevel="0" collapsed="false">
      <c r="A14" s="48" t="n">
        <v>10</v>
      </c>
      <c r="B14" s="48" t="s">
        <v>188</v>
      </c>
      <c r="C14" s="48" t="s">
        <v>189</v>
      </c>
      <c r="D14" s="49" t="s">
        <v>174</v>
      </c>
      <c r="E14" s="50" t="s">
        <v>190</v>
      </c>
      <c r="F14" s="50" t="s">
        <v>191</v>
      </c>
      <c r="G14" s="50" t="s">
        <v>192</v>
      </c>
      <c r="H14" s="48"/>
    </row>
    <row r="15" customFormat="false" ht="42" hidden="false" customHeight="true" outlineLevel="0" collapsed="false">
      <c r="A15" s="48" t="n">
        <v>11</v>
      </c>
      <c r="B15" s="48" t="s">
        <v>193</v>
      </c>
      <c r="C15" s="48" t="s">
        <v>194</v>
      </c>
      <c r="D15" s="49" t="s">
        <v>174</v>
      </c>
      <c r="E15" s="50" t="s">
        <v>195</v>
      </c>
      <c r="F15" s="50" t="s">
        <v>176</v>
      </c>
      <c r="G15" s="50" t="s">
        <v>196</v>
      </c>
      <c r="H15" s="54" t="s">
        <v>197</v>
      </c>
    </row>
    <row r="16" customFormat="false" ht="42" hidden="false" customHeight="true" outlineLevel="0" collapsed="false">
      <c r="A16" s="55" t="n">
        <v>12</v>
      </c>
      <c r="B16" s="55" t="s">
        <v>198</v>
      </c>
      <c r="C16" s="55" t="s">
        <v>199</v>
      </c>
      <c r="D16" s="56" t="s">
        <v>200</v>
      </c>
      <c r="E16" s="57" t="s">
        <v>201</v>
      </c>
      <c r="F16" s="57" t="s">
        <v>202</v>
      </c>
      <c r="G16" s="57" t="s">
        <v>203</v>
      </c>
      <c r="H16" s="55"/>
    </row>
    <row r="17" customFormat="false" ht="42" hidden="false" customHeight="true" outlineLevel="0" collapsed="false">
      <c r="A17" s="55" t="n">
        <v>13</v>
      </c>
      <c r="B17" s="55" t="s">
        <v>204</v>
      </c>
      <c r="C17" s="55" t="s">
        <v>205</v>
      </c>
      <c r="D17" s="56" t="s">
        <v>200</v>
      </c>
      <c r="E17" s="57" t="s">
        <v>206</v>
      </c>
      <c r="F17" s="57" t="s">
        <v>207</v>
      </c>
      <c r="G17" s="57" t="s">
        <v>208</v>
      </c>
      <c r="H17" s="55"/>
    </row>
    <row r="18" customFormat="false" ht="42" hidden="false" customHeight="true" outlineLevel="0" collapsed="false">
      <c r="A18" s="55" t="n">
        <v>14</v>
      </c>
      <c r="B18" s="55" t="s">
        <v>209</v>
      </c>
      <c r="C18" s="55" t="s">
        <v>210</v>
      </c>
      <c r="D18" s="56" t="s">
        <v>200</v>
      </c>
      <c r="E18" s="57" t="s">
        <v>211</v>
      </c>
      <c r="F18" s="57" t="s">
        <v>212</v>
      </c>
      <c r="G18" s="57" t="s">
        <v>213</v>
      </c>
      <c r="H18" s="58" t="s">
        <v>214</v>
      </c>
    </row>
    <row r="19" customFormat="false" ht="42" hidden="false" customHeight="true" outlineLevel="0" collapsed="false">
      <c r="A19" s="59" t="n">
        <v>15</v>
      </c>
      <c r="B19" s="59" t="s">
        <v>215</v>
      </c>
      <c r="C19" s="59" t="s">
        <v>216</v>
      </c>
      <c r="D19" s="60" t="s">
        <v>217</v>
      </c>
      <c r="E19" s="61" t="s">
        <v>218</v>
      </c>
      <c r="F19" s="61" t="s">
        <v>219</v>
      </c>
      <c r="G19" s="61" t="s">
        <v>220</v>
      </c>
      <c r="H19" s="59"/>
    </row>
    <row r="20" customFormat="false" ht="42" hidden="false" customHeight="true" outlineLevel="0" collapsed="false">
      <c r="A20" s="59" t="n">
        <v>16</v>
      </c>
      <c r="B20" s="59" t="s">
        <v>221</v>
      </c>
      <c r="C20" s="59" t="s">
        <v>222</v>
      </c>
      <c r="D20" s="60" t="s">
        <v>217</v>
      </c>
      <c r="E20" s="61" t="s">
        <v>223</v>
      </c>
      <c r="F20" s="61" t="s">
        <v>224</v>
      </c>
      <c r="G20" s="61" t="s">
        <v>225</v>
      </c>
      <c r="H20" s="59"/>
    </row>
    <row r="21" customFormat="false" ht="42" hidden="false" customHeight="true" outlineLevel="0" collapsed="false">
      <c r="A21" s="62" t="n">
        <v>17</v>
      </c>
      <c r="B21" s="62" t="s">
        <v>226</v>
      </c>
      <c r="C21" s="62" t="s">
        <v>227</v>
      </c>
      <c r="D21" s="63" t="s">
        <v>228</v>
      </c>
      <c r="E21" s="64" t="s">
        <v>229</v>
      </c>
      <c r="F21" s="64" t="s">
        <v>230</v>
      </c>
      <c r="G21" s="64" t="s">
        <v>231</v>
      </c>
      <c r="H21" s="65" t="s">
        <v>232</v>
      </c>
    </row>
    <row r="22" customFormat="false" ht="42" hidden="false" customHeight="true" outlineLevel="0" collapsed="false">
      <c r="A22" s="66" t="n">
        <v>18</v>
      </c>
      <c r="B22" s="66" t="s">
        <v>233</v>
      </c>
      <c r="C22" s="66" t="s">
        <v>234</v>
      </c>
      <c r="D22" s="67" t="s">
        <v>235</v>
      </c>
      <c r="E22" s="68" t="s">
        <v>236</v>
      </c>
      <c r="F22" s="68" t="s">
        <v>237</v>
      </c>
      <c r="G22" s="68" t="s">
        <v>238</v>
      </c>
      <c r="H22" s="69" t="s">
        <v>239</v>
      </c>
    </row>
    <row r="25" customFormat="false" ht="15" hidden="false" customHeight="false" outlineLevel="0" collapsed="false">
      <c r="A25" s="3" t="s">
        <v>240</v>
      </c>
    </row>
    <row r="26" customFormat="false" ht="35.05" hidden="false" customHeight="true" outlineLevel="0" collapsed="false">
      <c r="A26" s="4" t="s">
        <v>136</v>
      </c>
      <c r="B26" s="70" t="s">
        <v>241</v>
      </c>
      <c r="C26" s="70"/>
      <c r="D26" s="70"/>
      <c r="E26" s="70"/>
      <c r="F26" s="70"/>
      <c r="G26" s="70"/>
      <c r="H26" s="70"/>
    </row>
    <row r="27" customFormat="false" ht="25.5" hidden="false" customHeight="true" outlineLevel="0" collapsed="false">
      <c r="A27" s="71" t="s">
        <v>143</v>
      </c>
      <c r="B27" s="72" t="s">
        <v>242</v>
      </c>
      <c r="C27" s="72"/>
      <c r="D27" s="72"/>
      <c r="E27" s="72"/>
      <c r="F27" s="72"/>
      <c r="G27" s="72"/>
      <c r="H27" s="72"/>
    </row>
    <row r="28" customFormat="false" ht="25.5" hidden="false" customHeight="true" outlineLevel="0" collapsed="false">
      <c r="A28" s="73" t="s">
        <v>155</v>
      </c>
      <c r="B28" s="72" t="s">
        <v>243</v>
      </c>
      <c r="C28" s="72"/>
      <c r="D28" s="72"/>
      <c r="E28" s="72"/>
      <c r="F28" s="72"/>
      <c r="G28" s="72"/>
      <c r="H28" s="72"/>
    </row>
    <row r="29" customFormat="false" ht="25.5" hidden="false" customHeight="true" outlineLevel="0" collapsed="false">
      <c r="A29" s="74" t="s">
        <v>174</v>
      </c>
      <c r="B29" s="72" t="s">
        <v>244</v>
      </c>
      <c r="C29" s="72"/>
      <c r="D29" s="72"/>
      <c r="E29" s="72"/>
      <c r="F29" s="72"/>
      <c r="G29" s="72"/>
      <c r="H29" s="72"/>
    </row>
    <row r="30" customFormat="false" ht="25.5" hidden="false" customHeight="true" outlineLevel="0" collapsed="false">
      <c r="A30" s="75" t="s">
        <v>200</v>
      </c>
      <c r="B30" s="72" t="s">
        <v>245</v>
      </c>
      <c r="C30" s="72"/>
      <c r="D30" s="72"/>
      <c r="E30" s="72"/>
      <c r="F30" s="72"/>
      <c r="G30" s="72"/>
      <c r="H30" s="72"/>
    </row>
    <row r="31" customFormat="false" ht="25.5" hidden="false" customHeight="true" outlineLevel="0" collapsed="false">
      <c r="A31" s="76" t="s">
        <v>217</v>
      </c>
      <c r="B31" s="72" t="s">
        <v>246</v>
      </c>
      <c r="C31" s="72"/>
      <c r="D31" s="72"/>
      <c r="E31" s="72"/>
      <c r="F31" s="72"/>
      <c r="G31" s="72"/>
      <c r="H31" s="72"/>
    </row>
    <row r="32" customFormat="false" ht="25.5" hidden="false" customHeight="true" outlineLevel="0" collapsed="false">
      <c r="A32" s="77" t="s">
        <v>228</v>
      </c>
      <c r="B32" s="72" t="s">
        <v>247</v>
      </c>
      <c r="C32" s="72"/>
      <c r="D32" s="72"/>
      <c r="E32" s="72"/>
      <c r="F32" s="72"/>
      <c r="G32" s="72"/>
      <c r="H32" s="72"/>
    </row>
    <row r="33" customFormat="false" ht="25.5" hidden="false" customHeight="true" outlineLevel="0" collapsed="false">
      <c r="A33" s="78" t="s">
        <v>235</v>
      </c>
      <c r="B33" s="72" t="s">
        <v>248</v>
      </c>
      <c r="C33" s="72"/>
      <c r="D33" s="72"/>
      <c r="E33" s="72"/>
      <c r="F33" s="72"/>
      <c r="G33" s="72"/>
      <c r="H33" s="72"/>
    </row>
  </sheetData>
  <mergeCells count="10">
    <mergeCell ref="A1:H1"/>
    <mergeCell ref="A2:H2"/>
    <mergeCell ref="B26:H26"/>
    <mergeCell ref="B27:H27"/>
    <mergeCell ref="B28:H28"/>
    <mergeCell ref="B29:H29"/>
    <mergeCell ref="B30:H30"/>
    <mergeCell ref="B31:H31"/>
    <mergeCell ref="B32:H32"/>
    <mergeCell ref="B33:H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2026-06-02T06:46:32Z</dcterms:created>
  <dc:creator>openpyxl</dc:creator>
  <dc:description/>
  <dc:language>en-US</dc:language>
  <cp:lastModifiedBy/>
  <dcterms:modified xsi:type="dcterms:W3CDTF">2026-06-02T06:46:32Z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