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tables/table1.xml" ContentType="application/vnd.openxmlformats-officedocument.spreadsheetml.table+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ml.chartshapes+xml"/>
  <Override PartName="/xl/charts/chart10.xml" ContentType="application/vnd.openxmlformats-officedocument.drawingml.chart+xml"/>
  <Override PartName="/xl/charts/chart11.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ml.chartshapes+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autoCompressPictures="0"/>
  <mc:AlternateContent xmlns:mc="http://schemas.openxmlformats.org/markup-compatibility/2006">
    <mc:Choice Requires="x15">
      <x15ac:absPath xmlns:x15ac="http://schemas.microsoft.com/office/spreadsheetml/2010/11/ac" url="C:\Users\banesa.cabrera\Desktop\"/>
    </mc:Choice>
  </mc:AlternateContent>
  <xr:revisionPtr revIDLastSave="0" documentId="8_{0384921B-4E99-425B-9354-31EDDB1FFA17}" xr6:coauthVersionLast="36" xr6:coauthVersionMax="36" xr10:uidLastSave="{00000000-0000-0000-0000-000000000000}"/>
  <workbookProtection workbookAlgorithmName="SHA-512" workbookHashValue="QEprddOixWfFMyM0FtFEMuZ+18IlqgHCeUGUHYl/LG2MJZ0+f/OOxsBfi8e4nB3Wzq5+vB3Oj6fU6H/nj5aZVA==" workbookSaltValue="Y0GrX2IYbZuZ060HWXx44Q==" workbookSpinCount="100000" lockStructure="1"/>
  <bookViews>
    <workbookView xWindow="0" yWindow="0" windowWidth="28800" windowHeight="12225" tabRatio="914" activeTab="10" xr2:uid="{00000000-000D-0000-FFFF-FFFF00000000}"/>
  </bookViews>
  <sheets>
    <sheet name="0. PRESENTACION GRAL." sheetId="4" r:id="rId1"/>
    <sheet name="1. CUESTIONARIO INICIAL" sheetId="5" r:id="rId2"/>
    <sheet name="CUESTIONARIO INICIAL" sheetId="2" state="hidden" r:id="rId3"/>
    <sheet name="GRAFICA INICIAL" sheetId="3" state="hidden" r:id="rId4"/>
    <sheet name="2. CUESTIONARIO SEGUIMIENTO" sheetId="11" r:id="rId5"/>
    <sheet name="CUESTIONARIO SEGUIMIENTO" sheetId="9" state="hidden" r:id="rId6"/>
    <sheet name="GRAFICA SEGUIMIENTO" sheetId="10" state="hidden" r:id="rId7"/>
    <sheet name="3. CUESTIONARIO FINAL" sheetId="14" r:id="rId8"/>
    <sheet name="CUESTIONARIO FINAL" sheetId="12" state="hidden" r:id="rId9"/>
    <sheet name="GRAFICA FINAL" sheetId="13" state="hidden" r:id="rId10"/>
    <sheet name="4. RESULTADOS Y ACCIONES HISTÓR" sheetId="6" r:id="rId11"/>
  </sheets>
  <externalReferences>
    <externalReference r:id="rId12"/>
  </externalReferences>
  <definedNames>
    <definedName name="_xlnm.Print_Area" localSheetId="0">'0. PRESENTACION GRAL.'!$A$1:$L$62</definedName>
    <definedName name="_xlnm.Print_Area" localSheetId="1">'1. CUESTIONARIO INICIAL'!$A$1:$G$117</definedName>
    <definedName name="_xlnm.Print_Area" localSheetId="4">'2. CUESTIONARIO SEGUIMIENTO'!$A$1:$G$117</definedName>
    <definedName name="_xlnm.Print_Area" localSheetId="7">'3. CUESTIONARIO FINAL'!$A$1:$G$117</definedName>
    <definedName name="_xlnm.Print_Area" localSheetId="10">'4. RESULTADOS Y ACCIONES HISTÓR'!$A$1:$AJ$105</definedName>
    <definedName name="_xlnm.Print_Titles" localSheetId="0">'0. PRESENTACION GRAL.'!$1:$2</definedName>
    <definedName name="_xlnm.Print_Titles" localSheetId="1">'1. CUESTIONARIO INICIAL'!$1:$6</definedName>
    <definedName name="_xlnm.Print_Titles" localSheetId="4">'2. CUESTIONARIO SEGUIMIENTO'!$1:$6</definedName>
    <definedName name="_xlnm.Print_Titles" localSheetId="7">'3. CUESTIONARIO FINAL'!$1:$6</definedName>
    <definedName name="_xlnm.Print_Titles" localSheetId="10">'4. RESULTADOS Y ACCIONES HISTÓR'!$1:$12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Z103" i="6" l="1"/>
  <c r="N103" i="6"/>
  <c r="Z102" i="6"/>
  <c r="N102" i="6"/>
  <c r="Z101" i="6"/>
  <c r="N101" i="6"/>
  <c r="Z100" i="6"/>
  <c r="N100" i="6"/>
  <c r="Z99" i="6"/>
  <c r="N99" i="6"/>
  <c r="Z98" i="6"/>
  <c r="N98" i="6"/>
  <c r="Z97" i="6"/>
  <c r="N97" i="6"/>
  <c r="Z96" i="6"/>
  <c r="N96" i="6"/>
  <c r="Z95" i="6"/>
  <c r="N95" i="6"/>
  <c r="Z94" i="6"/>
  <c r="N94" i="6"/>
  <c r="Z93" i="6"/>
  <c r="N93" i="6"/>
  <c r="Z92" i="6"/>
  <c r="N92" i="6"/>
  <c r="G115" i="12" l="1"/>
  <c r="E115" i="12"/>
  <c r="E114" i="12"/>
  <c r="G113" i="12"/>
  <c r="E113" i="12"/>
  <c r="E112" i="12"/>
  <c r="E111" i="12"/>
  <c r="E110" i="12"/>
  <c r="E108" i="12"/>
  <c r="E107" i="12"/>
  <c r="G106" i="12"/>
  <c r="E106" i="12"/>
  <c r="E105" i="12"/>
  <c r="G104" i="12"/>
  <c r="E104" i="12"/>
  <c r="E103" i="12"/>
  <c r="E102" i="12"/>
  <c r="E100" i="12"/>
  <c r="E96" i="12" s="1"/>
  <c r="E99" i="12"/>
  <c r="G95" i="12"/>
  <c r="G94" i="12"/>
  <c r="G93" i="12"/>
  <c r="G92" i="12"/>
  <c r="G90" i="12"/>
  <c r="G89" i="12"/>
  <c r="G88" i="12"/>
  <c r="G87" i="12"/>
  <c r="G86" i="12"/>
  <c r="G85" i="12"/>
  <c r="G84" i="12"/>
  <c r="G83" i="12"/>
  <c r="G81" i="12"/>
  <c r="G80" i="12"/>
  <c r="G79" i="12"/>
  <c r="G78" i="12"/>
  <c r="G77" i="12"/>
  <c r="G76" i="12"/>
  <c r="E72" i="12"/>
  <c r="G71" i="12"/>
  <c r="E70" i="12"/>
  <c r="E68" i="12"/>
  <c r="G67" i="12"/>
  <c r="E66" i="12"/>
  <c r="E64" i="12"/>
  <c r="G63" i="12"/>
  <c r="E62" i="12"/>
  <c r="E60" i="12"/>
  <c r="G59" i="12"/>
  <c r="E58" i="12"/>
  <c r="E55" i="12"/>
  <c r="G54" i="12"/>
  <c r="D12" i="12"/>
  <c r="L116" i="14"/>
  <c r="K116" i="14"/>
  <c r="F115" i="12" s="1"/>
  <c r="J116" i="14"/>
  <c r="I116" i="14"/>
  <c r="L115" i="14"/>
  <c r="G114" i="12" s="1"/>
  <c r="K115" i="14"/>
  <c r="F114" i="12" s="1"/>
  <c r="J115" i="14"/>
  <c r="I115" i="14"/>
  <c r="L114" i="14"/>
  <c r="K114" i="14"/>
  <c r="F113" i="12" s="1"/>
  <c r="J114" i="14"/>
  <c r="I114" i="14"/>
  <c r="L113" i="14"/>
  <c r="G112" i="12" s="1"/>
  <c r="K113" i="14"/>
  <c r="F112" i="12" s="1"/>
  <c r="J113" i="14"/>
  <c r="I113" i="14"/>
  <c r="L112" i="14"/>
  <c r="G111" i="12" s="1"/>
  <c r="K112" i="14"/>
  <c r="F111" i="12" s="1"/>
  <c r="J112" i="14"/>
  <c r="I112" i="14"/>
  <c r="L111" i="14"/>
  <c r="G110" i="12" s="1"/>
  <c r="K111" i="14"/>
  <c r="F110" i="12" s="1"/>
  <c r="J111" i="14"/>
  <c r="I111" i="14"/>
  <c r="L109" i="14"/>
  <c r="G108" i="12" s="1"/>
  <c r="K109" i="14"/>
  <c r="F108" i="12" s="1"/>
  <c r="J109" i="14"/>
  <c r="I109" i="14"/>
  <c r="L108" i="14"/>
  <c r="G107" i="12" s="1"/>
  <c r="K108" i="14"/>
  <c r="F107" i="12" s="1"/>
  <c r="J108" i="14"/>
  <c r="I108" i="14"/>
  <c r="L107" i="14"/>
  <c r="K107" i="14"/>
  <c r="F106" i="12" s="1"/>
  <c r="J107" i="14"/>
  <c r="I107" i="14"/>
  <c r="L106" i="14"/>
  <c r="G105" i="12" s="1"/>
  <c r="K106" i="14"/>
  <c r="F105" i="12" s="1"/>
  <c r="J106" i="14"/>
  <c r="I106" i="14"/>
  <c r="L105" i="14"/>
  <c r="K105" i="14"/>
  <c r="F104" i="12" s="1"/>
  <c r="J105" i="14"/>
  <c r="I105" i="14"/>
  <c r="L104" i="14"/>
  <c r="G103" i="12" s="1"/>
  <c r="K104" i="14"/>
  <c r="F103" i="12" s="1"/>
  <c r="J104" i="14"/>
  <c r="I104" i="14"/>
  <c r="L103" i="14"/>
  <c r="G102" i="12" s="1"/>
  <c r="K103" i="14"/>
  <c r="F102" i="12" s="1"/>
  <c r="J103" i="14"/>
  <c r="I103" i="14"/>
  <c r="L101" i="14"/>
  <c r="G100" i="12" s="1"/>
  <c r="K101" i="14"/>
  <c r="F100" i="12" s="1"/>
  <c r="J101" i="14"/>
  <c r="I101" i="14"/>
  <c r="L100" i="14"/>
  <c r="G99" i="12" s="1"/>
  <c r="G96" i="12" s="1"/>
  <c r="K100" i="14"/>
  <c r="J100" i="14"/>
  <c r="I100" i="14"/>
  <c r="L97" i="14"/>
  <c r="L96" i="14"/>
  <c r="K96" i="14"/>
  <c r="F95" i="12" s="1"/>
  <c r="J96" i="14"/>
  <c r="N96" i="14" s="1"/>
  <c r="I96" i="14"/>
  <c r="L95" i="14"/>
  <c r="K95" i="14"/>
  <c r="F94" i="12" s="1"/>
  <c r="J95" i="14"/>
  <c r="I95" i="14"/>
  <c r="L94" i="14"/>
  <c r="K94" i="14"/>
  <c r="F93" i="12" s="1"/>
  <c r="J94" i="14"/>
  <c r="N94" i="14" s="1"/>
  <c r="I94" i="14"/>
  <c r="L93" i="14"/>
  <c r="K93" i="14"/>
  <c r="F92" i="12" s="1"/>
  <c r="J93" i="14"/>
  <c r="I93" i="14"/>
  <c r="L91" i="14"/>
  <c r="K91" i="14"/>
  <c r="F90" i="12" s="1"/>
  <c r="J91" i="14"/>
  <c r="N91" i="14" s="1"/>
  <c r="I91" i="14"/>
  <c r="L90" i="14"/>
  <c r="K90" i="14"/>
  <c r="F89" i="12" s="1"/>
  <c r="J90" i="14"/>
  <c r="I90" i="14"/>
  <c r="L89" i="14"/>
  <c r="K89" i="14"/>
  <c r="F88" i="12" s="1"/>
  <c r="J89" i="14"/>
  <c r="N89" i="14" s="1"/>
  <c r="I89" i="14"/>
  <c r="L88" i="14"/>
  <c r="K88" i="14"/>
  <c r="F87" i="12" s="1"/>
  <c r="J88" i="14"/>
  <c r="I88" i="14"/>
  <c r="L87" i="14"/>
  <c r="K87" i="14"/>
  <c r="F86" i="12" s="1"/>
  <c r="J87" i="14"/>
  <c r="N87" i="14" s="1"/>
  <c r="I87" i="14"/>
  <c r="L86" i="14"/>
  <c r="K86" i="14"/>
  <c r="F85" i="12" s="1"/>
  <c r="J86" i="14"/>
  <c r="I86" i="14"/>
  <c r="L85" i="14"/>
  <c r="K85" i="14"/>
  <c r="F84" i="12" s="1"/>
  <c r="J85" i="14"/>
  <c r="N85" i="14" s="1"/>
  <c r="I85" i="14"/>
  <c r="L84" i="14"/>
  <c r="K84" i="14"/>
  <c r="F83" i="12" s="1"/>
  <c r="J84" i="14"/>
  <c r="I84" i="14"/>
  <c r="L82" i="14"/>
  <c r="K82" i="14"/>
  <c r="F81" i="12" s="1"/>
  <c r="J82" i="14"/>
  <c r="N82" i="14" s="1"/>
  <c r="I82" i="14"/>
  <c r="L81" i="14"/>
  <c r="K81" i="14"/>
  <c r="F80" i="12" s="1"/>
  <c r="J81" i="14"/>
  <c r="I81" i="14"/>
  <c r="L80" i="14"/>
  <c r="K80" i="14"/>
  <c r="F79" i="12" s="1"/>
  <c r="J80" i="14"/>
  <c r="N80" i="14" s="1"/>
  <c r="I80" i="14"/>
  <c r="L79" i="14"/>
  <c r="K79" i="14"/>
  <c r="F78" i="12" s="1"/>
  <c r="J79" i="14"/>
  <c r="I79" i="14"/>
  <c r="L78" i="14"/>
  <c r="K78" i="14"/>
  <c r="F77" i="12" s="1"/>
  <c r="J78" i="14"/>
  <c r="N78" i="14" s="1"/>
  <c r="I78" i="14"/>
  <c r="L77" i="14"/>
  <c r="L74" i="14" s="1"/>
  <c r="K77" i="14"/>
  <c r="J77" i="14"/>
  <c r="I77" i="14"/>
  <c r="L73" i="14"/>
  <c r="G72" i="12" s="1"/>
  <c r="K73" i="14"/>
  <c r="F72" i="12" s="1"/>
  <c r="J73" i="14"/>
  <c r="I73" i="14"/>
  <c r="L72" i="14"/>
  <c r="K72" i="14"/>
  <c r="F71" i="12" s="1"/>
  <c r="J72" i="14"/>
  <c r="I72" i="14"/>
  <c r="L71" i="14"/>
  <c r="G70" i="12" s="1"/>
  <c r="K71" i="14"/>
  <c r="F70" i="12" s="1"/>
  <c r="J71" i="14"/>
  <c r="I71" i="14"/>
  <c r="L70" i="14"/>
  <c r="G69" i="12" s="1"/>
  <c r="K70" i="14"/>
  <c r="F69" i="12" s="1"/>
  <c r="J70" i="14"/>
  <c r="I70" i="14"/>
  <c r="L69" i="14"/>
  <c r="G68" i="12" s="1"/>
  <c r="K69" i="14"/>
  <c r="F68" i="12" s="1"/>
  <c r="J69" i="14"/>
  <c r="I69" i="14"/>
  <c r="L68" i="14"/>
  <c r="K68" i="14"/>
  <c r="F67" i="12" s="1"/>
  <c r="J68" i="14"/>
  <c r="I68" i="14"/>
  <c r="L67" i="14"/>
  <c r="G66" i="12" s="1"/>
  <c r="K67" i="14"/>
  <c r="F66" i="12" s="1"/>
  <c r="J67" i="14"/>
  <c r="I67" i="14"/>
  <c r="L66" i="14"/>
  <c r="G65" i="12" s="1"/>
  <c r="K66" i="14"/>
  <c r="F65" i="12" s="1"/>
  <c r="J66" i="14"/>
  <c r="I66" i="14"/>
  <c r="L65" i="14"/>
  <c r="G64" i="12" s="1"/>
  <c r="K65" i="14"/>
  <c r="F64" i="12" s="1"/>
  <c r="J65" i="14"/>
  <c r="I65" i="14"/>
  <c r="L64" i="14"/>
  <c r="K64" i="14"/>
  <c r="F63" i="12" s="1"/>
  <c r="J64" i="14"/>
  <c r="I64" i="14"/>
  <c r="L63" i="14"/>
  <c r="G62" i="12" s="1"/>
  <c r="K63" i="14"/>
  <c r="F62" i="12" s="1"/>
  <c r="J63" i="14"/>
  <c r="I63" i="14"/>
  <c r="L62" i="14"/>
  <c r="G61" i="12" s="1"/>
  <c r="K62" i="14"/>
  <c r="F61" i="12" s="1"/>
  <c r="J62" i="14"/>
  <c r="I62" i="14"/>
  <c r="L61" i="14"/>
  <c r="G60" i="12" s="1"/>
  <c r="K61" i="14"/>
  <c r="F60" i="12" s="1"/>
  <c r="J61" i="14"/>
  <c r="I61" i="14"/>
  <c r="L60" i="14"/>
  <c r="K60" i="14"/>
  <c r="F59" i="12" s="1"/>
  <c r="J60" i="14"/>
  <c r="I60" i="14"/>
  <c r="L59" i="14"/>
  <c r="G58" i="12" s="1"/>
  <c r="K59" i="14"/>
  <c r="F58" i="12" s="1"/>
  <c r="J59" i="14"/>
  <c r="I59" i="14"/>
  <c r="L57" i="14"/>
  <c r="G56" i="12" s="1"/>
  <c r="K57" i="14"/>
  <c r="F56" i="12" s="1"/>
  <c r="J57" i="14"/>
  <c r="I57" i="14"/>
  <c r="L56" i="14"/>
  <c r="G55" i="12" s="1"/>
  <c r="K56" i="14"/>
  <c r="F55" i="12" s="1"/>
  <c r="J56" i="14"/>
  <c r="I56" i="14"/>
  <c r="L55" i="14"/>
  <c r="K55" i="14"/>
  <c r="F54" i="12" s="1"/>
  <c r="J55" i="14"/>
  <c r="I55" i="14"/>
  <c r="L54" i="14"/>
  <c r="G53" i="12" s="1"/>
  <c r="K54" i="14"/>
  <c r="F53" i="12" s="1"/>
  <c r="J54" i="14"/>
  <c r="I54" i="14"/>
  <c r="L53" i="14"/>
  <c r="G52" i="12" s="1"/>
  <c r="K53" i="14"/>
  <c r="F52" i="12" s="1"/>
  <c r="J53" i="14"/>
  <c r="I53" i="14"/>
  <c r="L52" i="14"/>
  <c r="G51" i="12" s="1"/>
  <c r="K52" i="14"/>
  <c r="F51" i="12" s="1"/>
  <c r="J52" i="14"/>
  <c r="I52" i="14"/>
  <c r="L51" i="14"/>
  <c r="G50" i="12" s="1"/>
  <c r="K51" i="14"/>
  <c r="F50" i="12" s="1"/>
  <c r="J51" i="14"/>
  <c r="I51" i="14"/>
  <c r="L49" i="14"/>
  <c r="G48" i="12" s="1"/>
  <c r="K49" i="14"/>
  <c r="F48" i="12" s="1"/>
  <c r="J49" i="14"/>
  <c r="I49" i="14"/>
  <c r="L48" i="14"/>
  <c r="G47" i="12" s="1"/>
  <c r="K48" i="14"/>
  <c r="F47" i="12" s="1"/>
  <c r="J48" i="14"/>
  <c r="I48" i="14"/>
  <c r="L47" i="14"/>
  <c r="G46" i="12" s="1"/>
  <c r="K47" i="14"/>
  <c r="F46" i="12" s="1"/>
  <c r="J47" i="14"/>
  <c r="I47" i="14"/>
  <c r="L46" i="14"/>
  <c r="G45" i="12" s="1"/>
  <c r="K46" i="14"/>
  <c r="F45" i="12" s="1"/>
  <c r="J46" i="14"/>
  <c r="I46" i="14"/>
  <c r="L45" i="14"/>
  <c r="G44" i="12" s="1"/>
  <c r="K45" i="14"/>
  <c r="F44" i="12" s="1"/>
  <c r="J45" i="14"/>
  <c r="I45" i="14"/>
  <c r="L44" i="14"/>
  <c r="G43" i="12" s="1"/>
  <c r="K44" i="14"/>
  <c r="F43" i="12" s="1"/>
  <c r="J44" i="14"/>
  <c r="I44" i="14"/>
  <c r="L43" i="14"/>
  <c r="G42" i="12" s="1"/>
  <c r="K43" i="14"/>
  <c r="F42" i="12" s="1"/>
  <c r="J43" i="14"/>
  <c r="I43" i="14"/>
  <c r="L42" i="14"/>
  <c r="G41" i="12" s="1"/>
  <c r="K42" i="14"/>
  <c r="F41" i="12" s="1"/>
  <c r="J42" i="14"/>
  <c r="I42" i="14"/>
  <c r="L41" i="14"/>
  <c r="G40" i="12" s="1"/>
  <c r="K41" i="14"/>
  <c r="F40" i="12" s="1"/>
  <c r="J41" i="14"/>
  <c r="I41" i="14"/>
  <c r="L40" i="14"/>
  <c r="G39" i="12" s="1"/>
  <c r="K40" i="14"/>
  <c r="J40" i="14"/>
  <c r="I40" i="14"/>
  <c r="L37" i="14"/>
  <c r="L36" i="14"/>
  <c r="G35" i="12" s="1"/>
  <c r="K36" i="14"/>
  <c r="F35" i="12" s="1"/>
  <c r="J36" i="14"/>
  <c r="E35" i="12" s="1"/>
  <c r="I36" i="14"/>
  <c r="D35" i="12" s="1"/>
  <c r="L35" i="14"/>
  <c r="G34" i="12" s="1"/>
  <c r="K35" i="14"/>
  <c r="F34" i="12" s="1"/>
  <c r="J35" i="14"/>
  <c r="E34" i="12" s="1"/>
  <c r="I35" i="14"/>
  <c r="D34" i="12" s="1"/>
  <c r="L34" i="14"/>
  <c r="G33" i="12" s="1"/>
  <c r="K34" i="14"/>
  <c r="F33" i="12" s="1"/>
  <c r="J34" i="14"/>
  <c r="E33" i="12" s="1"/>
  <c r="I34" i="14"/>
  <c r="D33" i="12" s="1"/>
  <c r="L33" i="14"/>
  <c r="G32" i="12" s="1"/>
  <c r="K33" i="14"/>
  <c r="F32" i="12" s="1"/>
  <c r="J33" i="14"/>
  <c r="E32" i="12" s="1"/>
  <c r="I33" i="14"/>
  <c r="D32" i="12" s="1"/>
  <c r="L32" i="14"/>
  <c r="G31" i="12" s="1"/>
  <c r="K32" i="14"/>
  <c r="F31" i="12" s="1"/>
  <c r="J32" i="14"/>
  <c r="E31" i="12" s="1"/>
  <c r="I32" i="14"/>
  <c r="D31" i="12" s="1"/>
  <c r="L31" i="14"/>
  <c r="G30" i="12" s="1"/>
  <c r="K31" i="14"/>
  <c r="F30" i="12" s="1"/>
  <c r="J31" i="14"/>
  <c r="E30" i="12" s="1"/>
  <c r="I31" i="14"/>
  <c r="D30" i="12" s="1"/>
  <c r="L30" i="14"/>
  <c r="G29" i="12" s="1"/>
  <c r="K30" i="14"/>
  <c r="F29" i="12" s="1"/>
  <c r="J30" i="14"/>
  <c r="E29" i="12" s="1"/>
  <c r="I30" i="14"/>
  <c r="D29" i="12" s="1"/>
  <c r="L29" i="14"/>
  <c r="G28" i="12" s="1"/>
  <c r="K29" i="14"/>
  <c r="F28" i="12" s="1"/>
  <c r="J29" i="14"/>
  <c r="E28" i="12" s="1"/>
  <c r="I29" i="14"/>
  <c r="D28" i="12" s="1"/>
  <c r="L28" i="14"/>
  <c r="G27" i="12" s="1"/>
  <c r="K28" i="14"/>
  <c r="F27" i="12" s="1"/>
  <c r="J28" i="14"/>
  <c r="E27" i="12" s="1"/>
  <c r="I28" i="14"/>
  <c r="D27" i="12" s="1"/>
  <c r="L27" i="14"/>
  <c r="G26" i="12" s="1"/>
  <c r="K27" i="14"/>
  <c r="F26" i="12" s="1"/>
  <c r="J27" i="14"/>
  <c r="E26" i="12" s="1"/>
  <c r="I27" i="14"/>
  <c r="D26" i="12" s="1"/>
  <c r="L26" i="14"/>
  <c r="G25" i="12" s="1"/>
  <c r="K26" i="14"/>
  <c r="F25" i="12" s="1"/>
  <c r="J26" i="14"/>
  <c r="E25" i="12" s="1"/>
  <c r="I26" i="14"/>
  <c r="D25" i="12" s="1"/>
  <c r="L25" i="14"/>
  <c r="G24" i="12" s="1"/>
  <c r="K25" i="14"/>
  <c r="F24" i="12" s="1"/>
  <c r="J25" i="14"/>
  <c r="E24" i="12" s="1"/>
  <c r="I25" i="14"/>
  <c r="D24" i="12" s="1"/>
  <c r="L24" i="14"/>
  <c r="G23" i="12" s="1"/>
  <c r="K24" i="14"/>
  <c r="F23" i="12" s="1"/>
  <c r="J24" i="14"/>
  <c r="E23" i="12" s="1"/>
  <c r="I24" i="14"/>
  <c r="D23" i="12" s="1"/>
  <c r="L23" i="14"/>
  <c r="G22" i="12" s="1"/>
  <c r="K23" i="14"/>
  <c r="F22" i="12" s="1"/>
  <c r="J23" i="14"/>
  <c r="E22" i="12" s="1"/>
  <c r="I23" i="14"/>
  <c r="D22" i="12" s="1"/>
  <c r="L22" i="14"/>
  <c r="G21" i="12" s="1"/>
  <c r="K22" i="14"/>
  <c r="F21" i="12" s="1"/>
  <c r="J22" i="14"/>
  <c r="E21" i="12" s="1"/>
  <c r="I22" i="14"/>
  <c r="D21" i="12" s="1"/>
  <c r="L20" i="14"/>
  <c r="G19" i="12" s="1"/>
  <c r="K20" i="14"/>
  <c r="F19" i="12" s="1"/>
  <c r="J20" i="14"/>
  <c r="E19" i="12" s="1"/>
  <c r="I20" i="14"/>
  <c r="D19" i="12" s="1"/>
  <c r="L19" i="14"/>
  <c r="G18" i="12" s="1"/>
  <c r="K19" i="14"/>
  <c r="F18" i="12" s="1"/>
  <c r="J19" i="14"/>
  <c r="E18" i="12" s="1"/>
  <c r="I19" i="14"/>
  <c r="D18" i="12" s="1"/>
  <c r="L18" i="14"/>
  <c r="G17" i="12" s="1"/>
  <c r="K18" i="14"/>
  <c r="F17" i="12" s="1"/>
  <c r="J18" i="14"/>
  <c r="E17" i="12" s="1"/>
  <c r="I18" i="14"/>
  <c r="D17" i="12" s="1"/>
  <c r="L17" i="14"/>
  <c r="G16" i="12" s="1"/>
  <c r="K17" i="14"/>
  <c r="F16" i="12" s="1"/>
  <c r="J17" i="14"/>
  <c r="E16" i="12" s="1"/>
  <c r="I17" i="14"/>
  <c r="D16" i="12" s="1"/>
  <c r="L16" i="14"/>
  <c r="G15" i="12" s="1"/>
  <c r="K16" i="14"/>
  <c r="F15" i="12" s="1"/>
  <c r="J16" i="14"/>
  <c r="E15" i="12" s="1"/>
  <c r="I16" i="14"/>
  <c r="D15" i="12" s="1"/>
  <c r="L14" i="14"/>
  <c r="G13" i="12" s="1"/>
  <c r="K14" i="14"/>
  <c r="J14" i="14"/>
  <c r="E13" i="12" s="1"/>
  <c r="I14" i="14"/>
  <c r="D13" i="12" s="1"/>
  <c r="L13" i="14"/>
  <c r="G12" i="12" s="1"/>
  <c r="K13" i="14"/>
  <c r="F12" i="12" s="1"/>
  <c r="J13" i="14"/>
  <c r="E12" i="12" s="1"/>
  <c r="I13" i="14"/>
  <c r="L12" i="14"/>
  <c r="G11" i="12" s="1"/>
  <c r="K12" i="14"/>
  <c r="F11" i="12" s="1"/>
  <c r="J12" i="14"/>
  <c r="E11" i="12" s="1"/>
  <c r="I12" i="14"/>
  <c r="D11" i="12" s="1"/>
  <c r="L11" i="14"/>
  <c r="K11" i="14"/>
  <c r="F10" i="12" s="1"/>
  <c r="J11" i="14"/>
  <c r="E10" i="12" s="1"/>
  <c r="E7" i="12" s="1"/>
  <c r="I11" i="14"/>
  <c r="D10" i="12" s="1"/>
  <c r="G73" i="12"/>
  <c r="E115" i="9"/>
  <c r="D114" i="9"/>
  <c r="D112" i="9"/>
  <c r="D110" i="9"/>
  <c r="D107" i="9"/>
  <c r="D105" i="9"/>
  <c r="D103" i="9"/>
  <c r="D100" i="9"/>
  <c r="E94" i="9"/>
  <c r="E92" i="9"/>
  <c r="E89" i="9"/>
  <c r="E87" i="9"/>
  <c r="E85" i="9"/>
  <c r="E83" i="9"/>
  <c r="E80" i="9"/>
  <c r="E78" i="9"/>
  <c r="E76" i="9"/>
  <c r="E71" i="9"/>
  <c r="E69" i="9"/>
  <c r="E67" i="9"/>
  <c r="E65" i="9"/>
  <c r="E63" i="9"/>
  <c r="E61" i="9"/>
  <c r="E59" i="9"/>
  <c r="E56" i="9"/>
  <c r="E54" i="9"/>
  <c r="L116" i="11"/>
  <c r="G115" i="9" s="1"/>
  <c r="K116" i="11"/>
  <c r="F115" i="9" s="1"/>
  <c r="J116" i="11"/>
  <c r="N116" i="11" s="1"/>
  <c r="I116" i="11"/>
  <c r="M116" i="11" s="1"/>
  <c r="L115" i="11"/>
  <c r="G114" i="9" s="1"/>
  <c r="K115" i="11"/>
  <c r="F114" i="9" s="1"/>
  <c r="J115" i="11"/>
  <c r="N115" i="11" s="1"/>
  <c r="I115" i="11"/>
  <c r="L114" i="11"/>
  <c r="G113" i="9" s="1"/>
  <c r="K114" i="11"/>
  <c r="F113" i="9" s="1"/>
  <c r="J114" i="11"/>
  <c r="N114" i="11" s="1"/>
  <c r="I114" i="11"/>
  <c r="L113" i="11"/>
  <c r="G112" i="9" s="1"/>
  <c r="K113" i="11"/>
  <c r="F112" i="9" s="1"/>
  <c r="J113" i="11"/>
  <c r="N113" i="11" s="1"/>
  <c r="I113" i="11"/>
  <c r="L112" i="11"/>
  <c r="G111" i="9" s="1"/>
  <c r="K112" i="11"/>
  <c r="F111" i="9" s="1"/>
  <c r="J112" i="11"/>
  <c r="N112" i="11" s="1"/>
  <c r="I112" i="11"/>
  <c r="L111" i="11"/>
  <c r="G110" i="9" s="1"/>
  <c r="K111" i="11"/>
  <c r="F110" i="9" s="1"/>
  <c r="J111" i="11"/>
  <c r="N111" i="11" s="1"/>
  <c r="I111" i="11"/>
  <c r="L109" i="11"/>
  <c r="G108" i="9" s="1"/>
  <c r="K109" i="11"/>
  <c r="F108" i="9" s="1"/>
  <c r="J109" i="11"/>
  <c r="N109" i="11" s="1"/>
  <c r="I109" i="11"/>
  <c r="L108" i="11"/>
  <c r="G107" i="9" s="1"/>
  <c r="K108" i="11"/>
  <c r="F107" i="9" s="1"/>
  <c r="J108" i="11"/>
  <c r="N108" i="11" s="1"/>
  <c r="I108" i="11"/>
  <c r="L107" i="11"/>
  <c r="G106" i="9" s="1"/>
  <c r="K107" i="11"/>
  <c r="F106" i="9" s="1"/>
  <c r="J107" i="11"/>
  <c r="N107" i="11" s="1"/>
  <c r="I107" i="11"/>
  <c r="L106" i="11"/>
  <c r="G105" i="9" s="1"/>
  <c r="K106" i="11"/>
  <c r="F105" i="9" s="1"/>
  <c r="J106" i="11"/>
  <c r="N106" i="11" s="1"/>
  <c r="I106" i="11"/>
  <c r="L105" i="11"/>
  <c r="G104" i="9" s="1"/>
  <c r="K105" i="11"/>
  <c r="F104" i="9" s="1"/>
  <c r="J105" i="11"/>
  <c r="N105" i="11" s="1"/>
  <c r="I105" i="11"/>
  <c r="L104" i="11"/>
  <c r="G103" i="9" s="1"/>
  <c r="K104" i="11"/>
  <c r="F103" i="9" s="1"/>
  <c r="J104" i="11"/>
  <c r="N104" i="11" s="1"/>
  <c r="I104" i="11"/>
  <c r="L103" i="11"/>
  <c r="G102" i="9" s="1"/>
  <c r="K103" i="11"/>
  <c r="F102" i="9" s="1"/>
  <c r="J103" i="11"/>
  <c r="N103" i="11" s="1"/>
  <c r="I103" i="11"/>
  <c r="L101" i="11"/>
  <c r="G100" i="9" s="1"/>
  <c r="K101" i="11"/>
  <c r="F100" i="9" s="1"/>
  <c r="J101" i="11"/>
  <c r="N101" i="11" s="1"/>
  <c r="I101" i="11"/>
  <c r="L100" i="11"/>
  <c r="K100" i="11"/>
  <c r="J100" i="11"/>
  <c r="N100" i="11" s="1"/>
  <c r="I100" i="11"/>
  <c r="D99" i="9" s="1"/>
  <c r="L96" i="11"/>
  <c r="G95" i="9" s="1"/>
  <c r="K96" i="11"/>
  <c r="F95" i="9" s="1"/>
  <c r="J96" i="11"/>
  <c r="I96" i="11"/>
  <c r="L95" i="11"/>
  <c r="G94" i="9" s="1"/>
  <c r="K95" i="11"/>
  <c r="F94" i="9" s="1"/>
  <c r="J95" i="11"/>
  <c r="I95" i="11"/>
  <c r="L94" i="11"/>
  <c r="G93" i="9" s="1"/>
  <c r="K94" i="11"/>
  <c r="F93" i="9" s="1"/>
  <c r="J94" i="11"/>
  <c r="I94" i="11"/>
  <c r="D93" i="9" s="1"/>
  <c r="L93" i="11"/>
  <c r="G92" i="9" s="1"/>
  <c r="K93" i="11"/>
  <c r="F92" i="9" s="1"/>
  <c r="J93" i="11"/>
  <c r="I93" i="11"/>
  <c r="L91" i="11"/>
  <c r="G90" i="9" s="1"/>
  <c r="K91" i="11"/>
  <c r="F90" i="9" s="1"/>
  <c r="J91" i="11"/>
  <c r="E90" i="9" s="1"/>
  <c r="I91" i="11"/>
  <c r="D90" i="9" s="1"/>
  <c r="L90" i="11"/>
  <c r="G89" i="9" s="1"/>
  <c r="K90" i="11"/>
  <c r="F89" i="9" s="1"/>
  <c r="J90" i="11"/>
  <c r="I90" i="11"/>
  <c r="L89" i="11"/>
  <c r="G88" i="9" s="1"/>
  <c r="K89" i="11"/>
  <c r="F88" i="9" s="1"/>
  <c r="J89" i="11"/>
  <c r="E88" i="9" s="1"/>
  <c r="I89" i="11"/>
  <c r="L88" i="11"/>
  <c r="G87" i="9" s="1"/>
  <c r="K88" i="11"/>
  <c r="F87" i="9" s="1"/>
  <c r="J88" i="11"/>
  <c r="I88" i="11"/>
  <c r="L87" i="11"/>
  <c r="G86" i="9" s="1"/>
  <c r="K87" i="11"/>
  <c r="F86" i="9" s="1"/>
  <c r="J87" i="11"/>
  <c r="I87" i="11"/>
  <c r="L86" i="11"/>
  <c r="G85" i="9" s="1"/>
  <c r="K86" i="11"/>
  <c r="F85" i="9" s="1"/>
  <c r="J86" i="11"/>
  <c r="I86" i="11"/>
  <c r="L85" i="11"/>
  <c r="G84" i="9" s="1"/>
  <c r="K85" i="11"/>
  <c r="F84" i="9" s="1"/>
  <c r="J85" i="11"/>
  <c r="I85" i="11"/>
  <c r="D84" i="9" s="1"/>
  <c r="L84" i="11"/>
  <c r="G83" i="9" s="1"/>
  <c r="K84" i="11"/>
  <c r="F83" i="9" s="1"/>
  <c r="J84" i="11"/>
  <c r="I84" i="11"/>
  <c r="L82" i="11"/>
  <c r="G81" i="9" s="1"/>
  <c r="K82" i="11"/>
  <c r="J82" i="11"/>
  <c r="E81" i="9" s="1"/>
  <c r="I82" i="11"/>
  <c r="D81" i="9" s="1"/>
  <c r="L81" i="11"/>
  <c r="G80" i="9" s="1"/>
  <c r="K81" i="11"/>
  <c r="F80" i="9" s="1"/>
  <c r="J81" i="11"/>
  <c r="I81" i="11"/>
  <c r="L80" i="11"/>
  <c r="G79" i="9" s="1"/>
  <c r="K80" i="11"/>
  <c r="F79" i="9" s="1"/>
  <c r="J80" i="11"/>
  <c r="E79" i="9" s="1"/>
  <c r="I80" i="11"/>
  <c r="L79" i="11"/>
  <c r="G78" i="9" s="1"/>
  <c r="K79" i="11"/>
  <c r="F78" i="9" s="1"/>
  <c r="J79" i="11"/>
  <c r="I79" i="11"/>
  <c r="L78" i="11"/>
  <c r="G77" i="9" s="1"/>
  <c r="K78" i="11"/>
  <c r="F77" i="9" s="1"/>
  <c r="J78" i="11"/>
  <c r="I78" i="11"/>
  <c r="L77" i="11"/>
  <c r="G76" i="9" s="1"/>
  <c r="G73" i="9" s="1"/>
  <c r="K77" i="11"/>
  <c r="F76" i="9" s="1"/>
  <c r="J77" i="11"/>
  <c r="J74" i="11" s="1"/>
  <c r="I77" i="11"/>
  <c r="D76" i="9" s="1"/>
  <c r="L74" i="11"/>
  <c r="L73" i="11"/>
  <c r="G72" i="9" s="1"/>
  <c r="K73" i="11"/>
  <c r="F72" i="9" s="1"/>
  <c r="J73" i="11"/>
  <c r="N73" i="11" s="1"/>
  <c r="I73" i="11"/>
  <c r="M73" i="11" s="1"/>
  <c r="L72" i="11"/>
  <c r="G71" i="9" s="1"/>
  <c r="K72" i="11"/>
  <c r="F71" i="9" s="1"/>
  <c r="J72" i="11"/>
  <c r="N72" i="11" s="1"/>
  <c r="I72" i="11"/>
  <c r="M72" i="11" s="1"/>
  <c r="L71" i="11"/>
  <c r="G70" i="9" s="1"/>
  <c r="K71" i="11"/>
  <c r="F70" i="9" s="1"/>
  <c r="J71" i="11"/>
  <c r="N71" i="11" s="1"/>
  <c r="I71" i="11"/>
  <c r="M71" i="11" s="1"/>
  <c r="L70" i="11"/>
  <c r="G69" i="9" s="1"/>
  <c r="K70" i="11"/>
  <c r="F69" i="9" s="1"/>
  <c r="J70" i="11"/>
  <c r="N70" i="11" s="1"/>
  <c r="I70" i="11"/>
  <c r="D69" i="9" s="1"/>
  <c r="H69" i="9" s="1"/>
  <c r="L69" i="11"/>
  <c r="G68" i="9" s="1"/>
  <c r="K69" i="11"/>
  <c r="F68" i="9" s="1"/>
  <c r="J69" i="11"/>
  <c r="N69" i="11" s="1"/>
  <c r="I69" i="11"/>
  <c r="M69" i="11" s="1"/>
  <c r="L68" i="11"/>
  <c r="G67" i="9" s="1"/>
  <c r="K68" i="11"/>
  <c r="F67" i="9" s="1"/>
  <c r="J68" i="11"/>
  <c r="I68" i="11"/>
  <c r="D67" i="9" s="1"/>
  <c r="H67" i="9" s="1"/>
  <c r="L67" i="11"/>
  <c r="G66" i="9" s="1"/>
  <c r="K67" i="11"/>
  <c r="F66" i="9" s="1"/>
  <c r="J67" i="11"/>
  <c r="N67" i="11" s="1"/>
  <c r="I67" i="11"/>
  <c r="M67" i="11" s="1"/>
  <c r="L66" i="11"/>
  <c r="G65" i="9" s="1"/>
  <c r="K66" i="11"/>
  <c r="F65" i="9" s="1"/>
  <c r="J66" i="11"/>
  <c r="I66" i="11"/>
  <c r="M66" i="11" s="1"/>
  <c r="L65" i="11"/>
  <c r="G64" i="9" s="1"/>
  <c r="K65" i="11"/>
  <c r="F64" i="9" s="1"/>
  <c r="J65" i="11"/>
  <c r="N65" i="11" s="1"/>
  <c r="I65" i="11"/>
  <c r="M65" i="11" s="1"/>
  <c r="L64" i="11"/>
  <c r="G63" i="9" s="1"/>
  <c r="K64" i="11"/>
  <c r="F63" i="9" s="1"/>
  <c r="J64" i="11"/>
  <c r="N64" i="11" s="1"/>
  <c r="I64" i="11"/>
  <c r="M64" i="11" s="1"/>
  <c r="L63" i="11"/>
  <c r="G62" i="9" s="1"/>
  <c r="K63" i="11"/>
  <c r="F62" i="9" s="1"/>
  <c r="J63" i="11"/>
  <c r="N63" i="11" s="1"/>
  <c r="I63" i="11"/>
  <c r="M63" i="11" s="1"/>
  <c r="L62" i="11"/>
  <c r="G61" i="9" s="1"/>
  <c r="K62" i="11"/>
  <c r="F61" i="9" s="1"/>
  <c r="J62" i="11"/>
  <c r="N62" i="11" s="1"/>
  <c r="I62" i="11"/>
  <c r="D61" i="9" s="1"/>
  <c r="H61" i="9" s="1"/>
  <c r="L61" i="11"/>
  <c r="G60" i="9" s="1"/>
  <c r="K61" i="11"/>
  <c r="F60" i="9" s="1"/>
  <c r="J61" i="11"/>
  <c r="N61" i="11" s="1"/>
  <c r="I61" i="11"/>
  <c r="M61" i="11" s="1"/>
  <c r="L60" i="11"/>
  <c r="G59" i="9" s="1"/>
  <c r="K60" i="11"/>
  <c r="F59" i="9" s="1"/>
  <c r="J60" i="11"/>
  <c r="I60" i="11"/>
  <c r="D59" i="9" s="1"/>
  <c r="H59" i="9" s="1"/>
  <c r="L59" i="11"/>
  <c r="G58" i="9" s="1"/>
  <c r="K59" i="11"/>
  <c r="F58" i="9" s="1"/>
  <c r="J59" i="11"/>
  <c r="N59" i="11" s="1"/>
  <c r="I59" i="11"/>
  <c r="M59" i="11" s="1"/>
  <c r="L57" i="11"/>
  <c r="G56" i="9" s="1"/>
  <c r="K57" i="11"/>
  <c r="F56" i="9" s="1"/>
  <c r="J57" i="11"/>
  <c r="I57" i="11"/>
  <c r="M57" i="11" s="1"/>
  <c r="L56" i="11"/>
  <c r="G55" i="9" s="1"/>
  <c r="K56" i="11"/>
  <c r="F55" i="9" s="1"/>
  <c r="J56" i="11"/>
  <c r="N56" i="11" s="1"/>
  <c r="I56" i="11"/>
  <c r="M56" i="11" s="1"/>
  <c r="L55" i="11"/>
  <c r="G54" i="9" s="1"/>
  <c r="K55" i="11"/>
  <c r="F54" i="9" s="1"/>
  <c r="J55" i="11"/>
  <c r="N55" i="11" s="1"/>
  <c r="I55" i="11"/>
  <c r="M55" i="11" s="1"/>
  <c r="L54" i="11"/>
  <c r="G53" i="9" s="1"/>
  <c r="K54" i="11"/>
  <c r="F53" i="9" s="1"/>
  <c r="J54" i="11"/>
  <c r="N54" i="11" s="1"/>
  <c r="I54" i="11"/>
  <c r="M54" i="11" s="1"/>
  <c r="L53" i="11"/>
  <c r="G52" i="9" s="1"/>
  <c r="K53" i="11"/>
  <c r="F52" i="9" s="1"/>
  <c r="J53" i="11"/>
  <c r="N53" i="11" s="1"/>
  <c r="I53" i="11"/>
  <c r="D52" i="9" s="1"/>
  <c r="L52" i="11"/>
  <c r="G51" i="9" s="1"/>
  <c r="K52" i="11"/>
  <c r="F51" i="9" s="1"/>
  <c r="J52" i="11"/>
  <c r="N52" i="11" s="1"/>
  <c r="I52" i="11"/>
  <c r="M52" i="11" s="1"/>
  <c r="L51" i="11"/>
  <c r="G50" i="9" s="1"/>
  <c r="K51" i="11"/>
  <c r="F50" i="9" s="1"/>
  <c r="J51" i="11"/>
  <c r="E50" i="9" s="1"/>
  <c r="I51" i="11"/>
  <c r="D50" i="9" s="1"/>
  <c r="H50" i="9" s="1"/>
  <c r="L49" i="11"/>
  <c r="G48" i="9" s="1"/>
  <c r="K49" i="11"/>
  <c r="F48" i="9" s="1"/>
  <c r="J49" i="11"/>
  <c r="N49" i="11" s="1"/>
  <c r="I49" i="11"/>
  <c r="M49" i="11" s="1"/>
  <c r="L48" i="11"/>
  <c r="G47" i="9" s="1"/>
  <c r="K48" i="11"/>
  <c r="F47" i="9" s="1"/>
  <c r="J48" i="11"/>
  <c r="E47" i="9" s="1"/>
  <c r="I48" i="11"/>
  <c r="M48" i="11" s="1"/>
  <c r="L47" i="11"/>
  <c r="G46" i="9" s="1"/>
  <c r="K47" i="11"/>
  <c r="F46" i="9" s="1"/>
  <c r="J47" i="11"/>
  <c r="N47" i="11" s="1"/>
  <c r="I47" i="11"/>
  <c r="M47" i="11" s="1"/>
  <c r="L46" i="11"/>
  <c r="G45" i="9" s="1"/>
  <c r="K46" i="11"/>
  <c r="F45" i="9" s="1"/>
  <c r="J46" i="11"/>
  <c r="N46" i="11" s="1"/>
  <c r="I46" i="11"/>
  <c r="M46" i="11" s="1"/>
  <c r="L45" i="11"/>
  <c r="G44" i="9" s="1"/>
  <c r="K45" i="11"/>
  <c r="F44" i="9" s="1"/>
  <c r="J45" i="11"/>
  <c r="N45" i="11" s="1"/>
  <c r="I45" i="11"/>
  <c r="M45" i="11" s="1"/>
  <c r="L44" i="11"/>
  <c r="G43" i="9" s="1"/>
  <c r="K44" i="11"/>
  <c r="F43" i="9" s="1"/>
  <c r="J44" i="11"/>
  <c r="N44" i="11" s="1"/>
  <c r="I44" i="11"/>
  <c r="D43" i="9" s="1"/>
  <c r="L43" i="11"/>
  <c r="G42" i="9" s="1"/>
  <c r="K43" i="11"/>
  <c r="F42" i="9" s="1"/>
  <c r="J43" i="11"/>
  <c r="N43" i="11" s="1"/>
  <c r="I43" i="11"/>
  <c r="M43" i="11" s="1"/>
  <c r="L42" i="11"/>
  <c r="G41" i="9" s="1"/>
  <c r="K42" i="11"/>
  <c r="F41" i="9" s="1"/>
  <c r="J42" i="11"/>
  <c r="E41" i="9" s="1"/>
  <c r="I42" i="11"/>
  <c r="D41" i="9" s="1"/>
  <c r="H41" i="9" s="1"/>
  <c r="L41" i="11"/>
  <c r="G40" i="9" s="1"/>
  <c r="K41" i="11"/>
  <c r="F40" i="9" s="1"/>
  <c r="J41" i="11"/>
  <c r="N41" i="11" s="1"/>
  <c r="I41" i="11"/>
  <c r="D40" i="9" s="1"/>
  <c r="L40" i="11"/>
  <c r="L37" i="11" s="1"/>
  <c r="K40" i="11"/>
  <c r="F39" i="9" s="1"/>
  <c r="F36" i="9" s="1"/>
  <c r="J40" i="11"/>
  <c r="J37" i="11" s="1"/>
  <c r="I40" i="11"/>
  <c r="M40" i="11" s="1"/>
  <c r="L36" i="11"/>
  <c r="G35" i="9" s="1"/>
  <c r="K36" i="11"/>
  <c r="F35" i="9" s="1"/>
  <c r="J36" i="11"/>
  <c r="E35" i="9" s="1"/>
  <c r="I36" i="11"/>
  <c r="D35" i="9" s="1"/>
  <c r="L35" i="11"/>
  <c r="G34" i="9" s="1"/>
  <c r="K35" i="11"/>
  <c r="F34" i="9" s="1"/>
  <c r="J35" i="11"/>
  <c r="N35" i="11" s="1"/>
  <c r="I35" i="11"/>
  <c r="D34" i="9" s="1"/>
  <c r="L34" i="11"/>
  <c r="G33" i="9" s="1"/>
  <c r="K34" i="11"/>
  <c r="F33" i="9" s="1"/>
  <c r="J34" i="11"/>
  <c r="E33" i="9" s="1"/>
  <c r="I34" i="11"/>
  <c r="D33" i="9" s="1"/>
  <c r="L33" i="11"/>
  <c r="G32" i="9" s="1"/>
  <c r="K33" i="11"/>
  <c r="F32" i="9" s="1"/>
  <c r="J33" i="11"/>
  <c r="N33" i="11" s="1"/>
  <c r="I33" i="11"/>
  <c r="D32" i="9" s="1"/>
  <c r="L32" i="11"/>
  <c r="G31" i="9" s="1"/>
  <c r="K32" i="11"/>
  <c r="F31" i="9" s="1"/>
  <c r="J32" i="11"/>
  <c r="N32" i="11" s="1"/>
  <c r="I32" i="11"/>
  <c r="D31" i="9" s="1"/>
  <c r="L31" i="11"/>
  <c r="G30" i="9" s="1"/>
  <c r="K31" i="11"/>
  <c r="F30" i="9" s="1"/>
  <c r="J31" i="11"/>
  <c r="N31" i="11" s="1"/>
  <c r="I31" i="11"/>
  <c r="D30" i="9" s="1"/>
  <c r="L30" i="11"/>
  <c r="G29" i="9" s="1"/>
  <c r="K30" i="11"/>
  <c r="F29" i="9" s="1"/>
  <c r="J30" i="11"/>
  <c r="N30" i="11" s="1"/>
  <c r="I30" i="11"/>
  <c r="D29" i="9" s="1"/>
  <c r="L29" i="11"/>
  <c r="G28" i="9" s="1"/>
  <c r="K29" i="11"/>
  <c r="F28" i="9" s="1"/>
  <c r="J29" i="11"/>
  <c r="N29" i="11" s="1"/>
  <c r="I29" i="11"/>
  <c r="D28" i="9" s="1"/>
  <c r="L28" i="11"/>
  <c r="G27" i="9" s="1"/>
  <c r="K28" i="11"/>
  <c r="F27" i="9" s="1"/>
  <c r="J28" i="11"/>
  <c r="E27" i="9" s="1"/>
  <c r="I28" i="11"/>
  <c r="D27" i="9" s="1"/>
  <c r="L27" i="11"/>
  <c r="G26" i="9" s="1"/>
  <c r="K27" i="11"/>
  <c r="F26" i="9" s="1"/>
  <c r="J27" i="11"/>
  <c r="N27" i="11" s="1"/>
  <c r="I27" i="11"/>
  <c r="D26" i="9" s="1"/>
  <c r="L26" i="11"/>
  <c r="G25" i="9" s="1"/>
  <c r="K26" i="11"/>
  <c r="F25" i="9" s="1"/>
  <c r="J26" i="11"/>
  <c r="E25" i="9" s="1"/>
  <c r="I26" i="11"/>
  <c r="D25" i="9" s="1"/>
  <c r="L25" i="11"/>
  <c r="G24" i="9" s="1"/>
  <c r="K25" i="11"/>
  <c r="F24" i="9" s="1"/>
  <c r="J25" i="11"/>
  <c r="N25" i="11" s="1"/>
  <c r="I25" i="11"/>
  <c r="D24" i="9" s="1"/>
  <c r="L24" i="11"/>
  <c r="G23" i="9" s="1"/>
  <c r="K24" i="11"/>
  <c r="F23" i="9" s="1"/>
  <c r="J24" i="11"/>
  <c r="N24" i="11" s="1"/>
  <c r="I24" i="11"/>
  <c r="D23" i="9" s="1"/>
  <c r="L23" i="11"/>
  <c r="G22" i="9" s="1"/>
  <c r="K23" i="11"/>
  <c r="F22" i="9" s="1"/>
  <c r="J23" i="11"/>
  <c r="N23" i="11" s="1"/>
  <c r="I23" i="11"/>
  <c r="D22" i="9" s="1"/>
  <c r="L22" i="11"/>
  <c r="G21" i="9" s="1"/>
  <c r="K22" i="11"/>
  <c r="F21" i="9" s="1"/>
  <c r="J22" i="11"/>
  <c r="N22" i="11" s="1"/>
  <c r="I22" i="11"/>
  <c r="D21" i="9" s="1"/>
  <c r="L20" i="11"/>
  <c r="G19" i="9" s="1"/>
  <c r="K20" i="11"/>
  <c r="F19" i="9" s="1"/>
  <c r="J20" i="11"/>
  <c r="N20" i="11" s="1"/>
  <c r="I20" i="11"/>
  <c r="D19" i="9" s="1"/>
  <c r="L19" i="11"/>
  <c r="G18" i="9" s="1"/>
  <c r="K19" i="11"/>
  <c r="F18" i="9" s="1"/>
  <c r="J19" i="11"/>
  <c r="E18" i="9" s="1"/>
  <c r="I19" i="11"/>
  <c r="D18" i="9" s="1"/>
  <c r="L18" i="11"/>
  <c r="G17" i="9" s="1"/>
  <c r="K18" i="11"/>
  <c r="F17" i="9" s="1"/>
  <c r="J18" i="11"/>
  <c r="N18" i="11" s="1"/>
  <c r="I18" i="11"/>
  <c r="D17" i="9" s="1"/>
  <c r="L17" i="11"/>
  <c r="G16" i="9" s="1"/>
  <c r="K17" i="11"/>
  <c r="F16" i="9" s="1"/>
  <c r="J17" i="11"/>
  <c r="E16" i="9" s="1"/>
  <c r="I17" i="11"/>
  <c r="D16" i="9" s="1"/>
  <c r="L16" i="11"/>
  <c r="G15" i="9" s="1"/>
  <c r="K16" i="11"/>
  <c r="F15" i="9" s="1"/>
  <c r="J16" i="11"/>
  <c r="N16" i="11" s="1"/>
  <c r="I16" i="11"/>
  <c r="D15" i="9" s="1"/>
  <c r="L14" i="11"/>
  <c r="G13" i="9" s="1"/>
  <c r="K14" i="11"/>
  <c r="F13" i="9" s="1"/>
  <c r="J14" i="11"/>
  <c r="I14" i="11"/>
  <c r="D13" i="9" s="1"/>
  <c r="L13" i="11"/>
  <c r="G12" i="9" s="1"/>
  <c r="K13" i="11"/>
  <c r="F12" i="9" s="1"/>
  <c r="J13" i="11"/>
  <c r="I13" i="11"/>
  <c r="D12" i="9" s="1"/>
  <c r="L12" i="11"/>
  <c r="G11" i="9" s="1"/>
  <c r="K12" i="11"/>
  <c r="F11" i="9" s="1"/>
  <c r="J12" i="11"/>
  <c r="I12" i="11"/>
  <c r="D11" i="9" s="1"/>
  <c r="L11" i="11"/>
  <c r="G10" i="9" s="1"/>
  <c r="K11" i="11"/>
  <c r="F10" i="9" s="1"/>
  <c r="J11" i="11"/>
  <c r="J8" i="11" s="1"/>
  <c r="I11" i="11"/>
  <c r="D10" i="9" s="1"/>
  <c r="H76" i="9" l="1"/>
  <c r="H90" i="9"/>
  <c r="E99" i="9"/>
  <c r="E108" i="9"/>
  <c r="N81" i="14"/>
  <c r="E80" i="12"/>
  <c r="N84" i="14"/>
  <c r="E83" i="12"/>
  <c r="N90" i="14"/>
  <c r="E89" i="12"/>
  <c r="N93" i="14"/>
  <c r="E92" i="12"/>
  <c r="M101" i="14"/>
  <c r="D100" i="12"/>
  <c r="H100" i="12" s="1"/>
  <c r="M104" i="14"/>
  <c r="D103" i="12"/>
  <c r="H103" i="12" s="1"/>
  <c r="M106" i="14"/>
  <c r="D105" i="12"/>
  <c r="H105" i="12" s="1"/>
  <c r="M108" i="14"/>
  <c r="D107" i="12"/>
  <c r="H107" i="12" s="1"/>
  <c r="M111" i="14"/>
  <c r="D110" i="12"/>
  <c r="H110" i="12" s="1"/>
  <c r="M113" i="14"/>
  <c r="D112" i="12"/>
  <c r="H112" i="12" s="1"/>
  <c r="M115" i="14"/>
  <c r="D114" i="12"/>
  <c r="H114" i="12" s="1"/>
  <c r="E77" i="12"/>
  <c r="E86" i="12"/>
  <c r="E95" i="12"/>
  <c r="M78" i="11"/>
  <c r="M80" i="11"/>
  <c r="M87" i="11"/>
  <c r="M89" i="11"/>
  <c r="I97" i="11"/>
  <c r="I98" i="11" s="1"/>
  <c r="D55" i="9"/>
  <c r="H55" i="9" s="1"/>
  <c r="D60" i="9"/>
  <c r="D64" i="9"/>
  <c r="D68" i="9"/>
  <c r="H68" i="9" s="1"/>
  <c r="D72" i="9"/>
  <c r="H72" i="9" s="1"/>
  <c r="D79" i="9"/>
  <c r="H79" i="9" s="1"/>
  <c r="D88" i="9"/>
  <c r="H88" i="9" s="1"/>
  <c r="H100" i="9"/>
  <c r="F76" i="12"/>
  <c r="F73" i="12" s="1"/>
  <c r="K74" i="14"/>
  <c r="E93" i="12"/>
  <c r="N78" i="11"/>
  <c r="N79" i="11"/>
  <c r="N81" i="11"/>
  <c r="N84" i="11"/>
  <c r="N85" i="11"/>
  <c r="N86" i="11"/>
  <c r="N87" i="11"/>
  <c r="N88" i="11"/>
  <c r="N90" i="11"/>
  <c r="N93" i="11"/>
  <c r="N94" i="11"/>
  <c r="N95" i="11"/>
  <c r="N96" i="11"/>
  <c r="J97" i="11"/>
  <c r="L97" i="11"/>
  <c r="G99" i="9"/>
  <c r="G96" i="9" s="1"/>
  <c r="E55" i="9"/>
  <c r="E58" i="9"/>
  <c r="E60" i="9"/>
  <c r="E62" i="9"/>
  <c r="E64" i="9"/>
  <c r="E66" i="9"/>
  <c r="E68" i="9"/>
  <c r="E70" i="9"/>
  <c r="E72" i="9"/>
  <c r="E77" i="9"/>
  <c r="E73" i="9" s="1"/>
  <c r="E84" i="9"/>
  <c r="H84" i="9" s="1"/>
  <c r="E86" i="9"/>
  <c r="E93" i="9"/>
  <c r="H93" i="9" s="1"/>
  <c r="E95" i="9"/>
  <c r="E100" i="9"/>
  <c r="E103" i="9"/>
  <c r="H103" i="9" s="1"/>
  <c r="E105" i="9"/>
  <c r="E107" i="9"/>
  <c r="H107" i="9" s="1"/>
  <c r="E110" i="9"/>
  <c r="H110" i="9" s="1"/>
  <c r="E112" i="9"/>
  <c r="H112" i="9" s="1"/>
  <c r="E114" i="9"/>
  <c r="H114" i="9" s="1"/>
  <c r="E81" i="12"/>
  <c r="E90" i="12"/>
  <c r="D66" i="10"/>
  <c r="D65" i="10"/>
  <c r="D64" i="10"/>
  <c r="D63" i="10"/>
  <c r="D62" i="10"/>
  <c r="D61" i="10"/>
  <c r="D60" i="10"/>
  <c r="D59" i="10"/>
  <c r="D58" i="10"/>
  <c r="E102" i="9"/>
  <c r="E104" i="9"/>
  <c r="E106" i="9"/>
  <c r="E111" i="9"/>
  <c r="E113" i="9"/>
  <c r="N77" i="14"/>
  <c r="E76" i="12"/>
  <c r="J74" i="14"/>
  <c r="N79" i="14"/>
  <c r="E78" i="12"/>
  <c r="N86" i="14"/>
  <c r="E85" i="12"/>
  <c r="N88" i="14"/>
  <c r="E87" i="12"/>
  <c r="N95" i="14"/>
  <c r="E94" i="12"/>
  <c r="M100" i="14"/>
  <c r="D99" i="12"/>
  <c r="I97" i="14"/>
  <c r="M103" i="14"/>
  <c r="D102" i="12"/>
  <c r="M105" i="14"/>
  <c r="D104" i="12"/>
  <c r="H104" i="12" s="1"/>
  <c r="M107" i="14"/>
  <c r="D106" i="12"/>
  <c r="H106" i="12" s="1"/>
  <c r="M109" i="14"/>
  <c r="D108" i="12"/>
  <c r="H108" i="12" s="1"/>
  <c r="M112" i="14"/>
  <c r="D111" i="12"/>
  <c r="H111" i="12" s="1"/>
  <c r="M114" i="14"/>
  <c r="D113" i="12"/>
  <c r="H113" i="12" s="1"/>
  <c r="M116" i="14"/>
  <c r="D115" i="12"/>
  <c r="H115" i="12" s="1"/>
  <c r="M79" i="11"/>
  <c r="M81" i="11"/>
  <c r="M84" i="11"/>
  <c r="M86" i="11"/>
  <c r="M88" i="11"/>
  <c r="M90" i="11"/>
  <c r="M93" i="11"/>
  <c r="M95" i="11"/>
  <c r="M96" i="11"/>
  <c r="K97" i="11"/>
  <c r="M97" i="11" s="1"/>
  <c r="F99" i="9"/>
  <c r="F96" i="9" s="1"/>
  <c r="D58" i="9"/>
  <c r="H58" i="9" s="1"/>
  <c r="D62" i="9"/>
  <c r="H62" i="9" s="1"/>
  <c r="D66" i="9"/>
  <c r="H66" i="9" s="1"/>
  <c r="D70" i="9"/>
  <c r="H70" i="9" s="1"/>
  <c r="D77" i="9"/>
  <c r="D86" i="9"/>
  <c r="H86" i="9" s="1"/>
  <c r="D95" i="9"/>
  <c r="H95" i="9" s="1"/>
  <c r="H105" i="9"/>
  <c r="E84" i="12"/>
  <c r="K74" i="11"/>
  <c r="F81" i="9"/>
  <c r="M101" i="11"/>
  <c r="M103" i="11"/>
  <c r="M104" i="11"/>
  <c r="M105" i="11"/>
  <c r="M106" i="11"/>
  <c r="M107" i="11"/>
  <c r="M108" i="11"/>
  <c r="M109" i="11"/>
  <c r="M111" i="11"/>
  <c r="M112" i="11"/>
  <c r="M113" i="11"/>
  <c r="M114" i="11"/>
  <c r="M115" i="11"/>
  <c r="D54" i="9"/>
  <c r="H54" i="9" s="1"/>
  <c r="D56" i="9"/>
  <c r="H56" i="9" s="1"/>
  <c r="D63" i="9"/>
  <c r="H63" i="9" s="1"/>
  <c r="D65" i="9"/>
  <c r="H65" i="9" s="1"/>
  <c r="D71" i="9"/>
  <c r="H71" i="9" s="1"/>
  <c r="D78" i="9"/>
  <c r="H78" i="9" s="1"/>
  <c r="D80" i="9"/>
  <c r="H80" i="9" s="1"/>
  <c r="D83" i="9"/>
  <c r="H83" i="9" s="1"/>
  <c r="D85" i="9"/>
  <c r="H85" i="9" s="1"/>
  <c r="D87" i="9"/>
  <c r="H87" i="9" s="1"/>
  <c r="D89" i="9"/>
  <c r="H89" i="9" s="1"/>
  <c r="D92" i="9"/>
  <c r="H92" i="9" s="1"/>
  <c r="D94" i="9"/>
  <c r="H94" i="9" s="1"/>
  <c r="D102" i="9"/>
  <c r="D104" i="9"/>
  <c r="H104" i="9" s="1"/>
  <c r="D106" i="9"/>
  <c r="H106" i="9" s="1"/>
  <c r="D108" i="9"/>
  <c r="H108" i="9" s="1"/>
  <c r="D111" i="9"/>
  <c r="D113" i="9"/>
  <c r="H113" i="9" s="1"/>
  <c r="D115" i="9"/>
  <c r="H115" i="9" s="1"/>
  <c r="E79" i="12"/>
  <c r="E88" i="12"/>
  <c r="M55" i="14"/>
  <c r="D54" i="12"/>
  <c r="H54" i="12" s="1"/>
  <c r="M56" i="14"/>
  <c r="D55" i="12"/>
  <c r="H55" i="12" s="1"/>
  <c r="M57" i="14"/>
  <c r="D56" i="12"/>
  <c r="H56" i="12" s="1"/>
  <c r="M59" i="14"/>
  <c r="D58" i="12"/>
  <c r="H58" i="12" s="1"/>
  <c r="M60" i="14"/>
  <c r="D59" i="12"/>
  <c r="M61" i="14"/>
  <c r="D60" i="12"/>
  <c r="H60" i="12" s="1"/>
  <c r="M62" i="14"/>
  <c r="D61" i="12"/>
  <c r="H61" i="12" s="1"/>
  <c r="M63" i="14"/>
  <c r="D62" i="12"/>
  <c r="H62" i="12" s="1"/>
  <c r="M64" i="14"/>
  <c r="D63" i="12"/>
  <c r="H63" i="12" s="1"/>
  <c r="M65" i="14"/>
  <c r="D64" i="12"/>
  <c r="H64" i="12" s="1"/>
  <c r="M66" i="14"/>
  <c r="D65" i="12"/>
  <c r="H65" i="12" s="1"/>
  <c r="M67" i="14"/>
  <c r="D66" i="12"/>
  <c r="H66" i="12" s="1"/>
  <c r="M68" i="14"/>
  <c r="D67" i="12"/>
  <c r="M69" i="14"/>
  <c r="D68" i="12"/>
  <c r="H68" i="12" s="1"/>
  <c r="M70" i="14"/>
  <c r="D69" i="12"/>
  <c r="H69" i="12" s="1"/>
  <c r="M71" i="14"/>
  <c r="D70" i="12"/>
  <c r="H70" i="12" s="1"/>
  <c r="M72" i="14"/>
  <c r="D71" i="12"/>
  <c r="H71" i="12" s="1"/>
  <c r="M73" i="14"/>
  <c r="D72" i="12"/>
  <c r="H72" i="12" s="1"/>
  <c r="N55" i="14"/>
  <c r="N56" i="14"/>
  <c r="N57" i="14"/>
  <c r="N59" i="14"/>
  <c r="N60" i="14"/>
  <c r="N61" i="14"/>
  <c r="N62" i="14"/>
  <c r="N63" i="14"/>
  <c r="N64" i="14"/>
  <c r="N65" i="14"/>
  <c r="N66" i="14"/>
  <c r="N67" i="14"/>
  <c r="N68" i="14"/>
  <c r="N69" i="14"/>
  <c r="N70" i="14"/>
  <c r="N71" i="14"/>
  <c r="N72" i="14"/>
  <c r="I74" i="14"/>
  <c r="I75" i="14" s="1"/>
  <c r="D76" i="12"/>
  <c r="M78" i="14"/>
  <c r="D77" i="12"/>
  <c r="H77" i="12" s="1"/>
  <c r="M79" i="14"/>
  <c r="D78" i="12"/>
  <c r="H78" i="12" s="1"/>
  <c r="M80" i="14"/>
  <c r="D79" i="12"/>
  <c r="H79" i="12" s="1"/>
  <c r="M81" i="14"/>
  <c r="D80" i="12"/>
  <c r="H80" i="12" s="1"/>
  <c r="M82" i="14"/>
  <c r="D81" i="12"/>
  <c r="H81" i="12" s="1"/>
  <c r="M84" i="14"/>
  <c r="D83" i="12"/>
  <c r="H83" i="12" s="1"/>
  <c r="M85" i="14"/>
  <c r="D84" i="12"/>
  <c r="H84" i="12" s="1"/>
  <c r="M86" i="14"/>
  <c r="D85" i="12"/>
  <c r="M87" i="14"/>
  <c r="D86" i="12"/>
  <c r="H86" i="12" s="1"/>
  <c r="M88" i="14"/>
  <c r="D87" i="12"/>
  <c r="H87" i="12" s="1"/>
  <c r="M89" i="14"/>
  <c r="D88" i="12"/>
  <c r="H88" i="12" s="1"/>
  <c r="M90" i="14"/>
  <c r="D89" i="12"/>
  <c r="H89" i="12" s="1"/>
  <c r="M91" i="14"/>
  <c r="D90" i="12"/>
  <c r="H90" i="12" s="1"/>
  <c r="M93" i="14"/>
  <c r="D92" i="12"/>
  <c r="H92" i="12" s="1"/>
  <c r="M94" i="14"/>
  <c r="D93" i="12"/>
  <c r="H93" i="12" s="1"/>
  <c r="M95" i="14"/>
  <c r="D94" i="12"/>
  <c r="M96" i="14"/>
  <c r="D95" i="12"/>
  <c r="H95" i="12" s="1"/>
  <c r="K97" i="14"/>
  <c r="F99" i="12"/>
  <c r="F96" i="12" s="1"/>
  <c r="E54" i="12"/>
  <c r="E56" i="12"/>
  <c r="E59" i="12"/>
  <c r="E61" i="12"/>
  <c r="E63" i="12"/>
  <c r="E65" i="12"/>
  <c r="E67" i="12"/>
  <c r="E69" i="12"/>
  <c r="E71" i="12"/>
  <c r="N73" i="14"/>
  <c r="N100" i="14"/>
  <c r="N101" i="14"/>
  <c r="N103" i="14"/>
  <c r="N104" i="14"/>
  <c r="N105" i="14"/>
  <c r="N106" i="14"/>
  <c r="N107" i="14"/>
  <c r="N108" i="14"/>
  <c r="N109" i="14"/>
  <c r="N111" i="14"/>
  <c r="N112" i="14"/>
  <c r="N113" i="14"/>
  <c r="N114" i="14"/>
  <c r="N115" i="14"/>
  <c r="N116" i="14"/>
  <c r="L8" i="14"/>
  <c r="M51" i="14"/>
  <c r="M52" i="14"/>
  <c r="M53" i="14"/>
  <c r="M54" i="14"/>
  <c r="D53" i="12"/>
  <c r="G36" i="12"/>
  <c r="N51" i="14"/>
  <c r="N52" i="14"/>
  <c r="N53" i="14"/>
  <c r="N54" i="14"/>
  <c r="E53" i="12"/>
  <c r="M48" i="14"/>
  <c r="M49" i="14"/>
  <c r="N48" i="14"/>
  <c r="N49" i="14"/>
  <c r="M44" i="14"/>
  <c r="M45" i="14"/>
  <c r="M46" i="14"/>
  <c r="M47" i="14"/>
  <c r="K37" i="14"/>
  <c r="N44" i="14"/>
  <c r="N45" i="14"/>
  <c r="N46" i="14"/>
  <c r="N47" i="14"/>
  <c r="M40" i="14"/>
  <c r="M41" i="14"/>
  <c r="M42" i="14"/>
  <c r="M43" i="14"/>
  <c r="N41" i="14"/>
  <c r="N42" i="14"/>
  <c r="N43" i="14"/>
  <c r="D65" i="13"/>
  <c r="D63" i="13"/>
  <c r="D62" i="13"/>
  <c r="D59" i="13"/>
  <c r="D66" i="13"/>
  <c r="D64" i="13"/>
  <c r="D61" i="13"/>
  <c r="D58" i="13"/>
  <c r="D60" i="13"/>
  <c r="H22" i="12"/>
  <c r="N13" i="11"/>
  <c r="F7" i="9"/>
  <c r="K8" i="11"/>
  <c r="N14" i="11"/>
  <c r="L8" i="11"/>
  <c r="N12" i="11"/>
  <c r="G7" i="9"/>
  <c r="H25" i="9"/>
  <c r="H33" i="9"/>
  <c r="H40" i="9"/>
  <c r="H17" i="9"/>
  <c r="H27" i="9"/>
  <c r="H35" i="9"/>
  <c r="H13" i="9"/>
  <c r="H16" i="9"/>
  <c r="D39" i="9"/>
  <c r="D42" i="9"/>
  <c r="H42" i="9" s="1"/>
  <c r="D44" i="9"/>
  <c r="D36" i="9" s="1"/>
  <c r="D45" i="9"/>
  <c r="D53" i="9"/>
  <c r="E11" i="9"/>
  <c r="H11" i="9" s="1"/>
  <c r="E12" i="9"/>
  <c r="H12" i="9" s="1"/>
  <c r="E13" i="9"/>
  <c r="E15" i="9"/>
  <c r="H15" i="9" s="1"/>
  <c r="E17" i="9"/>
  <c r="E19" i="9"/>
  <c r="H19" i="9" s="1"/>
  <c r="E21" i="9"/>
  <c r="H21" i="9" s="1"/>
  <c r="E22" i="9"/>
  <c r="H22" i="9" s="1"/>
  <c r="E23" i="9"/>
  <c r="H23" i="9" s="1"/>
  <c r="E24" i="9"/>
  <c r="H24" i="9" s="1"/>
  <c r="E26" i="9"/>
  <c r="H26" i="9" s="1"/>
  <c r="E28" i="9"/>
  <c r="H28" i="9" s="1"/>
  <c r="E29" i="9"/>
  <c r="H29" i="9" s="1"/>
  <c r="E30" i="9"/>
  <c r="H30" i="9" s="1"/>
  <c r="E31" i="9"/>
  <c r="H31" i="9" s="1"/>
  <c r="E32" i="9"/>
  <c r="H32" i="9" s="1"/>
  <c r="E34" i="9"/>
  <c r="H34" i="9" s="1"/>
  <c r="E39" i="9"/>
  <c r="E40" i="9"/>
  <c r="E42" i="9"/>
  <c r="E43" i="9"/>
  <c r="H43" i="9" s="1"/>
  <c r="E44" i="9"/>
  <c r="E45" i="9"/>
  <c r="E46" i="9"/>
  <c r="E48" i="9"/>
  <c r="E51" i="9"/>
  <c r="E52" i="9"/>
  <c r="H52" i="9" s="1"/>
  <c r="E53" i="9"/>
  <c r="I37" i="11"/>
  <c r="H18" i="9"/>
  <c r="D46" i="9"/>
  <c r="H46" i="9" s="1"/>
  <c r="E10" i="9"/>
  <c r="D47" i="9"/>
  <c r="H47" i="9" s="1"/>
  <c r="D48" i="9"/>
  <c r="D51" i="9"/>
  <c r="M13" i="11"/>
  <c r="M14" i="11"/>
  <c r="M16" i="11"/>
  <c r="M17" i="11"/>
  <c r="M18" i="11"/>
  <c r="M20" i="11"/>
  <c r="M23" i="11"/>
  <c r="M24" i="11"/>
  <c r="M25" i="11"/>
  <c r="M26" i="11"/>
  <c r="M27" i="11"/>
  <c r="M29" i="11"/>
  <c r="M31" i="11"/>
  <c r="M32" i="11"/>
  <c r="M33" i="11"/>
  <c r="M34" i="11"/>
  <c r="M35" i="11"/>
  <c r="G39" i="9"/>
  <c r="G36" i="9" s="1"/>
  <c r="H12" i="12"/>
  <c r="H17" i="12"/>
  <c r="H26" i="12"/>
  <c r="H30" i="12"/>
  <c r="H34" i="12"/>
  <c r="K8" i="14"/>
  <c r="H15" i="12"/>
  <c r="H18" i="12"/>
  <c r="H21" i="12"/>
  <c r="H23" i="12"/>
  <c r="H25" i="12"/>
  <c r="H28" i="12"/>
  <c r="H29" i="12"/>
  <c r="H31" i="12"/>
  <c r="H33" i="12"/>
  <c r="H35" i="12"/>
  <c r="D39" i="12"/>
  <c r="D40" i="12"/>
  <c r="D41" i="12"/>
  <c r="D42" i="12"/>
  <c r="D43" i="12"/>
  <c r="D44" i="12"/>
  <c r="D45" i="12"/>
  <c r="D47" i="12"/>
  <c r="D48" i="12"/>
  <c r="D50" i="12"/>
  <c r="D51" i="12"/>
  <c r="D52" i="12"/>
  <c r="J8" i="14"/>
  <c r="N40" i="14"/>
  <c r="E39" i="12"/>
  <c r="E40" i="12"/>
  <c r="E41" i="12"/>
  <c r="E42" i="12"/>
  <c r="E43" i="12"/>
  <c r="E44" i="12"/>
  <c r="E45" i="12"/>
  <c r="E46" i="12"/>
  <c r="E47" i="12"/>
  <c r="E48" i="12"/>
  <c r="E50" i="12"/>
  <c r="E51" i="12"/>
  <c r="E52" i="12"/>
  <c r="H11" i="12"/>
  <c r="H16" i="12"/>
  <c r="H19" i="12"/>
  <c r="H24" i="12"/>
  <c r="H27" i="12"/>
  <c r="H32" i="12"/>
  <c r="D46" i="12"/>
  <c r="H46" i="12" s="1"/>
  <c r="M12" i="14"/>
  <c r="M13" i="14"/>
  <c r="M16" i="14"/>
  <c r="M18" i="14"/>
  <c r="M19" i="14"/>
  <c r="M20" i="14"/>
  <c r="M22" i="14"/>
  <c r="M23" i="14"/>
  <c r="M25" i="14"/>
  <c r="M27" i="14"/>
  <c r="M28" i="14"/>
  <c r="M29" i="14"/>
  <c r="M30" i="14"/>
  <c r="M31" i="14"/>
  <c r="M33" i="14"/>
  <c r="M35" i="14"/>
  <c r="M36" i="14"/>
  <c r="I37" i="14"/>
  <c r="F13" i="12"/>
  <c r="F7" i="12" s="1"/>
  <c r="F39" i="12"/>
  <c r="F36" i="12" s="1"/>
  <c r="N11" i="14"/>
  <c r="N12" i="14"/>
  <c r="N13" i="14"/>
  <c r="N16" i="14"/>
  <c r="N18" i="14"/>
  <c r="N19" i="14"/>
  <c r="N20" i="14"/>
  <c r="N22" i="14"/>
  <c r="N23" i="14"/>
  <c r="N25" i="14"/>
  <c r="N27" i="14"/>
  <c r="N28" i="14"/>
  <c r="N29" i="14"/>
  <c r="N30" i="14"/>
  <c r="N31" i="14"/>
  <c r="N33" i="14"/>
  <c r="N35" i="14"/>
  <c r="N36" i="14"/>
  <c r="G10" i="12"/>
  <c r="G7" i="12" s="1"/>
  <c r="D7" i="12"/>
  <c r="M14" i="14"/>
  <c r="M24" i="14"/>
  <c r="M32" i="14"/>
  <c r="N14" i="14"/>
  <c r="M17" i="14"/>
  <c r="N24" i="14"/>
  <c r="M26" i="14"/>
  <c r="N32" i="14"/>
  <c r="M34" i="14"/>
  <c r="I8" i="14"/>
  <c r="M11" i="14"/>
  <c r="N17" i="14"/>
  <c r="N26" i="14"/>
  <c r="N34" i="14"/>
  <c r="M77" i="14"/>
  <c r="J37" i="14"/>
  <c r="J97" i="14"/>
  <c r="D7" i="9"/>
  <c r="M41" i="11"/>
  <c r="I8" i="11"/>
  <c r="M11" i="11"/>
  <c r="N17" i="11"/>
  <c r="M19" i="11"/>
  <c r="N26" i="11"/>
  <c r="M28" i="11"/>
  <c r="N34" i="11"/>
  <c r="M36" i="11"/>
  <c r="N40" i="11"/>
  <c r="M42" i="11"/>
  <c r="N48" i="11"/>
  <c r="M51" i="11"/>
  <c r="N57" i="11"/>
  <c r="M60" i="11"/>
  <c r="N66" i="11"/>
  <c r="M68" i="11"/>
  <c r="N80" i="11"/>
  <c r="M82" i="11"/>
  <c r="N89" i="11"/>
  <c r="M91" i="11"/>
  <c r="M12" i="11"/>
  <c r="N19" i="11"/>
  <c r="M22" i="11"/>
  <c r="N28" i="11"/>
  <c r="M30" i="11"/>
  <c r="N36" i="11"/>
  <c r="K37" i="11"/>
  <c r="I38" i="11" s="1"/>
  <c r="N42" i="11"/>
  <c r="M44" i="11"/>
  <c r="N51" i="11"/>
  <c r="M53" i="11"/>
  <c r="N60" i="11"/>
  <c r="M62" i="11"/>
  <c r="N68" i="11"/>
  <c r="M70" i="11"/>
  <c r="I74" i="11"/>
  <c r="M77" i="11"/>
  <c r="N82" i="11"/>
  <c r="M85" i="11"/>
  <c r="N91" i="11"/>
  <c r="M94" i="11"/>
  <c r="M100" i="11"/>
  <c r="N77" i="11"/>
  <c r="N11" i="11"/>
  <c r="D6" i="9"/>
  <c r="Z91" i="6"/>
  <c r="Z90" i="6"/>
  <c r="Z89" i="6"/>
  <c r="N91" i="6"/>
  <c r="N90" i="6"/>
  <c r="N89" i="6"/>
  <c r="G115" i="2"/>
  <c r="F115" i="2"/>
  <c r="E115" i="2"/>
  <c r="G114" i="2"/>
  <c r="F114" i="2"/>
  <c r="E114" i="2"/>
  <c r="E113" i="2"/>
  <c r="G112" i="2"/>
  <c r="E112" i="2"/>
  <c r="G111" i="2"/>
  <c r="F111" i="2"/>
  <c r="E111" i="2"/>
  <c r="G110" i="2"/>
  <c r="F110" i="2"/>
  <c r="E110" i="2"/>
  <c r="E108" i="2"/>
  <c r="G107" i="2"/>
  <c r="E107" i="2"/>
  <c r="G106" i="2"/>
  <c r="F106" i="2"/>
  <c r="E106" i="2"/>
  <c r="G105" i="2"/>
  <c r="F105" i="2"/>
  <c r="E105" i="2"/>
  <c r="E104" i="2"/>
  <c r="G103" i="2"/>
  <c r="E103" i="2"/>
  <c r="G102" i="2"/>
  <c r="F102" i="2"/>
  <c r="E102" i="2"/>
  <c r="G100" i="2"/>
  <c r="F100" i="2"/>
  <c r="E100" i="2"/>
  <c r="E99" i="2"/>
  <c r="G95" i="2"/>
  <c r="E95" i="2"/>
  <c r="G94" i="2"/>
  <c r="F94" i="2"/>
  <c r="G93" i="2"/>
  <c r="F93" i="2"/>
  <c r="E93" i="2"/>
  <c r="G90" i="2"/>
  <c r="G89" i="2"/>
  <c r="F89" i="2"/>
  <c r="G88" i="2"/>
  <c r="F88" i="2"/>
  <c r="E88" i="2"/>
  <c r="G86" i="2"/>
  <c r="G85" i="2"/>
  <c r="F85" i="2"/>
  <c r="G84" i="2"/>
  <c r="F84" i="2"/>
  <c r="E84" i="2"/>
  <c r="G81" i="2"/>
  <c r="G80" i="2"/>
  <c r="F80" i="2"/>
  <c r="G79" i="2"/>
  <c r="F79" i="2"/>
  <c r="E79" i="2"/>
  <c r="G77" i="2"/>
  <c r="G76" i="2"/>
  <c r="F76" i="2"/>
  <c r="E72" i="2"/>
  <c r="E71" i="2"/>
  <c r="G70" i="2"/>
  <c r="E69" i="2"/>
  <c r="D69" i="2"/>
  <c r="E67" i="2"/>
  <c r="E66" i="2"/>
  <c r="D66" i="2"/>
  <c r="E65" i="2"/>
  <c r="D64" i="2"/>
  <c r="G63" i="2"/>
  <c r="E62" i="2"/>
  <c r="D62" i="2"/>
  <c r="D60" i="2"/>
  <c r="E59" i="2"/>
  <c r="E58" i="2"/>
  <c r="E56" i="2"/>
  <c r="D56" i="2"/>
  <c r="G55" i="2"/>
  <c r="E54" i="2"/>
  <c r="G53" i="2"/>
  <c r="E52" i="2"/>
  <c r="D52" i="2"/>
  <c r="E50" i="2"/>
  <c r="E48" i="2"/>
  <c r="D48" i="2"/>
  <c r="I16" i="5"/>
  <c r="D15" i="2" s="1"/>
  <c r="L116" i="5"/>
  <c r="K116" i="5"/>
  <c r="J116" i="5"/>
  <c r="I116" i="5"/>
  <c r="L115" i="5"/>
  <c r="K115" i="5"/>
  <c r="J115" i="5"/>
  <c r="I115" i="5"/>
  <c r="L114" i="5"/>
  <c r="G113" i="2" s="1"/>
  <c r="K114" i="5"/>
  <c r="F113" i="2" s="1"/>
  <c r="J114" i="5"/>
  <c r="I114" i="5"/>
  <c r="D113" i="2" s="1"/>
  <c r="L113" i="5"/>
  <c r="K113" i="5"/>
  <c r="F112" i="2" s="1"/>
  <c r="J113" i="5"/>
  <c r="I113" i="5"/>
  <c r="L112" i="5"/>
  <c r="K112" i="5"/>
  <c r="J112" i="5"/>
  <c r="I112" i="5"/>
  <c r="D111" i="2" s="1"/>
  <c r="L111" i="5"/>
  <c r="K111" i="5"/>
  <c r="J111" i="5"/>
  <c r="I111" i="5"/>
  <c r="L109" i="5"/>
  <c r="G108" i="2" s="1"/>
  <c r="K109" i="5"/>
  <c r="F108" i="2" s="1"/>
  <c r="J109" i="5"/>
  <c r="I109" i="5"/>
  <c r="L108" i="5"/>
  <c r="K108" i="5"/>
  <c r="F107" i="2" s="1"/>
  <c r="J108" i="5"/>
  <c r="I108" i="5"/>
  <c r="L107" i="5"/>
  <c r="K107" i="5"/>
  <c r="J107" i="5"/>
  <c r="I107" i="5"/>
  <c r="L106" i="5"/>
  <c r="K106" i="5"/>
  <c r="J106" i="5"/>
  <c r="I106" i="5"/>
  <c r="L105" i="5"/>
  <c r="G104" i="2" s="1"/>
  <c r="K105" i="5"/>
  <c r="F104" i="2" s="1"/>
  <c r="J105" i="5"/>
  <c r="I105" i="5"/>
  <c r="D104" i="2" s="1"/>
  <c r="L104" i="5"/>
  <c r="K104" i="5"/>
  <c r="F103" i="2" s="1"/>
  <c r="J104" i="5"/>
  <c r="I104" i="5"/>
  <c r="L103" i="5"/>
  <c r="K103" i="5"/>
  <c r="J103" i="5"/>
  <c r="I103" i="5"/>
  <c r="D102" i="2" s="1"/>
  <c r="L101" i="5"/>
  <c r="K101" i="5"/>
  <c r="J101" i="5"/>
  <c r="I101" i="5"/>
  <c r="L100" i="5"/>
  <c r="L97" i="5" s="1"/>
  <c r="K100" i="5"/>
  <c r="F99" i="2" s="1"/>
  <c r="J100" i="5"/>
  <c r="I100" i="5"/>
  <c r="L96" i="5"/>
  <c r="K96" i="5"/>
  <c r="F95" i="2" s="1"/>
  <c r="J96" i="5"/>
  <c r="I96" i="5"/>
  <c r="D95" i="2" s="1"/>
  <c r="L95" i="5"/>
  <c r="K95" i="5"/>
  <c r="J95" i="5"/>
  <c r="N95" i="5" s="1"/>
  <c r="I95" i="5"/>
  <c r="L94" i="5"/>
  <c r="K94" i="5"/>
  <c r="J94" i="5"/>
  <c r="I94" i="5"/>
  <c r="D93" i="2" s="1"/>
  <c r="L93" i="5"/>
  <c r="G92" i="2" s="1"/>
  <c r="K93" i="5"/>
  <c r="F92" i="2" s="1"/>
  <c r="J93" i="5"/>
  <c r="N93" i="5" s="1"/>
  <c r="I93" i="5"/>
  <c r="L91" i="5"/>
  <c r="K91" i="5"/>
  <c r="F90" i="2" s="1"/>
  <c r="J91" i="5"/>
  <c r="N91" i="5" s="1"/>
  <c r="I91" i="5"/>
  <c r="L90" i="5"/>
  <c r="K90" i="5"/>
  <c r="J90" i="5"/>
  <c r="N90" i="5" s="1"/>
  <c r="I90" i="5"/>
  <c r="L89" i="5"/>
  <c r="K89" i="5"/>
  <c r="J89" i="5"/>
  <c r="N89" i="5" s="1"/>
  <c r="I89" i="5"/>
  <c r="L88" i="5"/>
  <c r="G87" i="2" s="1"/>
  <c r="K88" i="5"/>
  <c r="F87" i="2" s="1"/>
  <c r="J88" i="5"/>
  <c r="N88" i="5" s="1"/>
  <c r="I88" i="5"/>
  <c r="L87" i="5"/>
  <c r="K87" i="5"/>
  <c r="F86" i="2" s="1"/>
  <c r="J87" i="5"/>
  <c r="N87" i="5" s="1"/>
  <c r="I87" i="5"/>
  <c r="D86" i="2" s="1"/>
  <c r="L86" i="5"/>
  <c r="K86" i="5"/>
  <c r="J86" i="5"/>
  <c r="N86" i="5" s="1"/>
  <c r="I86" i="5"/>
  <c r="L85" i="5"/>
  <c r="K85" i="5"/>
  <c r="J85" i="5"/>
  <c r="I85" i="5"/>
  <c r="D84" i="2" s="1"/>
  <c r="L84" i="5"/>
  <c r="G83" i="2" s="1"/>
  <c r="K84" i="5"/>
  <c r="F83" i="2" s="1"/>
  <c r="J84" i="5"/>
  <c r="N84" i="5" s="1"/>
  <c r="I84" i="5"/>
  <c r="L82" i="5"/>
  <c r="K82" i="5"/>
  <c r="F81" i="2" s="1"/>
  <c r="J82" i="5"/>
  <c r="N82" i="5" s="1"/>
  <c r="I82" i="5"/>
  <c r="L81" i="5"/>
  <c r="K81" i="5"/>
  <c r="J81" i="5"/>
  <c r="N81" i="5" s="1"/>
  <c r="I81" i="5"/>
  <c r="L80" i="5"/>
  <c r="K80" i="5"/>
  <c r="J80" i="5"/>
  <c r="N80" i="5" s="1"/>
  <c r="I80" i="5"/>
  <c r="L79" i="5"/>
  <c r="G78" i="2" s="1"/>
  <c r="K79" i="5"/>
  <c r="F78" i="2" s="1"/>
  <c r="J79" i="5"/>
  <c r="N79" i="5" s="1"/>
  <c r="I79" i="5"/>
  <c r="L78" i="5"/>
  <c r="K78" i="5"/>
  <c r="F77" i="2" s="1"/>
  <c r="J78" i="5"/>
  <c r="N78" i="5" s="1"/>
  <c r="I78" i="5"/>
  <c r="D77" i="2" s="1"/>
  <c r="L77" i="5"/>
  <c r="K77" i="5"/>
  <c r="J77" i="5"/>
  <c r="J74" i="5" s="1"/>
  <c r="I77" i="5"/>
  <c r="D76" i="2" s="1"/>
  <c r="L74" i="5"/>
  <c r="K74" i="5"/>
  <c r="L73" i="5"/>
  <c r="G72" i="2" s="1"/>
  <c r="K73" i="5"/>
  <c r="F72" i="2" s="1"/>
  <c r="J73" i="5"/>
  <c r="I73" i="5"/>
  <c r="L72" i="5"/>
  <c r="G71" i="2" s="1"/>
  <c r="K72" i="5"/>
  <c r="F71" i="2" s="1"/>
  <c r="J72" i="5"/>
  <c r="I72" i="5"/>
  <c r="D71" i="2" s="1"/>
  <c r="L71" i="5"/>
  <c r="K71" i="5"/>
  <c r="F70" i="2" s="1"/>
  <c r="J71" i="5"/>
  <c r="E70" i="2" s="1"/>
  <c r="I71" i="5"/>
  <c r="D70" i="2" s="1"/>
  <c r="L70" i="5"/>
  <c r="G69" i="2" s="1"/>
  <c r="K70" i="5"/>
  <c r="F69" i="2" s="1"/>
  <c r="J70" i="5"/>
  <c r="I70" i="5"/>
  <c r="L69" i="5"/>
  <c r="G68" i="2" s="1"/>
  <c r="K69" i="5"/>
  <c r="F68" i="2" s="1"/>
  <c r="J69" i="5"/>
  <c r="E68" i="2" s="1"/>
  <c r="I69" i="5"/>
  <c r="D68" i="2" s="1"/>
  <c r="L68" i="5"/>
  <c r="G67" i="2" s="1"/>
  <c r="K68" i="5"/>
  <c r="F67" i="2" s="1"/>
  <c r="J68" i="5"/>
  <c r="I68" i="5"/>
  <c r="D67" i="2" s="1"/>
  <c r="L67" i="5"/>
  <c r="G66" i="2" s="1"/>
  <c r="K67" i="5"/>
  <c r="F66" i="2" s="1"/>
  <c r="J67" i="5"/>
  <c r="I67" i="5"/>
  <c r="L66" i="5"/>
  <c r="G65" i="2" s="1"/>
  <c r="K66" i="5"/>
  <c r="F65" i="2" s="1"/>
  <c r="J66" i="5"/>
  <c r="I66" i="5"/>
  <c r="D65" i="2" s="1"/>
  <c r="L65" i="5"/>
  <c r="G64" i="2" s="1"/>
  <c r="K65" i="5"/>
  <c r="F64" i="2" s="1"/>
  <c r="J65" i="5"/>
  <c r="E64" i="2" s="1"/>
  <c r="I65" i="5"/>
  <c r="L64" i="5"/>
  <c r="K64" i="5"/>
  <c r="F63" i="2" s="1"/>
  <c r="J64" i="5"/>
  <c r="E63" i="2" s="1"/>
  <c r="I64" i="5"/>
  <c r="D63" i="2" s="1"/>
  <c r="L63" i="5"/>
  <c r="G62" i="2" s="1"/>
  <c r="K63" i="5"/>
  <c r="F62" i="2" s="1"/>
  <c r="J63" i="5"/>
  <c r="I63" i="5"/>
  <c r="L62" i="5"/>
  <c r="G61" i="2" s="1"/>
  <c r="K62" i="5"/>
  <c r="F61" i="2" s="1"/>
  <c r="J62" i="5"/>
  <c r="E61" i="2" s="1"/>
  <c r="I62" i="5"/>
  <c r="D61" i="2" s="1"/>
  <c r="L61" i="5"/>
  <c r="G60" i="2" s="1"/>
  <c r="K61" i="5"/>
  <c r="F60" i="2" s="1"/>
  <c r="J61" i="5"/>
  <c r="E60" i="2" s="1"/>
  <c r="I61" i="5"/>
  <c r="L60" i="5"/>
  <c r="G59" i="2" s="1"/>
  <c r="K60" i="5"/>
  <c r="F59" i="2" s="1"/>
  <c r="J60" i="5"/>
  <c r="I60" i="5"/>
  <c r="D59" i="2" s="1"/>
  <c r="L59" i="5"/>
  <c r="G58" i="2" s="1"/>
  <c r="K59" i="5"/>
  <c r="F58" i="2" s="1"/>
  <c r="J59" i="5"/>
  <c r="I59" i="5"/>
  <c r="D58" i="2" s="1"/>
  <c r="L57" i="5"/>
  <c r="G56" i="2" s="1"/>
  <c r="K57" i="5"/>
  <c r="F56" i="2" s="1"/>
  <c r="J57" i="5"/>
  <c r="I57" i="5"/>
  <c r="L56" i="5"/>
  <c r="K56" i="5"/>
  <c r="F55" i="2" s="1"/>
  <c r="J56" i="5"/>
  <c r="E55" i="2" s="1"/>
  <c r="I56" i="5"/>
  <c r="D55" i="2" s="1"/>
  <c r="L55" i="5"/>
  <c r="G54" i="2" s="1"/>
  <c r="K55" i="5"/>
  <c r="F54" i="2" s="1"/>
  <c r="J55" i="5"/>
  <c r="I55" i="5"/>
  <c r="D54" i="2" s="1"/>
  <c r="L54" i="5"/>
  <c r="K54" i="5"/>
  <c r="F53" i="2" s="1"/>
  <c r="J54" i="5"/>
  <c r="E53" i="2" s="1"/>
  <c r="I54" i="5"/>
  <c r="D53" i="2" s="1"/>
  <c r="L53" i="5"/>
  <c r="G52" i="2" s="1"/>
  <c r="K53" i="5"/>
  <c r="F52" i="2" s="1"/>
  <c r="J53" i="5"/>
  <c r="I53" i="5"/>
  <c r="L52" i="5"/>
  <c r="G51" i="2" s="1"/>
  <c r="K52" i="5"/>
  <c r="F51" i="2" s="1"/>
  <c r="J52" i="5"/>
  <c r="E51" i="2" s="1"/>
  <c r="I52" i="5"/>
  <c r="D51" i="2" s="1"/>
  <c r="L51" i="5"/>
  <c r="G50" i="2" s="1"/>
  <c r="K51" i="5"/>
  <c r="F50" i="2" s="1"/>
  <c r="J51" i="5"/>
  <c r="I51" i="5"/>
  <c r="D50" i="2" s="1"/>
  <c r="L49" i="5"/>
  <c r="G48" i="2" s="1"/>
  <c r="K49" i="5"/>
  <c r="F48" i="2" s="1"/>
  <c r="J49" i="5"/>
  <c r="I49" i="5"/>
  <c r="L48" i="5"/>
  <c r="G47" i="2" s="1"/>
  <c r="K48" i="5"/>
  <c r="F47" i="2" s="1"/>
  <c r="J48" i="5"/>
  <c r="I48" i="5"/>
  <c r="L47" i="5"/>
  <c r="G46" i="2" s="1"/>
  <c r="K47" i="5"/>
  <c r="F46" i="2" s="1"/>
  <c r="J47" i="5"/>
  <c r="I47" i="5"/>
  <c r="L46" i="5"/>
  <c r="G45" i="2" s="1"/>
  <c r="K46" i="5"/>
  <c r="F45" i="2" s="1"/>
  <c r="J46" i="5"/>
  <c r="I46" i="5"/>
  <c r="D45" i="2" s="1"/>
  <c r="L45" i="5"/>
  <c r="G44" i="2" s="1"/>
  <c r="K45" i="5"/>
  <c r="F44" i="2" s="1"/>
  <c r="J45" i="5"/>
  <c r="I45" i="5"/>
  <c r="L44" i="5"/>
  <c r="G43" i="2" s="1"/>
  <c r="K44" i="5"/>
  <c r="F43" i="2" s="1"/>
  <c r="J44" i="5"/>
  <c r="E43" i="2" s="1"/>
  <c r="I44" i="5"/>
  <c r="D43" i="2" s="1"/>
  <c r="L43" i="5"/>
  <c r="G42" i="2" s="1"/>
  <c r="K43" i="5"/>
  <c r="F42" i="2" s="1"/>
  <c r="J43" i="5"/>
  <c r="I43" i="5"/>
  <c r="L42" i="5"/>
  <c r="G41" i="2" s="1"/>
  <c r="K42" i="5"/>
  <c r="F41" i="2" s="1"/>
  <c r="J42" i="5"/>
  <c r="I42" i="5"/>
  <c r="L41" i="5"/>
  <c r="G40" i="2" s="1"/>
  <c r="K41" i="5"/>
  <c r="F40" i="2" s="1"/>
  <c r="J41" i="5"/>
  <c r="I41" i="5"/>
  <c r="D40" i="2" s="1"/>
  <c r="L40" i="5"/>
  <c r="K40" i="5"/>
  <c r="F39" i="2" s="1"/>
  <c r="J40" i="5"/>
  <c r="J37" i="5" s="1"/>
  <c r="I40" i="5"/>
  <c r="L36" i="5"/>
  <c r="G35" i="2" s="1"/>
  <c r="K36" i="5"/>
  <c r="F35" i="2" s="1"/>
  <c r="J36" i="5"/>
  <c r="E35" i="2" s="1"/>
  <c r="I36" i="5"/>
  <c r="D35" i="2" s="1"/>
  <c r="L35" i="5"/>
  <c r="G34" i="2" s="1"/>
  <c r="K35" i="5"/>
  <c r="F34" i="2" s="1"/>
  <c r="J35" i="5"/>
  <c r="E34" i="2" s="1"/>
  <c r="I35" i="5"/>
  <c r="D34" i="2" s="1"/>
  <c r="L34" i="5"/>
  <c r="G33" i="2" s="1"/>
  <c r="K34" i="5"/>
  <c r="F33" i="2" s="1"/>
  <c r="J34" i="5"/>
  <c r="E33" i="2" s="1"/>
  <c r="I34" i="5"/>
  <c r="D33" i="2" s="1"/>
  <c r="L33" i="5"/>
  <c r="G32" i="2" s="1"/>
  <c r="K33" i="5"/>
  <c r="F32" i="2" s="1"/>
  <c r="J33" i="5"/>
  <c r="E32" i="2" s="1"/>
  <c r="I33" i="5"/>
  <c r="D32" i="2" s="1"/>
  <c r="L32" i="5"/>
  <c r="G31" i="2" s="1"/>
  <c r="K32" i="5"/>
  <c r="F31" i="2" s="1"/>
  <c r="J32" i="5"/>
  <c r="E31" i="2" s="1"/>
  <c r="I32" i="5"/>
  <c r="D31" i="2" s="1"/>
  <c r="L31" i="5"/>
  <c r="G30" i="2" s="1"/>
  <c r="K31" i="5"/>
  <c r="F30" i="2" s="1"/>
  <c r="J31" i="5"/>
  <c r="E30" i="2" s="1"/>
  <c r="I31" i="5"/>
  <c r="D30" i="2" s="1"/>
  <c r="L30" i="5"/>
  <c r="G29" i="2" s="1"/>
  <c r="K30" i="5"/>
  <c r="F29" i="2" s="1"/>
  <c r="J30" i="5"/>
  <c r="E29" i="2" s="1"/>
  <c r="I30" i="5"/>
  <c r="D29" i="2" s="1"/>
  <c r="L29" i="5"/>
  <c r="G28" i="2" s="1"/>
  <c r="K29" i="5"/>
  <c r="F28" i="2" s="1"/>
  <c r="J29" i="5"/>
  <c r="E28" i="2" s="1"/>
  <c r="I29" i="5"/>
  <c r="D28" i="2" s="1"/>
  <c r="L28" i="5"/>
  <c r="G27" i="2" s="1"/>
  <c r="K28" i="5"/>
  <c r="F27" i="2" s="1"/>
  <c r="J28" i="5"/>
  <c r="E27" i="2" s="1"/>
  <c r="I28" i="5"/>
  <c r="D27" i="2" s="1"/>
  <c r="L27" i="5"/>
  <c r="G26" i="2" s="1"/>
  <c r="K27" i="5"/>
  <c r="F26" i="2" s="1"/>
  <c r="J27" i="5"/>
  <c r="E26" i="2" s="1"/>
  <c r="I27" i="5"/>
  <c r="D26" i="2" s="1"/>
  <c r="L26" i="5"/>
  <c r="G25" i="2" s="1"/>
  <c r="K26" i="5"/>
  <c r="F25" i="2" s="1"/>
  <c r="J26" i="5"/>
  <c r="E25" i="2" s="1"/>
  <c r="I26" i="5"/>
  <c r="D25" i="2" s="1"/>
  <c r="L25" i="5"/>
  <c r="G24" i="2" s="1"/>
  <c r="K25" i="5"/>
  <c r="F24" i="2" s="1"/>
  <c r="J25" i="5"/>
  <c r="E24" i="2" s="1"/>
  <c r="I25" i="5"/>
  <c r="D24" i="2" s="1"/>
  <c r="L24" i="5"/>
  <c r="G23" i="2" s="1"/>
  <c r="K24" i="5"/>
  <c r="F23" i="2" s="1"/>
  <c r="J24" i="5"/>
  <c r="E23" i="2" s="1"/>
  <c r="I24" i="5"/>
  <c r="D23" i="2" s="1"/>
  <c r="L23" i="5"/>
  <c r="G22" i="2" s="1"/>
  <c r="K23" i="5"/>
  <c r="F22" i="2" s="1"/>
  <c r="J23" i="5"/>
  <c r="E22" i="2" s="1"/>
  <c r="I23" i="5"/>
  <c r="D22" i="2" s="1"/>
  <c r="L22" i="5"/>
  <c r="G21" i="2" s="1"/>
  <c r="K22" i="5"/>
  <c r="F21" i="2" s="1"/>
  <c r="J22" i="5"/>
  <c r="E21" i="2" s="1"/>
  <c r="I22" i="5"/>
  <c r="D21" i="2" s="1"/>
  <c r="L20" i="5"/>
  <c r="G19" i="2" s="1"/>
  <c r="K20" i="5"/>
  <c r="F19" i="2" s="1"/>
  <c r="J20" i="5"/>
  <c r="I20" i="5"/>
  <c r="L19" i="5"/>
  <c r="G18" i="2" s="1"/>
  <c r="K19" i="5"/>
  <c r="F18" i="2" s="1"/>
  <c r="J19" i="5"/>
  <c r="I19" i="5"/>
  <c r="L18" i="5"/>
  <c r="G17" i="2" s="1"/>
  <c r="K18" i="5"/>
  <c r="F17" i="2" s="1"/>
  <c r="J18" i="5"/>
  <c r="E17" i="2" s="1"/>
  <c r="I18" i="5"/>
  <c r="D17" i="2" s="1"/>
  <c r="L17" i="5"/>
  <c r="G16" i="2" s="1"/>
  <c r="K17" i="5"/>
  <c r="F16" i="2" s="1"/>
  <c r="J17" i="5"/>
  <c r="E16" i="2" s="1"/>
  <c r="I17" i="5"/>
  <c r="D16" i="2" s="1"/>
  <c r="L16" i="5"/>
  <c r="G15" i="2" s="1"/>
  <c r="K16" i="5"/>
  <c r="F15" i="2" s="1"/>
  <c r="J16" i="5"/>
  <c r="E15" i="2" s="1"/>
  <c r="L14" i="5"/>
  <c r="G13" i="2" s="1"/>
  <c r="K14" i="5"/>
  <c r="F13" i="2" s="1"/>
  <c r="J14" i="5"/>
  <c r="I14" i="5"/>
  <c r="L13" i="5"/>
  <c r="G12" i="2" s="1"/>
  <c r="K13" i="5"/>
  <c r="F12" i="2" s="1"/>
  <c r="J13" i="5"/>
  <c r="I13" i="5"/>
  <c r="L12" i="5"/>
  <c r="G11" i="2" s="1"/>
  <c r="K12" i="5"/>
  <c r="F11" i="2" s="1"/>
  <c r="J12" i="5"/>
  <c r="E11" i="2" s="1"/>
  <c r="I12" i="5"/>
  <c r="D11" i="2" s="1"/>
  <c r="L11" i="5"/>
  <c r="G10" i="2" s="1"/>
  <c r="K11" i="5"/>
  <c r="F10" i="2" s="1"/>
  <c r="J11" i="5"/>
  <c r="E10" i="2" s="1"/>
  <c r="I11" i="5"/>
  <c r="D10" i="2" s="1"/>
  <c r="D67" i="10" l="1"/>
  <c r="D68" i="10" s="1"/>
  <c r="M79" i="5"/>
  <c r="D78" i="2"/>
  <c r="D73" i="2" s="1"/>
  <c r="M86" i="5"/>
  <c r="D85" i="2"/>
  <c r="M88" i="5"/>
  <c r="D87" i="2"/>
  <c r="M90" i="5"/>
  <c r="D89" i="2"/>
  <c r="M93" i="5"/>
  <c r="D92" i="2"/>
  <c r="I97" i="5"/>
  <c r="I98" i="5" s="1"/>
  <c r="D100" i="2"/>
  <c r="E78" i="2"/>
  <c r="F73" i="9"/>
  <c r="H81" i="9"/>
  <c r="I98" i="14"/>
  <c r="M97" i="14"/>
  <c r="E77" i="2"/>
  <c r="E81" i="2"/>
  <c r="E86" i="2"/>
  <c r="E90" i="2"/>
  <c r="H90" i="2" s="1"/>
  <c r="D96" i="9"/>
  <c r="D73" i="12"/>
  <c r="M80" i="5"/>
  <c r="D79" i="2"/>
  <c r="F59" i="3" s="1"/>
  <c r="M81" i="5"/>
  <c r="D80" i="2"/>
  <c r="M82" i="5"/>
  <c r="D81" i="2"/>
  <c r="H81" i="2" s="1"/>
  <c r="M84" i="5"/>
  <c r="D83" i="2"/>
  <c r="M89" i="5"/>
  <c r="D88" i="2"/>
  <c r="H88" i="2" s="1"/>
  <c r="M91" i="5"/>
  <c r="D90" i="2"/>
  <c r="M95" i="5"/>
  <c r="D94" i="2"/>
  <c r="H94" i="2" s="1"/>
  <c r="M100" i="5"/>
  <c r="D99" i="2"/>
  <c r="M104" i="5"/>
  <c r="D103" i="2"/>
  <c r="H103" i="2" s="1"/>
  <c r="M106" i="5"/>
  <c r="D105" i="2"/>
  <c r="M107" i="5"/>
  <c r="D106" i="2"/>
  <c r="H106" i="2" s="1"/>
  <c r="M108" i="5"/>
  <c r="D107" i="2"/>
  <c r="M109" i="5"/>
  <c r="D108" i="2"/>
  <c r="M111" i="5"/>
  <c r="D110" i="2"/>
  <c r="M113" i="5"/>
  <c r="D112" i="2"/>
  <c r="H112" i="2" s="1"/>
  <c r="M115" i="5"/>
  <c r="D114" i="2"/>
  <c r="M116" i="5"/>
  <c r="D115" i="2"/>
  <c r="H115" i="2" s="1"/>
  <c r="H67" i="12"/>
  <c r="H59" i="12"/>
  <c r="E83" i="2"/>
  <c r="E73" i="2" s="1"/>
  <c r="E87" i="2"/>
  <c r="E92" i="2"/>
  <c r="M73" i="5"/>
  <c r="D72" i="2"/>
  <c r="N72" i="5"/>
  <c r="N73" i="5"/>
  <c r="E76" i="2"/>
  <c r="E80" i="2"/>
  <c r="E85" i="2"/>
  <c r="H85" i="2" s="1"/>
  <c r="E89" i="2"/>
  <c r="H89" i="2" s="1"/>
  <c r="E94" i="2"/>
  <c r="G99" i="2"/>
  <c r="M74" i="14"/>
  <c r="H94" i="12"/>
  <c r="H85" i="12"/>
  <c r="H76" i="12"/>
  <c r="F65" i="13"/>
  <c r="F63" i="13"/>
  <c r="F61" i="13"/>
  <c r="F59" i="13"/>
  <c r="F66" i="13"/>
  <c r="F64" i="13"/>
  <c r="F62" i="13"/>
  <c r="F60" i="13"/>
  <c r="F58" i="13"/>
  <c r="H77" i="9"/>
  <c r="F64" i="10"/>
  <c r="F60" i="10"/>
  <c r="F63" i="10"/>
  <c r="F59" i="10"/>
  <c r="F66" i="10"/>
  <c r="F62" i="10"/>
  <c r="F58" i="10"/>
  <c r="F65" i="10"/>
  <c r="F61" i="10"/>
  <c r="D73" i="9"/>
  <c r="H102" i="12"/>
  <c r="D96" i="12"/>
  <c r="H96" i="12" s="1"/>
  <c r="N96" i="5"/>
  <c r="N100" i="5"/>
  <c r="N101" i="5"/>
  <c r="N104" i="5"/>
  <c r="N105" i="5"/>
  <c r="N106" i="5"/>
  <c r="N107" i="5"/>
  <c r="J97" i="5"/>
  <c r="N109" i="5"/>
  <c r="N111" i="5"/>
  <c r="N113" i="5"/>
  <c r="N114" i="5"/>
  <c r="N115" i="5"/>
  <c r="N116" i="5"/>
  <c r="H51" i="12"/>
  <c r="H41" i="12"/>
  <c r="E66" i="10"/>
  <c r="E65" i="10"/>
  <c r="E64" i="10"/>
  <c r="E63" i="10"/>
  <c r="E62" i="10"/>
  <c r="E61" i="10"/>
  <c r="E60" i="10"/>
  <c r="E59" i="10"/>
  <c r="E58" i="10"/>
  <c r="J58" i="10" s="1"/>
  <c r="C9" i="6" s="1"/>
  <c r="H111" i="9"/>
  <c r="H102" i="9"/>
  <c r="H99" i="12"/>
  <c r="G64" i="13"/>
  <c r="G60" i="13"/>
  <c r="G63" i="13"/>
  <c r="G59" i="13"/>
  <c r="G62" i="13"/>
  <c r="G66" i="13"/>
  <c r="G65" i="13"/>
  <c r="G61" i="13"/>
  <c r="G58" i="13"/>
  <c r="E96" i="9"/>
  <c r="G59" i="10"/>
  <c r="G62" i="10"/>
  <c r="H99" i="9"/>
  <c r="G60" i="10"/>
  <c r="G64" i="10"/>
  <c r="H64" i="9"/>
  <c r="G61" i="10"/>
  <c r="G65" i="10"/>
  <c r="H60" i="9"/>
  <c r="E73" i="12"/>
  <c r="D74" i="12" s="1"/>
  <c r="F71" i="13" s="1"/>
  <c r="G63" i="10"/>
  <c r="G58" i="10"/>
  <c r="G66" i="10"/>
  <c r="H50" i="12"/>
  <c r="L37" i="5"/>
  <c r="M45" i="5"/>
  <c r="M42" i="5"/>
  <c r="M43" i="5"/>
  <c r="M47" i="5"/>
  <c r="M48" i="5"/>
  <c r="M49" i="5"/>
  <c r="M51" i="5"/>
  <c r="M52" i="5"/>
  <c r="M54" i="5"/>
  <c r="M56" i="5"/>
  <c r="M57" i="5"/>
  <c r="M59" i="5"/>
  <c r="M60" i="5"/>
  <c r="M61" i="5"/>
  <c r="M63" i="5"/>
  <c r="M65" i="5"/>
  <c r="M66" i="5"/>
  <c r="M67" i="5"/>
  <c r="M68" i="5"/>
  <c r="M69" i="5"/>
  <c r="M71" i="5"/>
  <c r="N41" i="5"/>
  <c r="N42" i="5"/>
  <c r="N43" i="5"/>
  <c r="N45" i="5"/>
  <c r="N46" i="5"/>
  <c r="N47" i="5"/>
  <c r="N48" i="5"/>
  <c r="N49" i="5"/>
  <c r="N51" i="5"/>
  <c r="N52" i="5"/>
  <c r="N54" i="5"/>
  <c r="N55" i="5"/>
  <c r="N56" i="5"/>
  <c r="N57" i="5"/>
  <c r="N59" i="5"/>
  <c r="N60" i="5"/>
  <c r="N61" i="5"/>
  <c r="N63" i="5"/>
  <c r="N64" i="5"/>
  <c r="N65" i="5"/>
  <c r="N66" i="5"/>
  <c r="N67" i="5"/>
  <c r="N68" i="5"/>
  <c r="N69" i="5"/>
  <c r="N71" i="5"/>
  <c r="I38" i="14"/>
  <c r="H53" i="12"/>
  <c r="H45" i="12"/>
  <c r="E64" i="13"/>
  <c r="E60" i="13"/>
  <c r="J60" i="13" s="1"/>
  <c r="E11" i="6" s="1"/>
  <c r="E65" i="13"/>
  <c r="E61" i="13"/>
  <c r="E66" i="13"/>
  <c r="J66" i="13" s="1"/>
  <c r="K11" i="6" s="1"/>
  <c r="E62" i="13"/>
  <c r="E58" i="13"/>
  <c r="E63" i="13"/>
  <c r="E59" i="13"/>
  <c r="D67" i="13"/>
  <c r="D68" i="13" s="1"/>
  <c r="E7" i="9"/>
  <c r="H10" i="9"/>
  <c r="H51" i="9"/>
  <c r="D37" i="9"/>
  <c r="E71" i="10" s="1"/>
  <c r="E36" i="9"/>
  <c r="H36" i="9" s="1"/>
  <c r="H44" i="9"/>
  <c r="H7" i="9"/>
  <c r="H48" i="9"/>
  <c r="H53" i="9"/>
  <c r="H39" i="9"/>
  <c r="H45" i="9"/>
  <c r="E36" i="12"/>
  <c r="D36" i="12"/>
  <c r="B68" i="13" s="1"/>
  <c r="H44" i="12"/>
  <c r="H40" i="12"/>
  <c r="D8" i="12"/>
  <c r="D71" i="13" s="1"/>
  <c r="H13" i="12"/>
  <c r="H48" i="12"/>
  <c r="H43" i="12"/>
  <c r="H39" i="12"/>
  <c r="H10" i="12"/>
  <c r="H52" i="12"/>
  <c r="H47" i="12"/>
  <c r="H42" i="12"/>
  <c r="H7" i="12"/>
  <c r="D6" i="12"/>
  <c r="M37" i="14"/>
  <c r="I9" i="14"/>
  <c r="M8" i="14"/>
  <c r="D97" i="9"/>
  <c r="G71" i="10" s="1"/>
  <c r="H73" i="9"/>
  <c r="D74" i="9"/>
  <c r="D8" i="9"/>
  <c r="D71" i="10" s="1"/>
  <c r="M37" i="11"/>
  <c r="I75" i="11"/>
  <c r="M74" i="11"/>
  <c r="I9" i="11"/>
  <c r="M8" i="11"/>
  <c r="D41" i="2"/>
  <c r="D42" i="2"/>
  <c r="D46" i="2"/>
  <c r="D47" i="2"/>
  <c r="E40" i="2"/>
  <c r="H40" i="2" s="1"/>
  <c r="E41" i="2"/>
  <c r="E42" i="2"/>
  <c r="H42" i="2" s="1"/>
  <c r="E44" i="2"/>
  <c r="E45" i="2"/>
  <c r="H45" i="2" s="1"/>
  <c r="E46" i="2"/>
  <c r="E47" i="2"/>
  <c r="D44" i="2"/>
  <c r="H44" i="2" s="1"/>
  <c r="M40" i="5"/>
  <c r="I37" i="5"/>
  <c r="D39" i="2"/>
  <c r="E60" i="3" s="1"/>
  <c r="N40" i="5"/>
  <c r="E39" i="2"/>
  <c r="G39" i="2"/>
  <c r="M23" i="5"/>
  <c r="M24" i="5"/>
  <c r="M25" i="5"/>
  <c r="M27" i="5"/>
  <c r="M28" i="5"/>
  <c r="M29" i="5"/>
  <c r="M31" i="5"/>
  <c r="M33" i="5"/>
  <c r="M35" i="5"/>
  <c r="M36" i="5"/>
  <c r="N23" i="5"/>
  <c r="N24" i="5"/>
  <c r="N25" i="5"/>
  <c r="N27" i="5"/>
  <c r="N28" i="5"/>
  <c r="N29" i="5"/>
  <c r="N31" i="5"/>
  <c r="N32" i="5"/>
  <c r="N33" i="5"/>
  <c r="N35" i="5"/>
  <c r="N36" i="5"/>
  <c r="M13" i="5"/>
  <c r="M14" i="5"/>
  <c r="N13" i="5"/>
  <c r="N14" i="5"/>
  <c r="E13" i="2"/>
  <c r="E12" i="2"/>
  <c r="K8" i="5"/>
  <c r="D13" i="2"/>
  <c r="H13" i="2" s="1"/>
  <c r="D12" i="2"/>
  <c r="M19" i="5"/>
  <c r="M20" i="5"/>
  <c r="D18" i="2"/>
  <c r="D19" i="2"/>
  <c r="N19" i="5"/>
  <c r="N20" i="5"/>
  <c r="E18" i="2"/>
  <c r="E7" i="2" s="1"/>
  <c r="E19" i="2"/>
  <c r="N18" i="5"/>
  <c r="M18" i="5"/>
  <c r="J8" i="5"/>
  <c r="I8" i="5"/>
  <c r="L8" i="5"/>
  <c r="M16" i="5"/>
  <c r="N16" i="5"/>
  <c r="M34" i="5"/>
  <c r="M41" i="5"/>
  <c r="N11" i="5"/>
  <c r="N34" i="5"/>
  <c r="M11" i="5"/>
  <c r="M101" i="5"/>
  <c r="M12" i="5"/>
  <c r="M17" i="5"/>
  <c r="M22" i="5"/>
  <c r="M26" i="5"/>
  <c r="M30" i="5"/>
  <c r="M44" i="5"/>
  <c r="M53" i="5"/>
  <c r="M62" i="5"/>
  <c r="M70" i="5"/>
  <c r="I74" i="5"/>
  <c r="M77" i="5"/>
  <c r="M85" i="5"/>
  <c r="M94" i="5"/>
  <c r="M103" i="5"/>
  <c r="M112" i="5"/>
  <c r="K37" i="5"/>
  <c r="M37" i="5" s="1"/>
  <c r="N12" i="5"/>
  <c r="N17" i="5"/>
  <c r="N22" i="5"/>
  <c r="N26" i="5"/>
  <c r="N30" i="5"/>
  <c r="M32" i="5"/>
  <c r="N44" i="5"/>
  <c r="M46" i="5"/>
  <c r="N53" i="5"/>
  <c r="M55" i="5"/>
  <c r="N62" i="5"/>
  <c r="M64" i="5"/>
  <c r="N70" i="5"/>
  <c r="M72" i="5"/>
  <c r="M78" i="5"/>
  <c r="N85" i="5"/>
  <c r="M87" i="5"/>
  <c r="N94" i="5"/>
  <c r="M96" i="5"/>
  <c r="K97" i="5"/>
  <c r="N103" i="5"/>
  <c r="M105" i="5"/>
  <c r="N112" i="5"/>
  <c r="M114" i="5"/>
  <c r="N108" i="5"/>
  <c r="N77" i="5"/>
  <c r="F73" i="2"/>
  <c r="G73" i="2"/>
  <c r="F7" i="2"/>
  <c r="G7" i="2"/>
  <c r="F36" i="2"/>
  <c r="H114" i="2"/>
  <c r="H113" i="2"/>
  <c r="H111" i="2"/>
  <c r="H110" i="2"/>
  <c r="H108" i="2"/>
  <c r="H107" i="2"/>
  <c r="H105" i="2"/>
  <c r="H104" i="2"/>
  <c r="H102" i="2"/>
  <c r="H100" i="2"/>
  <c r="H99" i="2"/>
  <c r="E96" i="2"/>
  <c r="F96" i="2"/>
  <c r="G96" i="2"/>
  <c r="H95" i="2"/>
  <c r="H93" i="2"/>
  <c r="H92" i="2"/>
  <c r="H87" i="2"/>
  <c r="H86" i="2"/>
  <c r="H84" i="2"/>
  <c r="H83" i="2"/>
  <c r="H80" i="2"/>
  <c r="H78" i="2"/>
  <c r="H77" i="2"/>
  <c r="H76" i="2"/>
  <c r="H72" i="2"/>
  <c r="H71" i="2"/>
  <c r="H70" i="2"/>
  <c r="H69" i="2"/>
  <c r="H68" i="2"/>
  <c r="H67" i="2"/>
  <c r="H66" i="2"/>
  <c r="H65" i="2"/>
  <c r="H64" i="2"/>
  <c r="H63" i="2"/>
  <c r="H62" i="2"/>
  <c r="H61" i="2"/>
  <c r="H60" i="2"/>
  <c r="H59" i="2"/>
  <c r="H58" i="2"/>
  <c r="H56" i="2"/>
  <c r="H55" i="2"/>
  <c r="H54" i="2"/>
  <c r="H53" i="2"/>
  <c r="H52" i="2"/>
  <c r="H51" i="2"/>
  <c r="H50" i="2"/>
  <c r="H48" i="2"/>
  <c r="H43" i="2"/>
  <c r="H35" i="2"/>
  <c r="H34" i="2"/>
  <c r="H33" i="2"/>
  <c r="H32" i="2"/>
  <c r="H31" i="2"/>
  <c r="H30" i="2"/>
  <c r="H29" i="2"/>
  <c r="H28" i="2"/>
  <c r="H27" i="2"/>
  <c r="H26" i="2"/>
  <c r="H25" i="2"/>
  <c r="H24" i="2"/>
  <c r="H23" i="2"/>
  <c r="H22" i="2"/>
  <c r="H21" i="2"/>
  <c r="H19" i="2"/>
  <c r="H17" i="2"/>
  <c r="H16" i="2"/>
  <c r="H15" i="2"/>
  <c r="H12" i="2"/>
  <c r="H11" i="2"/>
  <c r="H10" i="2"/>
  <c r="F65" i="3"/>
  <c r="F63" i="3"/>
  <c r="F61" i="3"/>
  <c r="G60" i="3"/>
  <c r="G58" i="3"/>
  <c r="J62" i="13" l="1"/>
  <c r="G11" i="6" s="1"/>
  <c r="J59" i="10"/>
  <c r="D9" i="6" s="1"/>
  <c r="J63" i="10"/>
  <c r="H9" i="6" s="1"/>
  <c r="J66" i="10"/>
  <c r="K9" i="6" s="1"/>
  <c r="J60" i="10"/>
  <c r="E9" i="6" s="1"/>
  <c r="J62" i="10"/>
  <c r="G9" i="6" s="1"/>
  <c r="H18" i="2"/>
  <c r="F58" i="3"/>
  <c r="F60" i="3"/>
  <c r="G64" i="3"/>
  <c r="H79" i="2"/>
  <c r="B68" i="10"/>
  <c r="G62" i="3"/>
  <c r="G66" i="3"/>
  <c r="M97" i="5"/>
  <c r="J59" i="13"/>
  <c r="D11" i="6" s="1"/>
  <c r="J64" i="13"/>
  <c r="I11" i="6" s="1"/>
  <c r="J64" i="10"/>
  <c r="I9" i="6" s="1"/>
  <c r="F67" i="10"/>
  <c r="F67" i="13"/>
  <c r="G59" i="3"/>
  <c r="F62" i="3"/>
  <c r="F64" i="3"/>
  <c r="F66" i="3"/>
  <c r="H41" i="2"/>
  <c r="F71" i="10"/>
  <c r="J63" i="13"/>
  <c r="H11" i="6" s="1"/>
  <c r="J61" i="13"/>
  <c r="F11" i="6" s="1"/>
  <c r="G67" i="10"/>
  <c r="J61" i="10"/>
  <c r="F9" i="6" s="1"/>
  <c r="J65" i="10"/>
  <c r="J9" i="6" s="1"/>
  <c r="H73" i="12"/>
  <c r="H39" i="2"/>
  <c r="H46" i="2"/>
  <c r="E64" i="3"/>
  <c r="G61" i="3"/>
  <c r="G63" i="3"/>
  <c r="G65" i="3"/>
  <c r="D96" i="2"/>
  <c r="G36" i="2"/>
  <c r="H47" i="2"/>
  <c r="D97" i="12"/>
  <c r="G71" i="13" s="1"/>
  <c r="J65" i="13"/>
  <c r="J11" i="6" s="1"/>
  <c r="G67" i="13"/>
  <c r="E67" i="10"/>
  <c r="E68" i="10" s="1"/>
  <c r="F68" i="10" s="1"/>
  <c r="G68" i="10" s="1"/>
  <c r="H96" i="9"/>
  <c r="H36" i="12"/>
  <c r="D58" i="3"/>
  <c r="D7" i="2"/>
  <c r="D6" i="2" s="1"/>
  <c r="E36" i="2"/>
  <c r="D37" i="2" s="1"/>
  <c r="E71" i="3" s="1"/>
  <c r="D37" i="12"/>
  <c r="E71" i="13" s="1"/>
  <c r="E67" i="13"/>
  <c r="E68" i="13" s="1"/>
  <c r="F68" i="13" s="1"/>
  <c r="G68" i="13" s="1"/>
  <c r="J58" i="13"/>
  <c r="C11" i="6" s="1"/>
  <c r="E58" i="3"/>
  <c r="E59" i="3"/>
  <c r="E63" i="3"/>
  <c r="E62" i="3"/>
  <c r="E66" i="3"/>
  <c r="D36" i="2"/>
  <c r="E61" i="3"/>
  <c r="E65" i="3"/>
  <c r="I38" i="5"/>
  <c r="D59" i="3"/>
  <c r="D60" i="3"/>
  <c r="D61" i="3"/>
  <c r="D62" i="3"/>
  <c r="D63" i="3"/>
  <c r="D64" i="3"/>
  <c r="D65" i="3"/>
  <c r="D66" i="3"/>
  <c r="I9" i="5"/>
  <c r="D97" i="2"/>
  <c r="G71" i="3" s="1"/>
  <c r="H73" i="2"/>
  <c r="D74" i="2"/>
  <c r="M8" i="5"/>
  <c r="I75" i="5"/>
  <c r="M74" i="5"/>
  <c r="H7" i="2"/>
  <c r="H96" i="2"/>
  <c r="F67" i="3" l="1"/>
  <c r="G67" i="3"/>
  <c r="J60" i="3"/>
  <c r="E7" i="6" s="1"/>
  <c r="D8" i="2"/>
  <c r="D71" i="3" s="1"/>
  <c r="J64" i="3"/>
  <c r="I7" i="6" s="1"/>
  <c r="H36" i="2"/>
  <c r="B68" i="3"/>
  <c r="J66" i="3"/>
  <c r="K7" i="6" s="1"/>
  <c r="J58" i="3"/>
  <c r="C7" i="6" s="1"/>
  <c r="J59" i="3"/>
  <c r="J65" i="3"/>
  <c r="J61" i="3"/>
  <c r="J63" i="3"/>
  <c r="J62" i="3"/>
  <c r="E67" i="3"/>
  <c r="D67" i="3"/>
  <c r="D68" i="3" s="1"/>
  <c r="F71" i="3"/>
  <c r="J7" i="6" l="1"/>
  <c r="H7" i="6"/>
  <c r="G7" i="6"/>
  <c r="F7" i="6"/>
  <c r="D7" i="6"/>
  <c r="E68" i="3"/>
  <c r="F68" i="3" s="1"/>
  <c r="G68" i="3" s="1"/>
</calcChain>
</file>

<file path=xl/sharedStrings.xml><?xml version="1.0" encoding="utf-8"?>
<sst xmlns="http://schemas.openxmlformats.org/spreadsheetml/2006/main" count="1261" uniqueCount="379">
  <si>
    <t>Nivel 1: Inicial</t>
  </si>
  <si>
    <t>Si el equipo responde afirmativamente a menos del 75% de las preguntas enumeradas para el Nivel 2, entonces el equipo y la organización que lo aloja deben tomar medidas inmediatas y drásticas para mejorar la administración y el éxito de los proyectos realizados por equipos virtuales.</t>
  </si>
  <si>
    <t>Nivel 2: Desarrollado</t>
  </si>
  <si>
    <t>Atributos empresariales de nivel 2</t>
  </si>
  <si>
    <t>Atributos de personas de nivel 2</t>
  </si>
  <si>
    <t> ¿Las lecciones aprendidas son documentadas rutinariamente por los miembros del equipo?</t>
  </si>
  <si>
    <t>Nivel 3: Mejorado</t>
  </si>
  <si>
    <t>Atributos empresariales de nivel 3</t>
  </si>
  <si>
    <t>Atributos de personas de nivel 3</t>
  </si>
  <si>
    <t>Nivel 3 Cosas Atributos</t>
  </si>
  <si>
    <t> ¿Se reconocen los logros individuales y los logros del equipo?</t>
  </si>
  <si>
    <t>Nivel 4: Avanzado</t>
  </si>
  <si>
    <t>Atributos Empresariales Nivel 4</t>
  </si>
  <si>
    <t>Atributos de personas de nivel 4</t>
  </si>
  <si>
    <t>Nivel 4 atributos de las cosas</t>
  </si>
  <si>
    <t>Nivel 5: Líder</t>
  </si>
  <si>
    <t>Atributos empresariales de nivel 5</t>
  </si>
  <si>
    <t>Atributos de personas de nivel 5</t>
  </si>
  <si>
    <t>Nivel 5 atributos de las cosas</t>
  </si>
  <si>
    <t>  ¿Se establecen y mantienen los perfiles de conocimiento?</t>
  </si>
  <si>
    <t>Su equipo virtual está operando como un equipo de Nivel 2 si al menos el 75% de los Las respuestas a las siguientes preguntas son "sí".</t>
  </si>
  <si>
    <t>¿Se ha puesto a disposición del gerente del equipo virtual la capacitación en actividades de creación de equipos específicas para el proyecto virtual?</t>
  </si>
  <si>
    <t xml:space="preserve"> ¿La organización ha preparado y emitido una declaración de política organizacional que aborde el uso de equipos virtuales y proyectos virtuales? </t>
  </si>
  <si>
    <t>NIVEL 2</t>
  </si>
  <si>
    <t>FACTOR 3</t>
  </si>
  <si>
    <t> Se ha capacitado en las tecnologías a utilizar en el proyecto virtual disponible para los miembros del equipo</t>
  </si>
  <si>
    <t> ¿Hay una transición suave para que los miembros del equipo sean reasignados a otras actividades y proyectos en la organización una vez las actividades asignadas están completas o cuando el proyecto virtual está completo?</t>
  </si>
  <si>
    <t> ¿El equipo virtual ha establecido un sistema de comunicación regular entre sus miembros que incluye estándares de disponibilidad y responsabilidad?</t>
  </si>
  <si>
    <t> ¿Se implementa un proceso para identificar los problemas y escalarlos al siguiente nivel de administración si el equipo no puede resolverlos?</t>
  </si>
  <si>
    <t> ¿Existe un sistema para priorizar la información del equipo virtual para que ese equipo los miembros no tienen una sensación de sobrecarga de información con el fin de facilitar la comunicación dentro del equipo?</t>
  </si>
  <si>
    <t> ¿Los miembros del equipo sugieren regularmente ideas para mejorar el la efectividad de su trabajo en el equipo?</t>
  </si>
  <si>
    <t>Si los conflictos no se pueden resolver dentro del equipo virtual, es un proceso implementado que describe formas de escalarlos al siguiente nivel de administración?</t>
  </si>
  <si>
    <t>Atributos de las cosas Nivel 2</t>
  </si>
  <si>
    <t>Los miembros del equipo son parte del proceso de planeación del proyecto</t>
  </si>
  <si>
    <t>Existe un procedimiento establecido para que los nuevos miembros del equipo que se unan al equipo virtual y este los asimile fácilmente aprendiendo rápidamente los procesos y procedimientos a seguir</t>
  </si>
  <si>
    <t xml:space="preserve">¿Se ha preparado y distribuido una matriz de asignación de responsabilidades?
</t>
  </si>
  <si>
    <t xml:space="preserve">¿Se ha preparado y distribuido una estructura de desglose de recursos?
</t>
  </si>
  <si>
    <t xml:space="preserve">¿El equipo virtual tiene un organigrama?
</t>
  </si>
  <si>
    <t xml:space="preserve">¿Hay un directorio de los miembros del equipo virtual?
</t>
  </si>
  <si>
    <t xml:space="preserve">¿Cada miembro del equipo del proyecto virtual ha participado en la determinación del tiempo requerido para sus paquetes de trabajo asignados y actividades asociadas?
</t>
  </si>
  <si>
    <t>¿Han aceptado cada uno de los miembros del equipo del proyecto virtual sus compromisos específicos en sus paquetes de trabajo asignados en apoyo del proyecto en general?</t>
  </si>
  <si>
    <t>¿Ha preparado el equipo una carta que describa elementos como el propósito del equipo, sus objetivos, cualquier factor especial, el alcance del trabajo del equipo, el marco de tiempo del proyecto y los entregables del proyecto, y procedimientos operativos para las actividades del equipo? Tienen los miembros del equipo y el gerente del proyecto firmada esta carta?</t>
  </si>
  <si>
    <t>¿Tiene el equipo virtual un sistema para el reportar el estatus y progreso y las revisiones de proyectos?</t>
  </si>
  <si>
    <t> ¿Pueden los miembros del equipo virtual acceder a la información y datos del equipo en cualquier momento?</t>
  </si>
  <si>
    <t> ¿Han participado los miembros del equipo en el establecimiento de criterios de rendimiento tanto para el rendimiento individual como para el equipo en general en el proyecto?</t>
  </si>
  <si>
    <t> ¿Los miembros del equipo virtual revisan periódicamente su progreso y hacen los cambios que sean necesarios?</t>
  </si>
  <si>
    <t> ¿Los miembros del equipo recopilan datos a lo largo del proyecto y hacen disponible esta informacion para su uso, tanto en el proyecto actual como en los proyectos futuros en la organización?</t>
  </si>
  <si>
    <t>Si las respuestas a todas las preguntas anteriores son "sí", entonces su equipo Es un equipo de nivel 2 en términos de madurez virtual. A continuación, contesta lo siguiente Preguntas para ver si su equipo puede ser considerado en el Nivel 3. Si la respuesta a más del 25% de estas preguntas es "no", "no sé", o "no se aplica", entonces puede identificar áreas de mejora para su equipo.</t>
  </si>
  <si>
    <t>Los miembros del equipo virtual han recibido capacitación sobre las prácticas a seguir cuándo se les asigna trabajar en un proyecto virtual?</t>
  </si>
  <si>
    <t> ¿La organización ha reconocido oficialmente la conveniencia de virtual Equipos de proyecto para uso en proyectos como parte de su estrategia para éxito continuo?</t>
  </si>
  <si>
    <t> ¿Las personas en la organización se ofrecen voluntariamente para tareas como miembros de equipos virtuales?</t>
  </si>
  <si>
    <t>¿Son los gerentes proyectos virtuales complejos y de largo plazo asignados a trabajar en estos proyectos a tiempo completo, sin otras tareas para gestionar proyectos tradicionales (localizados en el mismo lugar)?</t>
  </si>
  <si>
    <t> ¿Hay fondos disponibles para capacitar a los miembros del equipo de proyecto virtual en políticas, procesos y procedimientos a seguir en su trabajo en el proyectos virtuales?</t>
  </si>
  <si>
    <t> ¿Hay fondos disponibles para actividades de formación de equipos para el equipo virtual de trabajo?</t>
  </si>
  <si>
    <t> ¿Tiene la organización una política que apoye la comunicación abierta en todas las direcciones sin miedo a represalias?</t>
  </si>
  <si>
    <t>Las personas con experiencia en gestión y trabajo de equipos virtuales, estan disponibles para ser mentores y proporcionar ayuda/guía según sea necesario?</t>
  </si>
  <si>
    <t>¿Han recibido los miembros del equipo capacitación en autogestión y automotivación?</t>
  </si>
  <si>
    <t>¿Los miembros del equipo virtual reciben capacitación en desarrollo de habilidades de comunicación efectiva y en el uso de las tecnologías y herramientas de comunicacion?</t>
  </si>
  <si>
    <t>CUESTIONARIO DE MADUREZ DEL EQUIPO VIRTUAL DE TRABAJO</t>
  </si>
  <si>
    <t> ¿Conduce el equipo virtual una sesión de orientación para determinar las tecnologías y protocolos de comunicación que se utilizarán en el proyecto?</t>
  </si>
  <si>
    <t> ¿El equipo virtual ha establecido procesos de toma de decisiones asi que es claro cuándo se pueden tomar decisiones individuales, cuando se requieren decisiones coordinadas, y cuando una decisión de consenso entre el equipo se requiere?</t>
  </si>
  <si>
    <t>Los miembros del equipo establezcan metas personales para el proyecto que complementan y apoyan los objetivos generales del proyecto?</t>
  </si>
  <si>
    <t>Los miembros del equipo han participado en una autoevaluación propia estilos de personalidad individual y enfoques motivacionales para mejorar ¿Comunicación y comprensión?</t>
  </si>
  <si>
    <t>Cuando los nuevos miembros se unen al equipo, es fácil para ellos sentir que son parte del equipo y su cultura?</t>
  </si>
  <si>
    <t>El equipo virtual de trabajo ha preparado un plan para abordar cualquier capacitación necesaria por sus miembros?</t>
  </si>
  <si>
    <t> ¿El equipo ha establecido un horario para las comunicaciones regulares entre los miembros del equipo?</t>
  </si>
  <si>
    <t> ¿Tiene la organización una plantilla estándar para una carta que este disponible para uso del equipo virtual de trabajo y se puede adaptar para cumplir con los requisitos únicos de un proyecto específico?</t>
  </si>
  <si>
    <t>Los miembros del equipo virtual han firmado la carta del equipo para indicar su apoyo y compromiso con el proyecto?</t>
  </si>
  <si>
    <t> ¿Hay plantillas estándar disponibles que están diseñadas específicamente para proyectos virtuales en áreas como la definición de requisitos, la identificación de los interesados, la preparación de estimaciones, la preparación de cronogramas, la identificación y análisis de riesgos, el monitoreo del progreso y gestión del cambio?</t>
  </si>
  <si>
    <t> ¿Se organiza el equipo para que los miembros del equipo se asignen a la tareas específicas en sus áreas de especialización en el momento requerido en el ciclo de vida del proyecto?</t>
  </si>
  <si>
    <t>Herramientas comunes como aplicaciones de software y plataformas de hardware estan disponibles para trabajar en el equipo virtual?</t>
  </si>
  <si>
    <t>El equipo ha establecido normas específicas para el idioma y la nomenclatura de los procesos de gestión de proyectos para que exista una entendimiento comun de los términos que van a ser usados?</t>
  </si>
  <si>
    <t> ¿El equipo virtual ha adoptado un sistema de evaluación de desempeño de 360 ​​grados para evaluar colectivamente el desempeño de los miembros del equipo?</t>
  </si>
  <si>
    <t>¿Cada individuo en el equipo virtual ha preparado un plan de desarrollo personal?</t>
  </si>
  <si>
    <t> ¿Se establecen objetivos de desempeño individual que complementan objetivos de rendimiento del equipo?</t>
  </si>
  <si>
    <t> ¿La retroalimentación es proporcionada regularmente por la gerencia sobre el desempeño en equipo e individualmente?</t>
  </si>
  <si>
    <t> ¿Las métricas del rendimiento del equipo se recopilan y analizan de forma regular a lo largo del proyecto?</t>
  </si>
  <si>
    <t>Las formas de mejorar el rendimiento como un equipo son discutidas periódicamente por los miembros del equipo a lo largo del proyecto y las acciones correctivas tomadas si se requeriere?</t>
  </si>
  <si>
    <t> ¿Cada miembro del equipo recopila datos sobre las lecciones aprendidas y las mejores prácticas a lo largo del proyecto de forma sistemática de acuerdo con un procedimiento prescrito?</t>
  </si>
  <si>
    <t> ¿Las plantillas y procesos estándares de la organización para equipos virtuales son revisadas periódicamente y mejoradas con base en las lecciones aprendidas por los miembros del equipo virtual?</t>
  </si>
  <si>
    <t>Si las respuestas a todas las preguntas anteriores son "sí", entonces su equipo Es un equipo de nivel 3 en términos de madurez virtual. A continuación, evalúe lo siguiente Preguntas para ver si su equipo puede ser considerado en el Nivel 4. Sin embargo, si la respuesta a más del 25% de estas preguntas es "no", "no sabe", o" no se aplica ", entonces áreas específicas de mejora pueden ser determinados</t>
  </si>
  <si>
    <t> ¿Es evidente para las personas de la organización que los equipos virtuales están Considerados como la estructura organizativa preferida para los proyectos que se emprenden?</t>
  </si>
  <si>
    <t> ¿Se considera que el equipo de proyecto virtual es un componente clave de la estrategia organizacional?</t>
  </si>
  <si>
    <t> ¿La visión y la misión de la organización reconocen oficialmente el uso de equipos virtuales?</t>
  </si>
  <si>
    <t> ¿Participan los gerentes de proyecto y los miembros del equipo virtual en la selección de actividades para el proyecto y en procesos de planeación organizacional a largo plazo?</t>
  </si>
  <si>
    <t> ¿Hay énfasis en la organización en el reconocimiento de creatividad e innovación en el trabajo de proyectos?</t>
  </si>
  <si>
    <t> ¿Hay énfasis en el desarrollo continuo de equipos virtuales en la organización a través de revisiones globales de políticas y procesos?</t>
  </si>
  <si>
    <t> Es un miembro del equipo de proyecto virtual  designado oficialmente como gerente para facilitar y motivar las actividades de trabajo en equipo?</t>
  </si>
  <si>
    <t> ¿Los miembros del equipo determinan colectivamente formas de brindar apoyo mutuo y modificar cargas de trabajo y tareas para que haya una participación equitativa en las actividades del proyecto apoyando las metas y objetivos generales del proyecto?</t>
  </si>
  <si>
    <t>¿El liderazgo colaborativo es practicado de manera habitual en el equipo de proyecto virtual?</t>
  </si>
  <si>
    <t>Los miembros del equipo desarrollan relaciones de apoyo/enseñanza entre ellos para motivar comportamiento del grupo?</t>
  </si>
  <si>
    <t>Las reuniones cara a cara son consideradas innecesarias porque existe una comunicación abierta que hace parte del ambiente del equipo virtual?</t>
  </si>
  <si>
    <t>Todos los miembros del equipo trabajan para asegurar que haya una participación equitativa en las reuniones de equipo y foros de discusión?</t>
  </si>
  <si>
    <t> ¿Los miembros del equipo se comunican abiertamente sobre formas de mejorar tanto el rendimiento individual como el del equipo?</t>
  </si>
  <si>
    <t> Se evidencia que los miembros del equipo quieren mantener las relaciones que han construido con otros después de que el proyecto haya finalizado?</t>
  </si>
  <si>
    <t>El gerente de proyecto evalúa periódicamente el desempeño general del equipo virtual desde una perspectiva de proceso donde se garantice su fututo?</t>
  </si>
  <si>
    <t>Los miembros del equipo realizan tareas interdependientes?</t>
  </si>
  <si>
    <t> ¿Los miembros del equipo monitorean regularmente la efectividad de los procedimientos en ejecución?</t>
  </si>
  <si>
    <t> ¿Los miembros del equipo revisan regularmente el desarrollo de los procesos, incluyendo tareas y relaciones laborales para mejorar la calidad de su trabajo?</t>
  </si>
  <si>
    <t>Si las respuestas a todas las preguntas anteriores, y la mayoría de los Las siguientes preguntas son afirmativas, su equipo virtual ha logrado la Distinción de estar en el nivel 5.</t>
  </si>
  <si>
    <t> ¿La organización participa regularmente en foros de benchmarking y comunidades de aprendizaje para identificar las áreas en las que los equipos virtuales pueden ser aún más exitoso?</t>
  </si>
  <si>
    <t>El equipo virtual es reconocido como un recurso estratégico para el éxito de la organización</t>
  </si>
  <si>
    <t>Los miembros del equipo reconocen colectivamente las diferencias y similitudes tomando ventaja de estas y contribuyen a las que son posibles en el proyecto?</t>
  </si>
  <si>
    <t>Se discuten y resuelven los conflictos en la dinámica del equipo virtual en el desarrollo del proyecto, sin la necesidad de escalar a mayores niveles de gestión?</t>
  </si>
  <si>
    <t>Hay prioridad entre los miembros del equipo virtual para asegurar la confidencialidad de los problemas e inquietudes del equipo?</t>
  </si>
  <si>
    <t>Es la norma en el equipo virtual de trabajo una atmosfera de aprendizaje, creatividad, innovación, intercambio de información y sentido de comunidad?</t>
  </si>
  <si>
    <t>El equipo como entidad y los miembros como individuos promueven la responsabilidad profesional en sus prácticas?</t>
  </si>
  <si>
    <t> ¿Los miembros del equipo se centran en la mejora continua de métodos para desarrollar tanto la competencia personal como la del equipo?</t>
  </si>
  <si>
    <t>se identifican las oportunidades para trabajar continuamente como un equipo a lo largo del proyecto?</t>
  </si>
  <si>
    <t xml:space="preserve"> Es la mejora continua del equipo virtual la carta de motivación en todos los niveles de la organización?</t>
  </si>
  <si>
    <t>  ¿Los miembros del equipo llevan a cabo evaluaciones de los procesos operativos y elementos críticos del proyecto tanto desde el punto de vista del cliente como del equipo?</t>
  </si>
  <si>
    <t>  ¿Se reconocen los logros individuales y de equipo y se celebran a lo largo del proyecto?</t>
  </si>
  <si>
    <t>Se anima a los miembros del equipo a enviar sugerencias para mejorar las políticas y procedimientos?</t>
  </si>
  <si>
    <t xml:space="preserve">
¿Se proporciona información sobre la implementación de estas sugerencias de manera oportuna</t>
  </si>
  <si>
    <t>NIVEL</t>
  </si>
  <si>
    <t>FACTOR</t>
  </si>
  <si>
    <t>SI</t>
  </si>
  <si>
    <t>NO</t>
  </si>
  <si>
    <t xml:space="preserve">NO SE </t>
  </si>
  <si>
    <t>NO SE APLICA</t>
  </si>
  <si>
    <t>FACTOR 1</t>
  </si>
  <si>
    <t>FACTOR 2</t>
  </si>
  <si>
    <t>FACTOR 4</t>
  </si>
  <si>
    <t>FACTOR 5</t>
  </si>
  <si>
    <t>FACTOR 6</t>
  </si>
  <si>
    <t>FACTOR 7</t>
  </si>
  <si>
    <t>FACTOR 8</t>
  </si>
  <si>
    <t>FACTOR 9</t>
  </si>
  <si>
    <t>MEDICION</t>
  </si>
  <si>
    <t>INICIAL</t>
  </si>
  <si>
    <t>DESARROLLADO</t>
  </si>
  <si>
    <t>MEJORADO</t>
  </si>
  <si>
    <t>AVANZADO</t>
  </si>
  <si>
    <t>LIDER</t>
  </si>
  <si>
    <r>
      <t>1.</t>
    </r>
    <r>
      <rPr>
        <b/>
        <sz val="7"/>
        <color rgb="FF000000"/>
        <rFont val="Times New Roman"/>
        <family val="1"/>
      </rPr>
      <t xml:space="preserve">  </t>
    </r>
    <r>
      <rPr>
        <sz val="12"/>
        <color rgb="FF000000"/>
        <rFont val="Times New Roman"/>
        <family val="1"/>
      </rPr>
      <t>Tiempo de dedicación de los equipos “Dedicated team members”.</t>
    </r>
  </si>
  <si>
    <r>
      <t>2.</t>
    </r>
    <r>
      <rPr>
        <b/>
        <sz val="7"/>
        <color rgb="FF000000"/>
        <rFont val="Times New Roman"/>
        <family val="1"/>
      </rPr>
      <t xml:space="preserve">  </t>
    </r>
    <r>
      <rPr>
        <sz val="12"/>
        <color rgb="FF000000"/>
        <rFont val="Times New Roman"/>
        <family val="1"/>
      </rPr>
      <t>Experiencia virtual del equipo “Virtual team experience”.</t>
    </r>
  </si>
  <si>
    <r>
      <t>3.</t>
    </r>
    <r>
      <rPr>
        <b/>
        <sz val="7"/>
        <color rgb="FF000000"/>
        <rFont val="Times New Roman"/>
        <family val="1"/>
      </rPr>
      <t xml:space="preserve">  </t>
    </r>
    <r>
      <rPr>
        <sz val="12"/>
        <color rgb="FF000000"/>
        <rFont val="Times New Roman"/>
        <family val="1"/>
      </rPr>
      <t>Estatus del líder del equipo “team leader status”.</t>
    </r>
  </si>
  <si>
    <r>
      <t>4.</t>
    </r>
    <r>
      <rPr>
        <b/>
        <sz val="7"/>
        <color rgb="FF000000"/>
        <rFont val="Times New Roman"/>
        <family val="1"/>
      </rPr>
      <t xml:space="preserve">  </t>
    </r>
    <r>
      <rPr>
        <sz val="12"/>
        <color rgb="FF000000"/>
        <rFont val="Times New Roman"/>
        <family val="1"/>
      </rPr>
      <t>Estatus del equipo “team status”.</t>
    </r>
  </si>
  <si>
    <r>
      <t>5.</t>
    </r>
    <r>
      <rPr>
        <b/>
        <sz val="7"/>
        <color rgb="FF000000"/>
        <rFont val="Times New Roman"/>
        <family val="1"/>
      </rPr>
      <t xml:space="preserve">  </t>
    </r>
    <r>
      <rPr>
        <sz val="12"/>
        <color rgb="FF000000"/>
        <rFont val="Times New Roman"/>
        <family val="1"/>
      </rPr>
      <t>Visión y metas “Vision and goals”.</t>
    </r>
  </si>
  <si>
    <r>
      <t>6.</t>
    </r>
    <r>
      <rPr>
        <b/>
        <sz val="7"/>
        <color rgb="FF000000"/>
        <rFont val="Times New Roman"/>
        <family val="1"/>
      </rPr>
      <t xml:space="preserve">  </t>
    </r>
    <r>
      <rPr>
        <sz val="12"/>
        <color rgb="FF000000"/>
        <rFont val="Times New Roman"/>
        <family val="1"/>
      </rPr>
      <t>Experiencia y conocimiento “experience and knowledge”.</t>
    </r>
  </si>
  <si>
    <r>
      <t>7.</t>
    </r>
    <r>
      <rPr>
        <b/>
        <sz val="7"/>
        <color rgb="FF000000"/>
        <rFont val="Times New Roman"/>
        <family val="1"/>
      </rPr>
      <t xml:space="preserve">  </t>
    </r>
    <r>
      <rPr>
        <sz val="12"/>
        <color rgb="FF000000"/>
        <rFont val="Times New Roman"/>
        <family val="1"/>
      </rPr>
      <t>Procesos en común “Common processes”.</t>
    </r>
  </si>
  <si>
    <r>
      <t>8.</t>
    </r>
    <r>
      <rPr>
        <b/>
        <sz val="7"/>
        <color rgb="FF000000"/>
        <rFont val="Times New Roman"/>
        <family val="1"/>
      </rPr>
      <t xml:space="preserve">  </t>
    </r>
    <r>
      <rPr>
        <sz val="12"/>
        <color rgb="FF000000"/>
        <rFont val="Times New Roman"/>
        <family val="1"/>
      </rPr>
      <t>Conciencia cultural “cultural awareness”.</t>
    </r>
  </si>
  <si>
    <r>
      <rPr>
        <b/>
        <sz val="12"/>
        <color rgb="FF000000"/>
        <rFont val="Times New Roman"/>
        <family val="1"/>
      </rPr>
      <t>9.</t>
    </r>
    <r>
      <rPr>
        <sz val="12"/>
        <color rgb="FF000000"/>
        <rFont val="Times New Roman"/>
        <family val="1"/>
      </rPr>
      <t xml:space="preserve"> Adaptación cultural “cultural adaptiveness”.</t>
    </r>
  </si>
  <si>
    <t>NIVEL 1</t>
  </si>
  <si>
    <t>NIVEL 3</t>
  </si>
  <si>
    <t>NIVEL 4</t>
  </si>
  <si>
    <t>NIVEL 5</t>
  </si>
  <si>
    <t>MADUREZ</t>
  </si>
  <si>
    <t>CONTROL</t>
  </si>
  <si>
    <t>RESPUESTA</t>
  </si>
  <si>
    <t>Modelo para la determinación del nivel de desarrollo de un Equipo Virtual Global (EVG), 
conformado para un proyecto de ingeniería en Colombia.</t>
  </si>
  <si>
    <t>1) DERECHOS DE AUTOR:</t>
  </si>
  <si>
    <t xml:space="preserve">El presente modelo fue estructurado, considerando información contenida en las siguientes fuentes: </t>
  </si>
  <si>
    <t xml:space="preserve">       1) "Achieving Project Management Success Using Virtual Team"; Parviz F. Rad, Ginger Levin; 2003. </t>
  </si>
  <si>
    <t xml:space="preserve">       2) “A typology framework for virtual teams”; Ann Ledwith, Padhraic Ludden; 2016.</t>
  </si>
  <si>
    <t>2) DESCRIPCIÓN GENERAL PARA LA APLICACIÓN DEL MODELO:</t>
  </si>
  <si>
    <t xml:space="preserve">Una vez definido un EVG para el desarrollo de un proyecto de ingeniería es conveniente realizar un diagnóstico que permita determinar el nivel de madurez para hacerlo más efectivo y si es posible, identificar las acciones de mejora que permitan aumentar la probabilidad de un mejor desempeño del EVG.
</t>
  </si>
  <si>
    <t>Pasos para la aplicación del modelo en la conformación y evaluación de un Equipo Virtual Global (EVG) de trabajo, en un proyecto de ingeniería.</t>
  </si>
  <si>
    <t>CUESTIONARIO PARA IDENTIFICAR EL NIVEL DE 
MADUREZ DE LOS EQUIPOS VIRTUALES GLOBALES (EVG) PARA UN PROYECTO</t>
  </si>
  <si>
    <r>
      <t xml:space="preserve">       </t>
    </r>
    <r>
      <rPr>
        <b/>
        <sz val="16"/>
        <color rgb="FF0070C0"/>
        <rFont val="Times New Roman"/>
        <family val="1"/>
      </rPr>
      <t xml:space="preserve">Aplicación inicial                   </t>
    </r>
    <r>
      <rPr>
        <sz val="16"/>
        <color rgb="FF0070C0"/>
        <rFont val="Times New Roman"/>
        <family val="1"/>
      </rPr>
      <t xml:space="preserve">      Fecha de realización: </t>
    </r>
  </si>
  <si>
    <t>No.</t>
  </si>
  <si>
    <t>Preguntas relacionadas con el nivel de desarrollo</t>
  </si>
  <si>
    <t>Respuestas</t>
  </si>
  <si>
    <t>RESPUESTAS:</t>
  </si>
  <si>
    <t>AREA DE MEJORA</t>
  </si>
  <si>
    <t>NO SÉ</t>
  </si>
  <si>
    <r>
      <rPr>
        <b/>
        <sz val="14"/>
        <color rgb="FF0070C0"/>
        <rFont val="Times New Roman"/>
        <family val="1"/>
      </rPr>
      <t>NIVEL 1 - EQUIPO INICIAL:</t>
    </r>
    <r>
      <rPr>
        <b/>
        <sz val="11"/>
        <color theme="1"/>
        <rFont val="Times New Roman"/>
        <family val="1"/>
      </rPr>
      <t xml:space="preserve">
</t>
    </r>
    <r>
      <rPr>
        <sz val="11"/>
        <color theme="1"/>
        <rFont val="Times New Roman"/>
        <family val="1"/>
      </rPr>
      <t>Si el equipo responde afirmativamente almenos el 75% de las preguntas enumeradas para el Nivel 2, entonces el equipo virtual y la organización que lo aloja deben tomar medidas inmediatas y drásticas para mejorar la gestión y el éxito de los proyectos realizados con equipos virtuales globales (EVG) de trabajo.</t>
    </r>
  </si>
  <si>
    <r>
      <rPr>
        <b/>
        <sz val="14"/>
        <color rgb="FF0070C0"/>
        <rFont val="Times New Roman"/>
        <family val="1"/>
      </rPr>
      <t xml:space="preserve">NIVEL 2 - EQUIPO DESARROLLADO: </t>
    </r>
    <r>
      <rPr>
        <b/>
        <sz val="11"/>
        <color theme="1"/>
        <rFont val="Times New Roman"/>
        <family val="1"/>
      </rPr>
      <t xml:space="preserve">
</t>
    </r>
    <r>
      <rPr>
        <sz val="11"/>
        <color theme="1"/>
        <rFont val="Times New Roman"/>
        <family val="1"/>
      </rPr>
      <t>El equipo virtual está operando como un equipo de Nivel 2 si al menos el 75% de las respuestas a las siguientes preguntas son "sí".</t>
    </r>
  </si>
  <si>
    <t>2.1.</t>
  </si>
  <si>
    <t>2.1.1</t>
  </si>
  <si>
    <t>2.1.2</t>
  </si>
  <si>
    <t>2.1.3</t>
  </si>
  <si>
    <t>¿Se ha capacitado al Gerente de Proyecto en las tecnologías a utilizar en el proyecto virtual disponible para los miembros del equipo?</t>
  </si>
  <si>
    <t>2.1.4</t>
  </si>
  <si>
    <t>¿Hay una transición suave para que los miembros del equipo sean reasignados a otras actividades y proyectos en la organización una vez las actividades asignadas están completas o cuando el proyecto virtual está completo?</t>
  </si>
  <si>
    <t>2.2.</t>
  </si>
  <si>
    <t>2.2.1</t>
  </si>
  <si>
    <t>2.2.2</t>
  </si>
  <si>
    <t>2.2.3</t>
  </si>
  <si>
    <t>Si los conflictos no se pueden resolver dentro del equipo virtual, ¿es un proceso implementado que describe formas de escalarlos al siguiente nivel de administración?</t>
  </si>
  <si>
    <t>2.2.4</t>
  </si>
  <si>
    <t> ¿Existe un sistema para priorizar la información del equipo virtual para que los miembros no tengan la sensación de sobrecarga de información con el fin de facilitar la comunicación dentro del equipo?</t>
  </si>
  <si>
    <t>2.2.5</t>
  </si>
  <si>
    <t> ¿Los miembros del equipo sugieren regularmente ideas para mejorar la efectividad de su trabajo en el equipo?</t>
  </si>
  <si>
    <t>2.3.</t>
  </si>
  <si>
    <t>2.3.1</t>
  </si>
  <si>
    <t>¿Los miembros del equipo son parte del proceso de planeación del proyecto?</t>
  </si>
  <si>
    <t>2.3.2</t>
  </si>
  <si>
    <t>¿Ha preparado el equipo un documento describa el propósito del equipo, sus objetivos, cualquier factor especial, el alcance del trabajo del equipo, el marco de tiempo del proyecto y los entregables del proyecto, y procedimientos operativos para las actividades del equipo, y este documento está firmado por los miembros del equipo y el Gerente del proyecto?</t>
  </si>
  <si>
    <t>2.3.3</t>
  </si>
  <si>
    <t>¿Se ha preparado y distribuido una matriz de asignación de responsabilidades?</t>
  </si>
  <si>
    <t>2.3.4</t>
  </si>
  <si>
    <t>¿Se ha preparado y distribuido una estructura de desglose de recursos?</t>
  </si>
  <si>
    <t>2.3.5</t>
  </si>
  <si>
    <t>¿El equipo virtual tiene un organigrama?</t>
  </si>
  <si>
    <t>2.3.6</t>
  </si>
  <si>
    <t>¿Hay un directorio de los miembros del equipo virtual?</t>
  </si>
  <si>
    <t>2.3.7</t>
  </si>
  <si>
    <t>¿Cada miembro del equipo del proyecto virtual ha participado en la determinación del tiempo requerido para sus paquetes de trabajo asignados y actividades asociadas?</t>
  </si>
  <si>
    <t>2.3.8</t>
  </si>
  <si>
    <t>¿Han aceptado cada uno de los miembros del equipo del proyecto virtual sus compromisos específicos con los paquetes de trabajo asignados en apoyo del proyecto en general?</t>
  </si>
  <si>
    <t>2.3.9</t>
  </si>
  <si>
    <t>¿Existe un procedimiento establecido para que los nuevos miembros del equipo se unan al equipo virtual y éste los asimile fácilmente aprendiendo rápidamente los procesos y procedimientos a seguir?</t>
  </si>
  <si>
    <t>2.3.10</t>
  </si>
  <si>
    <t>¿Tiene el equipo virtual un sistema para el reportar el estatus, progreso y las revisiones de proyectos?</t>
  </si>
  <si>
    <t>2.3.11</t>
  </si>
  <si>
    <t>2.3.12</t>
  </si>
  <si>
    <t>2.3.13</t>
  </si>
  <si>
    <t>2.3.14</t>
  </si>
  <si>
    <t>2.3.15</t>
  </si>
  <si>
    <t>NIVEL 3: EQUIPO MEJORADO</t>
  </si>
  <si>
    <r>
      <rPr>
        <b/>
        <sz val="14"/>
        <color rgb="FF0070C0"/>
        <rFont val="Times New Roman"/>
        <family val="1"/>
      </rPr>
      <t>NIVEL 3 - EQUIPO MEJORADO:</t>
    </r>
    <r>
      <rPr>
        <b/>
        <sz val="11"/>
        <color theme="1"/>
        <rFont val="Times New Roman"/>
        <family val="1"/>
      </rPr>
      <t xml:space="preserve">
</t>
    </r>
    <r>
      <rPr>
        <sz val="11"/>
        <rFont val="Times New Roman"/>
        <family val="1"/>
      </rPr>
      <t>Si las respuestas a todas las preguntas anteriores son "sí", entonces su equipo es de Nivel 2 en términos de madurez virtual. 
A continuación, contesta las siguientes preguntas para ver si su equipo puede ser considerado en el Nivel 3. Si la respuesta a más del 25% de estas preguntas es "no", "no sé", o "no se aplica", entonces estas se pueden identificar como áreas de mejora para su equipo.</t>
    </r>
  </si>
  <si>
    <t>3.1.</t>
  </si>
  <si>
    <t>3.1.1</t>
  </si>
  <si>
    <t>3.1.2</t>
  </si>
  <si>
    <t> ¿La organización ha reconocido oficialmente la conveniencia de Equipos virtuales de trabajo para implementacion en proyectos como parte de su estrategia para éxito continuo?</t>
  </si>
  <si>
    <t>3.1.3</t>
  </si>
  <si>
    <t>3.1.4</t>
  </si>
  <si>
    <t>3.1.5</t>
  </si>
  <si>
    <t>3.1.6</t>
  </si>
  <si>
    <t>3.1.7</t>
  </si>
  <si>
    <t>3.1.8</t>
  </si>
  <si>
    <t>3.1.9</t>
  </si>
  <si>
    <t>3.1.10</t>
  </si>
  <si>
    <t>3.2</t>
  </si>
  <si>
    <t>3.2.1</t>
  </si>
  <si>
    <t>3.2.2</t>
  </si>
  <si>
    <t>3.2.3</t>
  </si>
  <si>
    <t>¿Los miembros del equipo establecen metas personales para el proyecto que complementan y apoyan los objetivos generales del proyecto?</t>
  </si>
  <si>
    <t>3.2.4</t>
  </si>
  <si>
    <t>¿Los miembros del equipo han participado en una autoevaluación propia estilos de personalidad individual y enfoques motivacionales para mejorar la comunicación y comprensión?</t>
  </si>
  <si>
    <t>3.2.5</t>
  </si>
  <si>
    <t>Cuando los nuevos miembros se unen al equipo, ¿es fácil para ellos sentir que son parte del equipo y su cultura?</t>
  </si>
  <si>
    <t>3.2.6</t>
  </si>
  <si>
    <t>¿El equipo virtual de trabajo ha preparado un plan para abordar cualquier capacitación necesaria por sus miembros?</t>
  </si>
  <si>
    <t>3.2.7</t>
  </si>
  <si>
    <t>3.3</t>
  </si>
  <si>
    <t>Atributos de las Cosas Nivel 3</t>
  </si>
  <si>
    <t>3.3.1</t>
  </si>
  <si>
    <t>3.3.2</t>
  </si>
  <si>
    <t>¿Los miembros del equipo virtual han firmado la carta del equipo para indicar su apoyo y compromiso con el proyecto?</t>
  </si>
  <si>
    <t>3.3.3</t>
  </si>
  <si>
    <t>3.3.4</t>
  </si>
  <si>
    <t>3.3.5</t>
  </si>
  <si>
    <t>¿Herramientas comunes como aplicaciones de software y plataformas de hardware estan disponibles para trabajar en el equipo virtual?</t>
  </si>
  <si>
    <t>3.3.6</t>
  </si>
  <si>
    <t>¿El equipo ha establecido normas específicas para el idioma y la nomenclatura de los procesos de gestión de proyectos para que exista un entendimiento común de los términos que van a ser usados?</t>
  </si>
  <si>
    <t>3.3.7</t>
  </si>
  <si>
    <t>3.3.8</t>
  </si>
  <si>
    <t>3.3.9</t>
  </si>
  <si>
    <t>3.3.10</t>
  </si>
  <si>
    <t>3.3.11</t>
  </si>
  <si>
    <t>3.3.12</t>
  </si>
  <si>
    <t>3.3.13</t>
  </si>
  <si>
    <t>¿Las formas de mejorar el rendimiento como un equipo son discutidas periódicamente por los miembros del equipo a lo largo del proyecto y las acciones correctivas tomadas si se requiriere?</t>
  </si>
  <si>
    <t>3.3.14</t>
  </si>
  <si>
    <t>3.3.15</t>
  </si>
  <si>
    <t>NIVEL 4: EQUIPO AVANZADO</t>
  </si>
  <si>
    <r>
      <rPr>
        <b/>
        <sz val="14"/>
        <color rgb="FF0070C0"/>
        <rFont val="Times New Roman"/>
        <family val="1"/>
      </rPr>
      <t>NIVEL 4 - EQUIPO AVANZADO:</t>
    </r>
    <r>
      <rPr>
        <sz val="11"/>
        <color theme="1"/>
        <rFont val="Times New Roman"/>
        <family val="1"/>
      </rPr>
      <t xml:space="preserve">
Si las respuestas a todas las preguntas anteriores son "sí", entonces su equipo es un equipo de nivel 3 en términos de madurez virtual. 
A continuación, evalúe las siguientes preguntas para ver si su equipo puede ser considerado en el Nivel 4, sin embargo, si la respuesta a más del 25% de estas preguntas son "no", "no sabe", o" no aplica ", entonces estas se pueden identificar como áreas de mejora para su equipo.</t>
    </r>
  </si>
  <si>
    <t>4.1</t>
  </si>
  <si>
    <t>4.1.1</t>
  </si>
  <si>
    <t>¿Es evidente para las personas de la organización que los equipos virtuales están Considerados como la estructura organizativa preferida para los proyectos que se emprenden?</t>
  </si>
  <si>
    <t>4.1.2</t>
  </si>
  <si>
    <t>¿Se considera que el equipo de proyecto virtual es un componente clave de la estrategia organizacional?</t>
  </si>
  <si>
    <t>4.1.3</t>
  </si>
  <si>
    <t>¿La visión y la misión de la organización reconocen oficialmente el uso de equipos virtuales?</t>
  </si>
  <si>
    <t>4.1.4</t>
  </si>
  <si>
    <t>¿Participan el Gerente de proyecto y los miembros del equipo virtual en la selección de actividades para el proyecto y en procesos de planeación organizacional a largo plazo?</t>
  </si>
  <si>
    <t>4.1.5</t>
  </si>
  <si>
    <t>¿Hay énfasis de la organización en el reconocimiento de creatividad e innovación en el trabajo de proyectos?</t>
  </si>
  <si>
    <t>4.1.6</t>
  </si>
  <si>
    <t>¿Hay énfasis en el desarrollo continuo de equipos virtuales en la organización a través de revisiones globales de políticas y procesos?</t>
  </si>
  <si>
    <t>4.2</t>
  </si>
  <si>
    <t>4.2.1</t>
  </si>
  <si>
    <t>¿Es un miembro del equipo de proyecto virtual designado oficialmente como gerente para facilitar y motivar las actividades de trabajo en equipo?</t>
  </si>
  <si>
    <t>4.2.2</t>
  </si>
  <si>
    <t>¿Los miembros del equipo determinan colectivamente formas de brindar apoyo mutuo y modificar cargas de trabajo y tareas para que haya una participación equitativa en las actividades del proyecto apoyando las metas y objetivos generales del proyecto?</t>
  </si>
  <si>
    <t>4.2.3</t>
  </si>
  <si>
    <t>4.2.4</t>
  </si>
  <si>
    <t>¿Los miembros del equipo desarrollan relaciones de apoyo/enseñanza entre ellos para motivar comportamiento del grupo?</t>
  </si>
  <si>
    <t>4.2.5</t>
  </si>
  <si>
    <t>¿Las reuniones cara a cara son consideradas innecesarias porque existe una comunicación abierta que hace parte del ambiente del equipo virtual?</t>
  </si>
  <si>
    <t>4.2.6</t>
  </si>
  <si>
    <t>¿Todos los miembros del equipo trabajan para asegurar que haya una participación equitativa en las reuniones de equipo y foros de discusión?</t>
  </si>
  <si>
    <t>4.2.7</t>
  </si>
  <si>
    <t>¿Los miembros del equipo se comunican abiertamente sobre formas de mejorar tanto el rendimiento individual como el del equipo?</t>
  </si>
  <si>
    <t>4.2.8</t>
  </si>
  <si>
    <t>¿Se evidencia que los miembros del equipo quieren mantener las relaciones que han construido con otros después de que el proyecto haya finalizado?</t>
  </si>
  <si>
    <t>4.3</t>
  </si>
  <si>
    <t xml:space="preserve">Atributos de las cosas Nivel 4 </t>
  </si>
  <si>
    <t>4.3.1</t>
  </si>
  <si>
    <t>¿El Gerente de proyecto evalúa periódicamente el desempeño general del equipo virtual desde una perspectiva de proceso donde se garantice su fututo?</t>
  </si>
  <si>
    <t>4.3.2</t>
  </si>
  <si>
    <t>¿Los miembros del equipo realizan tareas interdependientes?</t>
  </si>
  <si>
    <t>4.3.3</t>
  </si>
  <si>
    <t>4.3.4</t>
  </si>
  <si>
    <t>NIVEL 5: EQUIPO LIDER</t>
  </si>
  <si>
    <r>
      <rPr>
        <b/>
        <sz val="14"/>
        <color rgb="FF0070C0"/>
        <rFont val="Times New Roman"/>
        <family val="1"/>
      </rPr>
      <t>NIVEL 5 - EQUIPO LIDER:</t>
    </r>
    <r>
      <rPr>
        <sz val="11"/>
        <color theme="1"/>
        <rFont val="Times New Roman"/>
        <family val="1"/>
      </rPr>
      <t xml:space="preserve">
Si las respuestas a todas las preguntas anteriores, y la mayoría de las siguientes preguntas son afirmativas, su equipo virtual ha logrado la distinción de estar en el Nivel 5.</t>
    </r>
  </si>
  <si>
    <t>5.1</t>
  </si>
  <si>
    <t>Atributos empresariales Nivel 5</t>
  </si>
  <si>
    <t>5.1.1</t>
  </si>
  <si>
    <t>5.1.2</t>
  </si>
  <si>
    <t>¿El equipo virtual es reconocido como un recurso estratégico para el éxito de la organización?</t>
  </si>
  <si>
    <t>5.2</t>
  </si>
  <si>
    <t>Atributos de personas Nivel 5</t>
  </si>
  <si>
    <t>5.2.1</t>
  </si>
  <si>
    <t>¿Los miembros del equipo reconocen colectivamente las diferencias y similitudes, desarrollan planes para tomar ventaja de las ideas y contribuciones que son posibles en el proyecto?</t>
  </si>
  <si>
    <t>5.2.2</t>
  </si>
  <si>
    <t>¿Los conflictos se discuten y resuelven en la dinámica del equipo virtual durante el desarrollo del proyecto, sin la necesidad de escalar a mayores niveles?</t>
  </si>
  <si>
    <t>5.2.3</t>
  </si>
  <si>
    <t>¿Asegurar la confidencialidad de los problemas e inquietudes del equipo es una prioridad entre los miembros del equipo virtual?</t>
  </si>
  <si>
    <t>5.2.4</t>
  </si>
  <si>
    <t>¿Una atmosfera de aprendizaje, creatividad, innovación, intercambio de información y sentido de pertenencia es la norma en el equipo virtual de trabajo ?</t>
  </si>
  <si>
    <t>5.2.5</t>
  </si>
  <si>
    <t>¿El equipo como entidad y los miembros como individuos promueven la responsabilidad profesional en sus prácticas?</t>
  </si>
  <si>
    <t>5.2.6</t>
  </si>
  <si>
    <t>¿Los miembros del equipo se centran en la mejora continua de métodos para desarrollar tanto la competencia personal como la del equipo?</t>
  </si>
  <si>
    <t>5.2.7</t>
  </si>
  <si>
    <t>¿Se identifican las oportunidades para trabajar continuamente como un equipo a lo largo del proyecto?</t>
  </si>
  <si>
    <t>5.3</t>
  </si>
  <si>
    <t xml:space="preserve">Atributos de las cosas Nivel 5 </t>
  </si>
  <si>
    <t>5.3.1</t>
  </si>
  <si>
    <t>¿Es la mejora continua del equipo virtual la carta de motivación en todos los niveles de la organización?</t>
  </si>
  <si>
    <t>5.3.2</t>
  </si>
  <si>
    <t>¿Los miembros del equipo llevan a cabo evaluaciones de los procesos operativos y elementos críticos del proyecto, tanto desde el punto de vista del cliente como del equipo?</t>
  </si>
  <si>
    <t>5.3.3</t>
  </si>
  <si>
    <t>¿Se reconocen los logros individuales y de equipo y se celebran a lo largo del proyecto?</t>
  </si>
  <si>
    <t>5.3.4</t>
  </si>
  <si>
    <t>¿Se establecen y mantienen los perfiles de conocimiento?</t>
  </si>
  <si>
    <t>5.3.5</t>
  </si>
  <si>
    <t>¿Se motiva a los miembros del equipo a enviar sugerencias para mejorar las políticas y procedimientos?</t>
  </si>
  <si>
    <t>5.3.6</t>
  </si>
  <si>
    <t>¿Se proporciona información sobre la implementación de estas sugerencias de manera oportuna?</t>
  </si>
  <si>
    <t>Nivel de madurez del EVG</t>
  </si>
  <si>
    <t>Mediciones</t>
  </si>
  <si>
    <t>Factor 1</t>
  </si>
  <si>
    <t>Factor 2</t>
  </si>
  <si>
    <t>Factor 3</t>
  </si>
  <si>
    <t>Factor 4</t>
  </si>
  <si>
    <t>Factor 5</t>
  </si>
  <si>
    <t>Factor 6</t>
  </si>
  <si>
    <t>Factor 7</t>
  </si>
  <si>
    <t>Factor 8</t>
  </si>
  <si>
    <t>Factor 9</t>
  </si>
  <si>
    <r>
      <t xml:space="preserve">Tiempo de dedicación de los equipos </t>
    </r>
    <r>
      <rPr>
        <i/>
        <sz val="20"/>
        <color theme="1"/>
        <rFont val="Calibri"/>
        <family val="2"/>
        <scheme val="minor"/>
      </rPr>
      <t>“Dedicated team members”.</t>
    </r>
  </si>
  <si>
    <r>
      <t xml:space="preserve">Experiencia virtual del equipo </t>
    </r>
    <r>
      <rPr>
        <b/>
        <i/>
        <sz val="20"/>
        <color theme="1"/>
        <rFont val="Calibri"/>
        <family val="2"/>
        <scheme val="minor"/>
      </rPr>
      <t>“Virtual team experience”.</t>
    </r>
  </si>
  <si>
    <r>
      <t xml:space="preserve">Estatus del líder del equipo </t>
    </r>
    <r>
      <rPr>
        <i/>
        <sz val="20"/>
        <color theme="1"/>
        <rFont val="Calibri"/>
        <family val="2"/>
        <scheme val="minor"/>
      </rPr>
      <t>“Team leader status”.</t>
    </r>
  </si>
  <si>
    <r>
      <t>Estatus del equipo</t>
    </r>
    <r>
      <rPr>
        <b/>
        <i/>
        <sz val="20"/>
        <color theme="1"/>
        <rFont val="Calibri"/>
        <family val="2"/>
        <scheme val="minor"/>
      </rPr>
      <t xml:space="preserve"> “Team status”.</t>
    </r>
  </si>
  <si>
    <r>
      <t xml:space="preserve">Visión y metas </t>
    </r>
    <r>
      <rPr>
        <i/>
        <sz val="20"/>
        <color theme="1"/>
        <rFont val="Calibri"/>
        <family val="2"/>
        <scheme val="minor"/>
      </rPr>
      <t>“Vision and goals”.</t>
    </r>
  </si>
  <si>
    <r>
      <t xml:space="preserve">Experiencia y conocimiento </t>
    </r>
    <r>
      <rPr>
        <b/>
        <i/>
        <sz val="20"/>
        <color theme="1"/>
        <rFont val="Calibri"/>
        <family val="2"/>
        <scheme val="minor"/>
      </rPr>
      <t>“experience and knowledge”.</t>
    </r>
  </si>
  <si>
    <r>
      <t xml:space="preserve">Procesos en común </t>
    </r>
    <r>
      <rPr>
        <b/>
        <i/>
        <sz val="20"/>
        <color theme="1"/>
        <rFont val="Calibri"/>
        <family val="2"/>
        <scheme val="minor"/>
      </rPr>
      <t>“Common processes”.</t>
    </r>
  </si>
  <si>
    <t>Procesos en común “Common processes”.2</t>
  </si>
  <si>
    <r>
      <t xml:space="preserve">Adaptación cultural </t>
    </r>
    <r>
      <rPr>
        <b/>
        <i/>
        <sz val="20"/>
        <color theme="1"/>
        <rFont val="Calibri"/>
        <family val="2"/>
        <scheme val="minor"/>
      </rPr>
      <t>“cultural adaptiveness”.</t>
    </r>
  </si>
  <si>
    <t>Cuestioario inicial</t>
  </si>
  <si>
    <t>Cuestioario de seguimiento</t>
  </si>
  <si>
    <t>Cuestioario final</t>
  </si>
  <si>
    <t xml:space="preserve">Resultados:   </t>
  </si>
  <si>
    <t xml:space="preserve">Acciones a realizar:   </t>
  </si>
  <si>
    <r>
      <t>1.</t>
    </r>
    <r>
      <rPr>
        <b/>
        <sz val="7"/>
        <color rgb="FF000000"/>
        <rFont val="Times New Roman"/>
        <family val="1"/>
      </rPr>
      <t xml:space="preserve">  </t>
    </r>
    <r>
      <rPr>
        <sz val="12"/>
        <color rgb="FF000000"/>
        <rFont val="Times New Roman"/>
        <family val="1"/>
      </rPr>
      <t>Tiempo de dedicación de los equipos “Dedicated team members”.</t>
    </r>
  </si>
  <si>
    <r>
      <t>2.</t>
    </r>
    <r>
      <rPr>
        <b/>
        <sz val="7"/>
        <color rgb="FF000000"/>
        <rFont val="Times New Roman"/>
        <family val="1"/>
      </rPr>
      <t xml:space="preserve">  </t>
    </r>
    <r>
      <rPr>
        <sz val="12"/>
        <color rgb="FF000000"/>
        <rFont val="Times New Roman"/>
        <family val="1"/>
      </rPr>
      <t>Experiencia virtual del equipo “Virtual team experience”.</t>
    </r>
  </si>
  <si>
    <r>
      <t>3.</t>
    </r>
    <r>
      <rPr>
        <b/>
        <sz val="7"/>
        <color rgb="FF000000"/>
        <rFont val="Times New Roman"/>
        <family val="1"/>
      </rPr>
      <t xml:space="preserve">  </t>
    </r>
    <r>
      <rPr>
        <sz val="12"/>
        <color rgb="FF000000"/>
        <rFont val="Times New Roman"/>
        <family val="1"/>
      </rPr>
      <t>Estatus del líder del equipo “team leader status”.</t>
    </r>
  </si>
  <si>
    <r>
      <t>4.</t>
    </r>
    <r>
      <rPr>
        <b/>
        <sz val="7"/>
        <color rgb="FF000000"/>
        <rFont val="Times New Roman"/>
        <family val="1"/>
      </rPr>
      <t xml:space="preserve">  </t>
    </r>
    <r>
      <rPr>
        <sz val="12"/>
        <color rgb="FF000000"/>
        <rFont val="Times New Roman"/>
        <family val="1"/>
      </rPr>
      <t>Estatus del equipo “team status”.</t>
    </r>
  </si>
  <si>
    <r>
      <t>5.</t>
    </r>
    <r>
      <rPr>
        <b/>
        <sz val="7"/>
        <color rgb="FF000000"/>
        <rFont val="Times New Roman"/>
        <family val="1"/>
      </rPr>
      <t xml:space="preserve">  </t>
    </r>
    <r>
      <rPr>
        <sz val="12"/>
        <color rgb="FF000000"/>
        <rFont val="Times New Roman"/>
        <family val="1"/>
      </rPr>
      <t>Visión y metas “Vision and goals”.</t>
    </r>
  </si>
  <si>
    <r>
      <t>6.</t>
    </r>
    <r>
      <rPr>
        <b/>
        <sz val="7"/>
        <color rgb="FF000000"/>
        <rFont val="Times New Roman"/>
        <family val="1"/>
      </rPr>
      <t xml:space="preserve">  </t>
    </r>
    <r>
      <rPr>
        <sz val="12"/>
        <color rgb="FF000000"/>
        <rFont val="Times New Roman"/>
        <family val="1"/>
      </rPr>
      <t>Experiencia y conocimiento “experience and knowledge”.</t>
    </r>
  </si>
  <si>
    <r>
      <t>7.</t>
    </r>
    <r>
      <rPr>
        <b/>
        <sz val="7"/>
        <color rgb="FF000000"/>
        <rFont val="Times New Roman"/>
        <family val="1"/>
      </rPr>
      <t xml:space="preserve">  </t>
    </r>
    <r>
      <rPr>
        <sz val="12"/>
        <color rgb="FF000000"/>
        <rFont val="Times New Roman"/>
        <family val="1"/>
      </rPr>
      <t>Procesos en común “Common processes”.</t>
    </r>
  </si>
  <si>
    <r>
      <t>8.</t>
    </r>
    <r>
      <rPr>
        <b/>
        <sz val="7"/>
        <color rgb="FF000000"/>
        <rFont val="Times New Roman"/>
        <family val="1"/>
      </rPr>
      <t xml:space="preserve">  </t>
    </r>
    <r>
      <rPr>
        <sz val="12"/>
        <color rgb="FF000000"/>
        <rFont val="Times New Roman"/>
        <family val="1"/>
      </rPr>
      <t>Conciencia cultural “cultural awareness”.</t>
    </r>
  </si>
  <si>
    <r>
      <rPr>
        <b/>
        <sz val="12"/>
        <color rgb="FF000000"/>
        <rFont val="Times New Roman"/>
        <family val="1"/>
      </rPr>
      <t>9.</t>
    </r>
    <r>
      <rPr>
        <sz val="12"/>
        <color rgb="FF000000"/>
        <rFont val="Times New Roman"/>
        <family val="1"/>
      </rPr>
      <t xml:space="preserve"> Adaptación cultural “cultural adaptiveness”.</t>
    </r>
  </si>
  <si>
    <r>
      <t xml:space="preserve">       </t>
    </r>
    <r>
      <rPr>
        <b/>
        <sz val="16"/>
        <color theme="9" tint="-0.249977111117893"/>
        <rFont val="Times New Roman"/>
        <family val="1"/>
      </rPr>
      <t xml:space="preserve">Cuestionario de Seguimiento                 </t>
    </r>
    <r>
      <rPr>
        <sz val="16"/>
        <color theme="9" tint="-0.249977111117893"/>
        <rFont val="Times New Roman"/>
        <family val="1"/>
      </rPr>
      <t xml:space="preserve">      Fecha de realización: </t>
    </r>
  </si>
  <si>
    <r>
      <rPr>
        <b/>
        <sz val="14"/>
        <color theme="9" tint="-0.249977111117893"/>
        <rFont val="Times New Roman"/>
        <family val="1"/>
      </rPr>
      <t>NIVEL 1 - EQUIPO INICIAL:</t>
    </r>
    <r>
      <rPr>
        <b/>
        <sz val="11"/>
        <color theme="1"/>
        <rFont val="Times New Roman"/>
        <family val="1"/>
      </rPr>
      <t xml:space="preserve">
</t>
    </r>
    <r>
      <rPr>
        <sz val="11"/>
        <color theme="1"/>
        <rFont val="Times New Roman"/>
        <family val="1"/>
      </rPr>
      <t>Si el equipo responde afirmativamente almenos el 75% de las preguntas enumeradas para el Nivel 2, entonces el equipo virtual y la organización que lo aloja deben tomar medidas inmediatas y drásticas para mejorar la gestión y el éxito de los proyectos realizados con equipos virtuales globales (EVG) de trabajo.</t>
    </r>
  </si>
  <si>
    <r>
      <rPr>
        <b/>
        <sz val="14"/>
        <color theme="9" tint="-0.249977111117893"/>
        <rFont val="Times New Roman"/>
        <family val="1"/>
      </rPr>
      <t xml:space="preserve">NIVEL 2 - EQUIPO DESARROLLADO: </t>
    </r>
    <r>
      <rPr>
        <b/>
        <sz val="11"/>
        <color theme="1"/>
        <rFont val="Times New Roman"/>
        <family val="1"/>
      </rPr>
      <t xml:space="preserve">
</t>
    </r>
    <r>
      <rPr>
        <sz val="11"/>
        <color theme="1"/>
        <rFont val="Times New Roman"/>
        <family val="1"/>
      </rPr>
      <t>El equipo virtual está operando como un equipo de Nivel 2 si al menos el 75% de las respuestas a las siguientes preguntas son "sí".</t>
    </r>
  </si>
  <si>
    <r>
      <rPr>
        <b/>
        <sz val="14"/>
        <color theme="9" tint="-0.249977111117893"/>
        <rFont val="Times New Roman"/>
        <family val="1"/>
      </rPr>
      <t>NIVEL 3 - EQUIPO MEJORADO:</t>
    </r>
    <r>
      <rPr>
        <b/>
        <sz val="11"/>
        <color theme="1"/>
        <rFont val="Times New Roman"/>
        <family val="1"/>
      </rPr>
      <t xml:space="preserve">
</t>
    </r>
    <r>
      <rPr>
        <sz val="11"/>
        <rFont val="Times New Roman"/>
        <family val="1"/>
      </rPr>
      <t>Si las respuestas a todas las preguntas anteriores son "sí", entonces su equipo es de Nivel 2 en términos de madurez virtual. 
A continuación, contesta las siguientes preguntas para ver si su equipo puede ser considerado en el Nivel 3. Si la respuesta a más del 25% de estas preguntas es "no", "no sé", o "no se aplica", entonces estas se pueden identificar como áreas de mejora para su equipo.</t>
    </r>
  </si>
  <si>
    <r>
      <rPr>
        <b/>
        <sz val="14"/>
        <color theme="9" tint="-0.249977111117893"/>
        <rFont val="Times New Roman"/>
        <family val="1"/>
      </rPr>
      <t>NIVEL 4 - EQUIPO AVANZADO:</t>
    </r>
    <r>
      <rPr>
        <sz val="11"/>
        <color theme="1"/>
        <rFont val="Times New Roman"/>
        <family val="1"/>
      </rPr>
      <t xml:space="preserve">
Si las respuestas a todas las preguntas anteriores son "sí", entonces su equipo es un equipo de nivel 3 en términos de madurez virtual. 
A continuación, evalúe las siguientes preguntas para ver si su equipo puede ser considerado en el Nivel 4, sin embargo, si la respuesta a más del 25% de estas preguntas son "no", "no sabe", o" no aplica ", entonces estas se pueden identificar como áreas de mejora para su equipo.</t>
    </r>
  </si>
  <si>
    <r>
      <rPr>
        <b/>
        <sz val="14"/>
        <color theme="9" tint="-0.249977111117893"/>
        <rFont val="Times New Roman"/>
        <family val="1"/>
      </rPr>
      <t>NIVEL 5 - EQUIPO LIDER:</t>
    </r>
    <r>
      <rPr>
        <sz val="11"/>
        <color theme="1"/>
        <rFont val="Times New Roman"/>
        <family val="1"/>
      </rPr>
      <t xml:space="preserve">
Si las respuestas a todas las preguntas anteriores, y la mayoría de las siguientes preguntas son afirmativas, su equipo virtual ha logrado la distinción de estar en el Nivel 5.</t>
    </r>
  </si>
  <si>
    <r>
      <t xml:space="preserve">       </t>
    </r>
    <r>
      <rPr>
        <b/>
        <sz val="16"/>
        <color theme="5" tint="-0.249977111117893"/>
        <rFont val="Times New Roman"/>
        <family val="1"/>
      </rPr>
      <t xml:space="preserve">Cuestionario de Seguimiento                 </t>
    </r>
    <r>
      <rPr>
        <sz val="16"/>
        <color theme="5" tint="-0.249977111117893"/>
        <rFont val="Times New Roman"/>
        <family val="1"/>
      </rPr>
      <t xml:space="preserve">      Fecha de realización: </t>
    </r>
  </si>
  <si>
    <r>
      <rPr>
        <b/>
        <sz val="14"/>
        <color theme="5" tint="-0.249977111117893"/>
        <rFont val="Times New Roman"/>
        <family val="1"/>
      </rPr>
      <t>NIVEL 1 - EQUIPO INICIAL:</t>
    </r>
    <r>
      <rPr>
        <b/>
        <sz val="11"/>
        <color theme="1"/>
        <rFont val="Times New Roman"/>
        <family val="1"/>
      </rPr>
      <t xml:space="preserve">
</t>
    </r>
    <r>
      <rPr>
        <sz val="11"/>
        <color theme="1"/>
        <rFont val="Times New Roman"/>
        <family val="1"/>
      </rPr>
      <t>Si el equipo responde afirmativamente almenos el 75% de las preguntas enumeradas para el Nivel 2, entonces el equipo virtual y la organización que lo aloja deben tomar medidas inmediatas y drásticas para mejorar la gestión y el éxito de los proyectos realizados con equipos virtuales globales (EVG) de trabajo.</t>
    </r>
  </si>
  <si>
    <r>
      <rPr>
        <b/>
        <sz val="14"/>
        <color theme="5" tint="-0.249977111117893"/>
        <rFont val="Times New Roman"/>
        <family val="1"/>
      </rPr>
      <t xml:space="preserve">NIVEL 2 - EQUIPO DESARROLLADO: </t>
    </r>
    <r>
      <rPr>
        <b/>
        <sz val="11"/>
        <color theme="1"/>
        <rFont val="Times New Roman"/>
        <family val="1"/>
      </rPr>
      <t xml:space="preserve">
</t>
    </r>
    <r>
      <rPr>
        <sz val="11"/>
        <color theme="1"/>
        <rFont val="Times New Roman"/>
        <family val="1"/>
      </rPr>
      <t>El equipo virtual está operando como un equipo de Nivel 2 si al menos el 75% de las respuestas a las siguientes preguntas son "sí".</t>
    </r>
  </si>
  <si>
    <r>
      <rPr>
        <b/>
        <sz val="14"/>
        <color theme="5" tint="-0.249977111117893"/>
        <rFont val="Times New Roman"/>
        <family val="1"/>
      </rPr>
      <t>NIVEL 3 - EQUIPO MEJORADO:</t>
    </r>
    <r>
      <rPr>
        <b/>
        <sz val="11"/>
        <color theme="1"/>
        <rFont val="Times New Roman"/>
        <family val="1"/>
      </rPr>
      <t xml:space="preserve">
</t>
    </r>
    <r>
      <rPr>
        <sz val="11"/>
        <rFont val="Times New Roman"/>
        <family val="1"/>
      </rPr>
      <t>Si las respuestas a todas las preguntas anteriores son "sí", entonces su equipo es de Nivel 2 en términos de madurez virtual. 
A continuación, contesta las siguientes preguntas para ver si su equipo puede ser considerado en el Nivel 3. Si la respuesta a más del 25% de estas preguntas es "no", "no sé", o "no se aplica", entonces estas se pueden identificar como áreas de mejora para su equipo.</t>
    </r>
  </si>
  <si>
    <r>
      <rPr>
        <b/>
        <sz val="14"/>
        <color theme="5" tint="-0.249977111117893"/>
        <rFont val="Times New Roman"/>
        <family val="1"/>
      </rPr>
      <t>NIVEL 4 - EQUIPO AVANZADO:</t>
    </r>
    <r>
      <rPr>
        <sz val="11"/>
        <color theme="1"/>
        <rFont val="Times New Roman"/>
        <family val="1"/>
      </rPr>
      <t xml:space="preserve">
Si las respuestas a todas las preguntas anteriores son "sí", entonces su equipo es un equipo de nivel 3 en términos de madurez virtual. 
A continuación, evalúe las siguientes preguntas para ver si su equipo puede ser considerado en el Nivel 4, sin embargo, si la respuesta a más del 25% de estas preguntas son "no", "no sabe", o" no aplica ", entonces estas se pueden identificar como áreas de mejora para su equipo.</t>
    </r>
  </si>
  <si>
    <r>
      <rPr>
        <b/>
        <sz val="14"/>
        <color theme="5" tint="-0.249977111117893"/>
        <rFont val="Times New Roman"/>
        <family val="1"/>
      </rPr>
      <t>NIVEL 5 - EQUIPO LIDER:</t>
    </r>
    <r>
      <rPr>
        <sz val="11"/>
        <color theme="1"/>
        <rFont val="Times New Roman"/>
        <family val="1"/>
      </rPr>
      <t xml:space="preserve">
Si las respuestas a todas las preguntas anteriores, y la mayoría de las siguientes preguntas son afirmativas, su equipo virtual ha logrado la distinción de estar en el Nivel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</si>
</sst>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57">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b/>
      <sz val="12"/>
      <color rgb="FF000000"/>
      <name val="Arial"/>
      <family val="2"/>
    </font>
    <font>
      <b/>
      <sz val="7"/>
      <color rgb="FF000000"/>
      <name val="Times New Roman"/>
      <family val="1"/>
    </font>
    <font>
      <sz val="12"/>
      <color rgb="FF000000"/>
      <name val="Times New Roman"/>
      <family val="1"/>
    </font>
    <font>
      <b/>
      <sz val="12"/>
      <color rgb="FF000000"/>
      <name val="Times New Roman"/>
      <family val="1"/>
    </font>
    <font>
      <b/>
      <sz val="18"/>
      <color theme="1"/>
      <name val="Calibri"/>
      <family val="2"/>
      <scheme val="minor"/>
    </font>
    <font>
      <sz val="11"/>
      <name val="Times New Roman"/>
      <family val="1"/>
    </font>
    <font>
      <b/>
      <sz val="16"/>
      <name val="Times New Roman"/>
      <family val="1"/>
    </font>
    <font>
      <b/>
      <sz val="20"/>
      <name val="Times New Roman"/>
      <family val="1"/>
    </font>
    <font>
      <b/>
      <sz val="11"/>
      <name val="Times New Roman"/>
      <family val="1"/>
    </font>
    <font>
      <sz val="12"/>
      <name val="Times New Roman"/>
      <family val="1"/>
    </font>
    <font>
      <b/>
      <sz val="13"/>
      <name val="Times New Roman"/>
      <family val="1"/>
    </font>
    <font>
      <sz val="11"/>
      <color theme="1"/>
      <name val="Times New Roman"/>
      <family val="1"/>
    </font>
    <font>
      <b/>
      <sz val="13"/>
      <color rgb="FF0070C0"/>
      <name val="Times New Roman"/>
      <family val="1"/>
    </font>
    <font>
      <b/>
      <sz val="14"/>
      <color rgb="FF0070C0"/>
      <name val="Times New Roman"/>
      <family val="1"/>
    </font>
    <font>
      <b/>
      <sz val="18"/>
      <color theme="1"/>
      <name val="Times New Roman"/>
      <family val="1"/>
    </font>
    <font>
      <sz val="16"/>
      <color rgb="FF0070C0"/>
      <name val="Times New Roman"/>
      <family val="1"/>
    </font>
    <font>
      <b/>
      <sz val="16"/>
      <color rgb="FF0070C0"/>
      <name val="Times New Roman"/>
      <family val="1"/>
    </font>
    <font>
      <b/>
      <sz val="14"/>
      <color theme="0" tint="-0.499984740745262"/>
      <name val="Times New Roman"/>
      <family val="1"/>
    </font>
    <font>
      <b/>
      <sz val="17"/>
      <color rgb="FF0070C0"/>
      <name val="Times New Roman"/>
      <family val="1"/>
    </font>
    <font>
      <b/>
      <sz val="11"/>
      <color theme="1"/>
      <name val="Times New Roman"/>
      <family val="1"/>
    </font>
    <font>
      <b/>
      <sz val="13"/>
      <color theme="1"/>
      <name val="Times New Roman"/>
      <family val="1"/>
    </font>
    <font>
      <b/>
      <sz val="10"/>
      <color theme="0" tint="-0.499984740745262"/>
      <name val="Times New Roman"/>
      <family val="1"/>
    </font>
    <font>
      <sz val="10"/>
      <color theme="0" tint="-0.499984740745262"/>
      <name val="Times New Roman"/>
      <family val="1"/>
    </font>
    <font>
      <b/>
      <sz val="28"/>
      <color theme="1"/>
      <name val="Calibri"/>
      <family val="2"/>
      <scheme val="minor"/>
    </font>
    <font>
      <sz val="14"/>
      <color theme="1"/>
      <name val="Calibri"/>
      <family val="2"/>
      <scheme val="minor"/>
    </font>
    <font>
      <b/>
      <sz val="24"/>
      <color theme="1"/>
      <name val="Calibri"/>
      <family val="2"/>
      <scheme val="minor"/>
    </font>
    <font>
      <b/>
      <sz val="20"/>
      <color theme="1"/>
      <name val="Calibri"/>
      <family val="2"/>
      <scheme val="minor"/>
    </font>
    <font>
      <sz val="20"/>
      <color theme="1"/>
      <name val="Calibri"/>
      <family val="2"/>
      <scheme val="minor"/>
    </font>
    <font>
      <i/>
      <sz val="20"/>
      <color theme="1"/>
      <name val="Calibri"/>
      <family val="2"/>
      <scheme val="minor"/>
    </font>
    <font>
      <b/>
      <i/>
      <sz val="20"/>
      <color theme="1"/>
      <name val="Calibri"/>
      <family val="2"/>
      <scheme val="minor"/>
    </font>
    <font>
      <sz val="10"/>
      <color theme="1"/>
      <name val="Calibri"/>
      <family val="2"/>
      <scheme val="minor"/>
    </font>
    <font>
      <sz val="24"/>
      <color theme="1"/>
      <name val="Calibri"/>
      <family val="2"/>
      <scheme val="minor"/>
    </font>
    <font>
      <b/>
      <sz val="24"/>
      <name val="Calibri"/>
      <family val="2"/>
      <scheme val="minor"/>
    </font>
    <font>
      <b/>
      <sz val="24"/>
      <color theme="1"/>
      <name val="Adobe Gothic Std B"/>
      <family val="2"/>
      <charset val="128"/>
    </font>
    <font>
      <sz val="26"/>
      <color theme="1"/>
      <name val="Calibri"/>
      <family val="2"/>
      <scheme val="minor"/>
    </font>
    <font>
      <sz val="26"/>
      <color theme="0"/>
      <name val="Calibri"/>
      <family val="2"/>
      <scheme val="minor"/>
    </font>
    <font>
      <b/>
      <sz val="8"/>
      <color theme="1"/>
      <name val="Times New Roman"/>
      <family val="1"/>
    </font>
    <font>
      <b/>
      <sz val="18"/>
      <color theme="1"/>
      <name val="Calibri"/>
      <family val="2"/>
      <scheme val="minor"/>
    </font>
    <font>
      <b/>
      <sz val="12"/>
      <color rgb="FF000000"/>
      <name val="Arial"/>
      <family val="2"/>
    </font>
    <font>
      <sz val="12"/>
      <color rgb="FF000000"/>
      <name val="Times New Roman"/>
      <family val="1"/>
    </font>
    <font>
      <b/>
      <sz val="13"/>
      <color theme="9" tint="-0.249977111117893"/>
      <name val="Times New Roman"/>
      <family val="1"/>
    </font>
    <font>
      <b/>
      <sz val="18"/>
      <color theme="9" tint="-0.249977111117893"/>
      <name val="Times New Roman"/>
      <family val="1"/>
    </font>
    <font>
      <sz val="16"/>
      <color theme="9" tint="-0.249977111117893"/>
      <name val="Times New Roman"/>
      <family val="1"/>
    </font>
    <font>
      <b/>
      <sz val="16"/>
      <color theme="9" tint="-0.249977111117893"/>
      <name val="Times New Roman"/>
      <family val="1"/>
    </font>
    <font>
      <b/>
      <sz val="14"/>
      <color theme="9" tint="-0.249977111117893"/>
      <name val="Times New Roman"/>
      <family val="1"/>
    </font>
    <font>
      <sz val="24"/>
      <name val="Calibri"/>
      <family val="2"/>
      <scheme val="minor"/>
    </font>
    <font>
      <b/>
      <sz val="13"/>
      <color theme="5" tint="-0.249977111117893"/>
      <name val="Times New Roman"/>
      <family val="1"/>
    </font>
    <font>
      <b/>
      <sz val="18"/>
      <color theme="5" tint="-0.249977111117893"/>
      <name val="Times New Roman"/>
      <family val="1"/>
    </font>
    <font>
      <sz val="16"/>
      <color theme="5" tint="-0.249977111117893"/>
      <name val="Times New Roman"/>
      <family val="1"/>
    </font>
    <font>
      <b/>
      <sz val="16"/>
      <color theme="5" tint="-0.249977111117893"/>
      <name val="Times New Roman"/>
      <family val="1"/>
    </font>
    <font>
      <b/>
      <sz val="14"/>
      <color theme="5" tint="-0.249977111117893"/>
      <name val="Times New Roman"/>
      <family val="1"/>
    </font>
    <font>
      <sz val="26"/>
      <name val="Calibri"/>
      <family val="2"/>
      <scheme val="minor"/>
    </font>
    <font>
      <sz val="11"/>
      <color theme="0"/>
      <name val="Times New Roman"/>
      <family val="1"/>
    </font>
  </fonts>
  <fills count="14">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E7F6FF"/>
        <bgColor indexed="64"/>
      </patternFill>
    </fill>
    <fill>
      <patternFill patternType="solid">
        <fgColor rgb="FFF1F3F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medium">
        <color indexed="64"/>
      </bottom>
      <diagonal/>
    </border>
    <border>
      <left/>
      <right/>
      <top style="thin">
        <color indexed="64"/>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6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6">
    <xf numFmtId="0" fontId="0" fillId="0" borderId="0" xfId="0"/>
    <xf numFmtId="0" fontId="0" fillId="0" borderId="0" xfId="0" applyAlignment="1">
      <alignment vertical="top"/>
    </xf>
    <xf numFmtId="0" fontId="0" fillId="0" borderId="1" xfId="0" applyBorder="1" applyAlignment="1">
      <alignment wrapText="1"/>
    </xf>
    <xf numFmtId="0" fontId="4" fillId="0" borderId="0" xfId="0" applyFont="1" applyAlignment="1">
      <alignment horizontal="left" vertical="center"/>
    </xf>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0" fillId="0" borderId="1" xfId="0" applyFill="1" applyBorder="1"/>
    <xf numFmtId="0" fontId="1" fillId="0" borderId="1" xfId="0" applyFont="1" applyBorder="1"/>
    <xf numFmtId="0" fontId="0" fillId="2" borderId="1" xfId="0" applyFill="1" applyBorder="1"/>
    <xf numFmtId="0" fontId="1" fillId="2" borderId="1" xfId="0" applyFont="1" applyFill="1" applyBorder="1"/>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9" fillId="4" borderId="0" xfId="0" applyFont="1" applyFill="1"/>
    <xf numFmtId="0" fontId="11" fillId="4" borderId="0" xfId="0" applyFont="1" applyFill="1"/>
    <xf numFmtId="0" fontId="10" fillId="4" borderId="0" xfId="0" applyFont="1" applyFill="1"/>
    <xf numFmtId="0" fontId="12" fillId="4" borderId="0" xfId="0" applyFont="1" applyFill="1" applyAlignment="1">
      <alignment horizontal="left"/>
    </xf>
    <xf numFmtId="0" fontId="9" fillId="4" borderId="0" xfId="0" applyFont="1" applyFill="1" applyAlignment="1"/>
    <xf numFmtId="0" fontId="15" fillId="4" borderId="0" xfId="0" applyFont="1" applyFill="1" applyAlignment="1" applyProtection="1">
      <alignment vertical="center"/>
    </xf>
    <xf numFmtId="0" fontId="15" fillId="4" borderId="0" xfId="0" applyFont="1" applyFill="1" applyAlignment="1" applyProtection="1">
      <alignment horizontal="center" vertical="center"/>
    </xf>
    <xf numFmtId="0" fontId="15" fillId="4" borderId="0" xfId="0" applyFont="1" applyFill="1" applyAlignment="1" applyProtection="1">
      <alignment horizontal="center" vertical="center" wrapText="1"/>
    </xf>
    <xf numFmtId="0" fontId="17" fillId="4" borderId="0" xfId="0" applyFont="1" applyFill="1" applyBorder="1" applyAlignment="1" applyProtection="1">
      <alignment horizontal="center" vertical="center"/>
    </xf>
    <xf numFmtId="0" fontId="18" fillId="0" borderId="0" xfId="0" applyFont="1" applyBorder="1" applyAlignment="1" applyProtection="1">
      <alignment horizontal="center" vertical="center"/>
    </xf>
    <xf numFmtId="0" fontId="18" fillId="0" borderId="0" xfId="0" applyFont="1" applyBorder="1" applyAlignment="1" applyProtection="1">
      <alignment horizontal="right" vertical="center"/>
    </xf>
    <xf numFmtId="0" fontId="18" fillId="4" borderId="5" xfId="0" applyFont="1" applyFill="1" applyBorder="1" applyAlignment="1" applyProtection="1">
      <alignment horizontal="center" vertical="center"/>
    </xf>
    <xf numFmtId="0" fontId="19" fillId="4" borderId="5" xfId="0" quotePrefix="1" applyFont="1" applyFill="1" applyBorder="1" applyAlignment="1" applyProtection="1">
      <alignment horizontal="right" vertical="center"/>
    </xf>
    <xf numFmtId="164" fontId="21" fillId="4" borderId="5" xfId="0" applyNumberFormat="1" applyFont="1" applyFill="1" applyBorder="1" applyAlignment="1" applyProtection="1">
      <alignment horizontal="right" vertical="center"/>
      <protection locked="0"/>
    </xf>
    <xf numFmtId="0" fontId="22" fillId="4" borderId="0" xfId="0" applyFont="1" applyFill="1" applyBorder="1" applyAlignment="1" applyProtection="1">
      <alignment horizontal="center" vertical="center"/>
    </xf>
    <xf numFmtId="0" fontId="15" fillId="4" borderId="0" xfId="0" applyFont="1" applyFill="1" applyBorder="1" applyAlignment="1" applyProtection="1">
      <alignment vertical="center"/>
    </xf>
    <xf numFmtId="0" fontId="15" fillId="4" borderId="0" xfId="0" applyFont="1" applyFill="1" applyBorder="1" applyAlignment="1" applyProtection="1">
      <alignment horizontal="center" vertical="center"/>
    </xf>
    <xf numFmtId="0" fontId="15" fillId="4" borderId="0" xfId="0" applyFont="1" applyFill="1" applyAlignment="1" applyProtection="1">
      <alignment vertical="center" wrapText="1"/>
    </xf>
    <xf numFmtId="0" fontId="23" fillId="2" borderId="2" xfId="0" applyFont="1" applyFill="1" applyBorder="1" applyAlignment="1" applyProtection="1">
      <alignment vertical="center" wrapText="1"/>
    </xf>
    <xf numFmtId="0" fontId="23" fillId="2" borderId="3" xfId="0" applyFont="1" applyFill="1" applyBorder="1" applyAlignment="1" applyProtection="1">
      <alignment vertical="center" wrapText="1"/>
    </xf>
    <xf numFmtId="0" fontId="25" fillId="5" borderId="2" xfId="0" applyFont="1" applyFill="1" applyBorder="1" applyAlignment="1" applyProtection="1">
      <alignment horizontal="center" vertical="center" wrapText="1"/>
    </xf>
    <xf numFmtId="0" fontId="23" fillId="5" borderId="2" xfId="0" applyFont="1" applyFill="1" applyBorder="1" applyAlignment="1" applyProtection="1">
      <alignment vertical="center" wrapText="1"/>
    </xf>
    <xf numFmtId="0" fontId="23" fillId="5" borderId="4"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xf>
    <xf numFmtId="0" fontId="25" fillId="5" borderId="1"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xf>
    <xf numFmtId="0" fontId="23" fillId="2" borderId="1" xfId="0" applyFont="1" applyFill="1" applyBorder="1" applyAlignment="1" applyProtection="1">
      <alignment horizontal="center" vertical="center" wrapText="1"/>
    </xf>
    <xf numFmtId="0" fontId="23" fillId="2" borderId="1" xfId="0" applyFont="1" applyFill="1" applyBorder="1" applyAlignment="1" applyProtection="1">
      <alignment vertical="center"/>
    </xf>
    <xf numFmtId="0" fontId="15" fillId="0" borderId="2" xfId="0" applyFont="1" applyBorder="1" applyAlignment="1" applyProtection="1">
      <alignment vertical="center" wrapText="1"/>
    </xf>
    <xf numFmtId="0" fontId="15" fillId="0" borderId="3" xfId="0" applyFont="1" applyBorder="1" applyAlignment="1" applyProtection="1">
      <alignment vertical="center" wrapText="1"/>
    </xf>
    <xf numFmtId="0" fontId="26" fillId="4" borderId="8" xfId="0" applyFont="1" applyFill="1" applyBorder="1" applyAlignment="1" applyProtection="1">
      <alignment horizontal="right" vertical="center"/>
    </xf>
    <xf numFmtId="0" fontId="15" fillId="0" borderId="4" xfId="0" applyFont="1" applyBorder="1" applyAlignment="1" applyProtection="1">
      <alignment horizontal="center" vertical="center" wrapText="1"/>
    </xf>
    <xf numFmtId="0" fontId="23" fillId="3" borderId="2" xfId="0" applyFont="1" applyFill="1" applyBorder="1" applyAlignment="1" applyProtection="1">
      <alignment vertical="center" wrapText="1"/>
    </xf>
    <xf numFmtId="0" fontId="23" fillId="3" borderId="3" xfId="0" applyFont="1" applyFill="1" applyBorder="1" applyAlignment="1" applyProtection="1">
      <alignment vertical="center" wrapText="1"/>
    </xf>
    <xf numFmtId="0" fontId="25" fillId="6" borderId="2" xfId="0" applyFont="1" applyFill="1" applyBorder="1" applyAlignment="1" applyProtection="1">
      <alignment horizontal="center" vertical="center" wrapText="1"/>
    </xf>
    <xf numFmtId="0" fontId="17" fillId="6" borderId="2" xfId="0" applyFont="1" applyFill="1" applyBorder="1" applyAlignment="1" applyProtection="1">
      <alignment horizontal="left" vertical="center" wrapText="1"/>
    </xf>
    <xf numFmtId="0" fontId="23" fillId="6" borderId="4" xfId="0" applyFont="1" applyFill="1" applyBorder="1" applyAlignment="1" applyProtection="1">
      <alignment horizontal="center" vertical="center" wrapText="1"/>
    </xf>
    <xf numFmtId="0" fontId="23" fillId="3" borderId="1" xfId="0" applyFont="1" applyFill="1" applyBorder="1" applyAlignment="1" applyProtection="1">
      <alignment vertical="center" wrapText="1"/>
    </xf>
    <xf numFmtId="0" fontId="15" fillId="0" borderId="1" xfId="0" applyFont="1" applyBorder="1" applyAlignment="1" applyProtection="1">
      <alignment horizontal="center" vertical="center"/>
    </xf>
    <xf numFmtId="0" fontId="15" fillId="0" borderId="2" xfId="0" applyFont="1" applyBorder="1" applyAlignment="1" applyProtection="1">
      <alignment horizontal="center" vertical="center"/>
    </xf>
    <xf numFmtId="0" fontId="26" fillId="0" borderId="1" xfId="0" applyFont="1" applyBorder="1" applyAlignment="1" applyProtection="1">
      <alignment horizontal="center" vertical="center"/>
    </xf>
    <xf numFmtId="0" fontId="15" fillId="0" borderId="1" xfId="0" applyFont="1" applyBorder="1" applyAlignment="1" applyProtection="1">
      <alignment vertical="center" wrapText="1"/>
    </xf>
    <xf numFmtId="0" fontId="15" fillId="0" borderId="1" xfId="0" applyFont="1" applyBorder="1" applyAlignment="1" applyProtection="1">
      <alignment horizontal="center" vertical="center" wrapText="1"/>
    </xf>
    <xf numFmtId="0" fontId="23" fillId="3" borderId="1" xfId="0" applyFont="1" applyFill="1" applyBorder="1" applyAlignment="1" applyProtection="1">
      <alignment vertical="center"/>
    </xf>
    <xf numFmtId="0" fontId="23" fillId="3" borderId="2" xfId="0" applyFont="1" applyFill="1" applyBorder="1" applyAlignment="1" applyProtection="1">
      <alignment vertical="center"/>
    </xf>
    <xf numFmtId="0" fontId="25" fillId="3" borderId="2" xfId="0" applyFont="1" applyFill="1" applyBorder="1" applyAlignment="1" applyProtection="1">
      <alignment horizontal="center" vertical="center" wrapText="1"/>
    </xf>
    <xf numFmtId="0" fontId="23" fillId="2" borderId="1" xfId="0" applyFont="1" applyFill="1" applyBorder="1" applyAlignment="1" applyProtection="1">
      <alignment vertical="center" wrapText="1"/>
    </xf>
    <xf numFmtId="0" fontId="23" fillId="3" borderId="4" xfId="0" applyFont="1" applyFill="1" applyBorder="1" applyAlignment="1" applyProtection="1">
      <alignment horizontal="center" vertical="center" wrapText="1"/>
    </xf>
    <xf numFmtId="0" fontId="15" fillId="4" borderId="1" xfId="0" applyFont="1" applyFill="1" applyBorder="1" applyAlignment="1" applyProtection="1">
      <alignment vertical="center"/>
    </xf>
    <xf numFmtId="0" fontId="25" fillId="7" borderId="1" xfId="0" applyFont="1" applyFill="1" applyBorder="1" applyAlignment="1" applyProtection="1">
      <alignment horizontal="center" vertical="center" wrapText="1"/>
    </xf>
    <xf numFmtId="0" fontId="23" fillId="2" borderId="9" xfId="0" applyFont="1" applyFill="1" applyBorder="1" applyAlignment="1" applyProtection="1">
      <alignment horizontal="center" vertical="center" wrapText="1"/>
    </xf>
    <xf numFmtId="0" fontId="15" fillId="0" borderId="1" xfId="0" applyFont="1" applyBorder="1" applyAlignment="1" applyProtection="1">
      <alignment vertical="center"/>
    </xf>
    <xf numFmtId="0" fontId="15" fillId="0" borderId="2" xfId="0" applyFont="1" applyBorder="1" applyAlignment="1" applyProtection="1">
      <alignment vertical="center"/>
    </xf>
    <xf numFmtId="0" fontId="15" fillId="0" borderId="1" xfId="0" applyFont="1" applyFill="1" applyBorder="1" applyAlignment="1" applyProtection="1">
      <alignment vertical="center" wrapText="1"/>
    </xf>
    <xf numFmtId="0" fontId="15" fillId="4" borderId="2" xfId="0" applyFont="1" applyFill="1" applyBorder="1" applyAlignment="1" applyProtection="1">
      <alignment vertical="center"/>
    </xf>
    <xf numFmtId="0" fontId="0" fillId="4" borderId="0" xfId="0" applyFill="1" applyAlignment="1">
      <alignment vertical="center"/>
    </xf>
    <xf numFmtId="0" fontId="0" fillId="4" borderId="0" xfId="0" applyFill="1"/>
    <xf numFmtId="0" fontId="28" fillId="4" borderId="0" xfId="0" applyFont="1" applyFill="1" applyAlignment="1">
      <alignment vertical="center"/>
    </xf>
    <xf numFmtId="0" fontId="1" fillId="4" borderId="0" xfId="0" applyFont="1" applyFill="1" applyAlignment="1">
      <alignment horizontal="center" vertical="center"/>
    </xf>
    <xf numFmtId="0" fontId="30" fillId="8" borderId="12" xfId="0" applyFont="1" applyFill="1" applyBorder="1" applyAlignment="1">
      <alignment horizontal="center" vertical="center" wrapText="1"/>
    </xf>
    <xf numFmtId="0" fontId="31" fillId="8" borderId="11" xfId="0" applyFont="1" applyFill="1" applyBorder="1" applyAlignment="1">
      <alignment horizontal="center" vertical="center" wrapText="1"/>
    </xf>
    <xf numFmtId="0" fontId="30" fillId="8" borderId="10" xfId="0" applyFont="1" applyFill="1" applyBorder="1" applyAlignment="1">
      <alignment horizontal="center" vertical="center" wrapText="1"/>
    </xf>
    <xf numFmtId="0" fontId="31" fillId="8" borderId="13" xfId="0" applyFont="1" applyFill="1" applyBorder="1" applyAlignment="1">
      <alignment horizontal="center" vertical="center" wrapText="1"/>
    </xf>
    <xf numFmtId="0" fontId="34" fillId="4" borderId="0" xfId="0" applyFont="1" applyFill="1" applyAlignment="1">
      <alignment vertical="center"/>
    </xf>
    <xf numFmtId="0" fontId="35" fillId="4" borderId="0" xfId="0" applyFont="1" applyFill="1" applyAlignment="1">
      <alignment vertical="center"/>
    </xf>
    <xf numFmtId="0" fontId="36" fillId="2" borderId="1" xfId="0" applyFont="1" applyFill="1" applyBorder="1" applyAlignment="1">
      <alignment horizontal="center" vertical="center"/>
    </xf>
    <xf numFmtId="0" fontId="36" fillId="4" borderId="0" xfId="0" applyFont="1" applyFill="1" applyBorder="1" applyAlignment="1">
      <alignment horizontal="center" vertical="center"/>
    </xf>
    <xf numFmtId="0" fontId="36" fillId="9" borderId="1" xfId="0" applyFont="1" applyFill="1" applyBorder="1" applyAlignment="1">
      <alignment horizontal="center" vertical="center"/>
    </xf>
    <xf numFmtId="0" fontId="36" fillId="11" borderId="1" xfId="0" applyFont="1" applyFill="1" applyBorder="1" applyAlignment="1">
      <alignment horizontal="center" vertical="center"/>
    </xf>
    <xf numFmtId="0" fontId="1" fillId="4" borderId="0" xfId="0" applyFont="1" applyFill="1" applyBorder="1" applyAlignment="1">
      <alignment horizontal="center" vertical="center" wrapText="1"/>
    </xf>
    <xf numFmtId="0" fontId="1" fillId="4" borderId="0" xfId="0" applyFont="1" applyFill="1" applyAlignment="1">
      <alignment horizontal="center"/>
    </xf>
    <xf numFmtId="0" fontId="0" fillId="4" borderId="0" xfId="0" applyFill="1" applyBorder="1" applyAlignment="1">
      <alignment horizontal="center" wrapText="1"/>
    </xf>
    <xf numFmtId="0" fontId="0" fillId="4" borderId="0" xfId="0" applyFill="1" applyAlignment="1">
      <alignment horizontal="left"/>
    </xf>
    <xf numFmtId="0" fontId="37" fillId="4" borderId="0" xfId="0" applyFont="1" applyFill="1" applyAlignment="1">
      <alignment horizontal="left" vertical="top"/>
    </xf>
    <xf numFmtId="0" fontId="31" fillId="4" borderId="0" xfId="0" applyFont="1" applyFill="1"/>
    <xf numFmtId="0" fontId="37" fillId="4" borderId="0" xfId="0" applyFont="1" applyFill="1" applyAlignment="1">
      <alignment horizontal="left"/>
    </xf>
    <xf numFmtId="0" fontId="40" fillId="0" borderId="1" xfId="0" applyFont="1" applyBorder="1" applyAlignment="1" applyProtection="1">
      <alignment horizontal="center" vertical="center" wrapText="1"/>
    </xf>
    <xf numFmtId="0" fontId="42" fillId="0" borderId="0" xfId="0" applyFont="1" applyAlignment="1">
      <alignment horizontal="left" vertical="center"/>
    </xf>
    <xf numFmtId="0" fontId="45" fillId="0" borderId="0" xfId="0" applyFont="1" applyBorder="1" applyAlignment="1" applyProtection="1">
      <alignment horizontal="center" vertical="center"/>
    </xf>
    <xf numFmtId="0" fontId="45" fillId="0" borderId="0" xfId="0" applyFont="1" applyBorder="1" applyAlignment="1" applyProtection="1">
      <alignment horizontal="right" vertical="center"/>
    </xf>
    <xf numFmtId="0" fontId="45" fillId="4" borderId="5" xfId="0" applyFont="1" applyFill="1" applyBorder="1" applyAlignment="1" applyProtection="1">
      <alignment horizontal="center" vertical="center"/>
    </xf>
    <xf numFmtId="0" fontId="46" fillId="4" borderId="5" xfId="0" quotePrefix="1" applyFont="1" applyFill="1" applyBorder="1" applyAlignment="1" applyProtection="1">
      <alignment horizontal="right" vertical="center"/>
    </xf>
    <xf numFmtId="0" fontId="25" fillId="13" borderId="2" xfId="0" applyFont="1" applyFill="1" applyBorder="1" applyAlignment="1" applyProtection="1">
      <alignment horizontal="center" vertical="center" wrapText="1"/>
    </xf>
    <xf numFmtId="0" fontId="23" fillId="13" borderId="2" xfId="0" applyFont="1" applyFill="1" applyBorder="1" applyAlignment="1" applyProtection="1">
      <alignment vertical="center" wrapText="1"/>
    </xf>
    <xf numFmtId="0" fontId="23" fillId="13" borderId="4" xfId="0" applyFont="1" applyFill="1" applyBorder="1" applyAlignment="1" applyProtection="1">
      <alignment horizontal="center" vertical="center" wrapText="1"/>
    </xf>
    <xf numFmtId="0" fontId="25" fillId="13" borderId="1" xfId="0" applyFont="1" applyFill="1" applyBorder="1" applyAlignment="1" applyProtection="1">
      <alignment horizontal="center" vertical="center" wrapText="1"/>
    </xf>
    <xf numFmtId="0" fontId="48" fillId="6" borderId="2" xfId="0" applyFont="1" applyFill="1" applyBorder="1" applyAlignment="1" applyProtection="1">
      <alignment horizontal="left" vertical="center" wrapText="1"/>
    </xf>
    <xf numFmtId="2" fontId="49" fillId="7" borderId="1" xfId="0" applyNumberFormat="1" applyFont="1" applyFill="1" applyBorder="1" applyAlignment="1">
      <alignment horizontal="center" vertical="center" wrapText="1"/>
    </xf>
    <xf numFmtId="0" fontId="49" fillId="4" borderId="0" xfId="0" applyFont="1" applyFill="1" applyBorder="1" applyAlignment="1">
      <alignment horizontal="center" vertical="center" wrapText="1"/>
    </xf>
    <xf numFmtId="2" fontId="49" fillId="10" borderId="1" xfId="0" applyNumberFormat="1" applyFont="1" applyFill="1" applyBorder="1" applyAlignment="1">
      <alignment horizontal="center" vertical="center" wrapText="1"/>
    </xf>
    <xf numFmtId="2" fontId="49" fillId="12" borderId="1" xfId="0" applyNumberFormat="1" applyFont="1" applyFill="1" applyBorder="1" applyAlignment="1">
      <alignment horizontal="center" vertical="center" wrapText="1"/>
    </xf>
    <xf numFmtId="2" fontId="0" fillId="4" borderId="0" xfId="0" applyNumberFormat="1" applyFill="1" applyAlignment="1">
      <alignment vertical="center"/>
    </xf>
    <xf numFmtId="0" fontId="51" fillId="0" borderId="0" xfId="0" applyFont="1" applyBorder="1" applyAlignment="1" applyProtection="1">
      <alignment horizontal="center" vertical="center"/>
    </xf>
    <xf numFmtId="0" fontId="51" fillId="0" borderId="0" xfId="0" applyFont="1" applyBorder="1" applyAlignment="1" applyProtection="1">
      <alignment horizontal="right" vertical="center"/>
    </xf>
    <xf numFmtId="0" fontId="51" fillId="4" borderId="5" xfId="0" applyFont="1" applyFill="1" applyBorder="1" applyAlignment="1" applyProtection="1">
      <alignment horizontal="center" vertical="center"/>
    </xf>
    <xf numFmtId="0" fontId="52" fillId="4" borderId="5" xfId="0" quotePrefix="1" applyFont="1" applyFill="1" applyBorder="1" applyAlignment="1" applyProtection="1">
      <alignment horizontal="right" vertical="center"/>
    </xf>
    <xf numFmtId="0" fontId="25" fillId="12" borderId="2" xfId="0" applyFont="1" applyFill="1" applyBorder="1" applyAlignment="1" applyProtection="1">
      <alignment horizontal="center" vertical="center" wrapText="1"/>
    </xf>
    <xf numFmtId="0" fontId="23" fillId="12" borderId="2" xfId="0" applyFont="1" applyFill="1" applyBorder="1" applyAlignment="1" applyProtection="1">
      <alignment vertical="center" wrapText="1"/>
    </xf>
    <xf numFmtId="0" fontId="23" fillId="12" borderId="4" xfId="0" applyFont="1" applyFill="1" applyBorder="1" applyAlignment="1" applyProtection="1">
      <alignment horizontal="center" vertical="center" wrapText="1"/>
    </xf>
    <xf numFmtId="0" fontId="25" fillId="12" borderId="1" xfId="0" applyFont="1" applyFill="1" applyBorder="1" applyAlignment="1" applyProtection="1">
      <alignment horizontal="center" vertical="center" wrapText="1"/>
    </xf>
    <xf numFmtId="0" fontId="54" fillId="6" borderId="2" xfId="0" applyFont="1" applyFill="1" applyBorder="1" applyAlignment="1" applyProtection="1">
      <alignment horizontal="left" vertical="center" wrapText="1"/>
    </xf>
    <xf numFmtId="0" fontId="15" fillId="0" borderId="1" xfId="0" applyFont="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center"/>
    </xf>
    <xf numFmtId="0" fontId="23" fillId="3" borderId="4" xfId="0" applyFont="1" applyFill="1" applyBorder="1" applyAlignment="1" applyProtection="1">
      <alignment vertical="center"/>
    </xf>
    <xf numFmtId="0" fontId="15" fillId="4" borderId="4" xfId="0" applyFont="1" applyFill="1" applyBorder="1" applyAlignment="1" applyProtection="1">
      <alignment vertical="center"/>
    </xf>
    <xf numFmtId="0" fontId="23" fillId="2" borderId="4" xfId="0" applyFont="1" applyFill="1" applyBorder="1" applyAlignment="1" applyProtection="1">
      <alignment vertical="center" wrapText="1"/>
    </xf>
    <xf numFmtId="0" fontId="15" fillId="0" borderId="4" xfId="0" applyFont="1" applyBorder="1" applyAlignment="1" applyProtection="1">
      <alignment vertical="center"/>
    </xf>
    <xf numFmtId="0" fontId="15" fillId="4" borderId="3" xfId="0" applyFont="1" applyFill="1" applyBorder="1" applyAlignment="1" applyProtection="1">
      <alignment vertical="center"/>
    </xf>
    <xf numFmtId="0" fontId="15" fillId="4" borderId="0" xfId="0" applyFont="1" applyFill="1" applyBorder="1" applyAlignment="1" applyProtection="1">
      <alignment vertical="center" wrapText="1"/>
    </xf>
    <xf numFmtId="0" fontId="56" fillId="4" borderId="0" xfId="0" applyFont="1" applyFill="1" applyBorder="1" applyAlignment="1" applyProtection="1">
      <alignment vertical="center"/>
    </xf>
    <xf numFmtId="0" fontId="13" fillId="4" borderId="0" xfId="0" applyFont="1" applyFill="1" applyAlignment="1">
      <alignment vertical="center" wrapText="1"/>
    </xf>
    <xf numFmtId="0" fontId="10" fillId="4" borderId="5" xfId="0" applyFont="1" applyFill="1" applyBorder="1" applyAlignment="1">
      <alignment horizontal="center" vertical="center" wrapText="1"/>
    </xf>
    <xf numFmtId="0" fontId="13" fillId="4" borderId="0" xfId="0" applyFont="1" applyFill="1" applyAlignment="1">
      <alignment vertical="top" wrapText="1"/>
    </xf>
    <xf numFmtId="0" fontId="14" fillId="4" borderId="0" xfId="0" applyFont="1" applyFill="1" applyAlignment="1">
      <alignment horizontal="left" wrapText="1"/>
    </xf>
    <xf numFmtId="0" fontId="14" fillId="4" borderId="0" xfId="0" applyFont="1" applyFill="1" applyAlignment="1">
      <alignment horizontal="left"/>
    </xf>
    <xf numFmtId="0" fontId="16" fillId="0" borderId="6" xfId="0" applyFont="1" applyBorder="1" applyAlignment="1" applyProtection="1">
      <alignment horizontal="center" vertical="center" wrapText="1"/>
    </xf>
    <xf numFmtId="0" fontId="16" fillId="0" borderId="6" xfId="0" applyFont="1" applyBorder="1" applyAlignment="1" applyProtection="1">
      <alignment horizontal="center" vertical="center"/>
    </xf>
    <xf numFmtId="0" fontId="23" fillId="0" borderId="14" xfId="0" applyFont="1" applyBorder="1" applyAlignment="1" applyProtection="1">
      <alignment horizontal="center" vertical="center" wrapText="1"/>
    </xf>
    <xf numFmtId="0" fontId="23" fillId="0" borderId="15" xfId="0" applyFont="1" applyBorder="1" applyAlignment="1" applyProtection="1">
      <alignment horizontal="center" vertical="center" wrapText="1"/>
    </xf>
    <xf numFmtId="0" fontId="23" fillId="0" borderId="8" xfId="0" applyFont="1" applyBorder="1" applyAlignment="1" applyProtection="1">
      <alignment horizontal="center" vertical="center" wrapText="1"/>
    </xf>
    <xf numFmtId="0" fontId="23" fillId="0" borderId="11" xfId="0" applyFont="1" applyBorder="1" applyAlignment="1" applyProtection="1">
      <alignment horizontal="center" vertical="center" wrapText="1"/>
    </xf>
    <xf numFmtId="0" fontId="24" fillId="0" borderId="9" xfId="0" applyFont="1" applyBorder="1" applyAlignment="1" applyProtection="1">
      <alignment horizontal="center" vertical="center" wrapText="1"/>
    </xf>
    <xf numFmtId="0" fontId="24" fillId="0" borderId="10" xfId="0" applyFont="1" applyBorder="1" applyAlignment="1" applyProtection="1">
      <alignment horizontal="center" vertical="center" wrapText="1"/>
    </xf>
    <xf numFmtId="0" fontId="24" fillId="0" borderId="7" xfId="0" applyFont="1" applyBorder="1" applyAlignment="1" applyProtection="1">
      <alignment horizontal="center" vertical="center" wrapText="1"/>
    </xf>
    <xf numFmtId="0" fontId="23" fillId="0" borderId="1" xfId="0" applyFont="1" applyBorder="1" applyAlignment="1" applyProtection="1">
      <alignment horizontal="center" vertical="center"/>
    </xf>
    <xf numFmtId="0" fontId="23" fillId="0" borderId="9" xfId="0" applyFont="1" applyFill="1" applyBorder="1" applyAlignment="1" applyProtection="1">
      <alignment horizontal="center" vertical="center" wrapText="1"/>
    </xf>
    <xf numFmtId="0" fontId="23" fillId="0" borderId="10"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8" fillId="0" borderId="2"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4" fillId="0" borderId="0" xfId="0" applyFont="1" applyAlignment="1">
      <alignment horizontal="left" vertical="center"/>
    </xf>
    <xf numFmtId="0" fontId="6" fillId="0" borderId="0" xfId="0" applyFont="1" applyAlignment="1">
      <alignment horizontal="left"/>
    </xf>
    <xf numFmtId="0" fontId="44" fillId="0" borderId="6" xfId="0" applyFont="1" applyBorder="1" applyAlignment="1" applyProtection="1">
      <alignment horizontal="center" vertical="center" wrapText="1"/>
    </xf>
    <xf numFmtId="0" fontId="44" fillId="0" borderId="6" xfId="0" applyFont="1" applyBorder="1" applyAlignment="1" applyProtection="1">
      <alignment horizontal="center" vertical="center"/>
    </xf>
    <xf numFmtId="0" fontId="23" fillId="0" borderId="7" xfId="0" applyFont="1" applyBorder="1" applyAlignment="1" applyProtection="1">
      <alignment horizontal="center" vertical="center" wrapText="1"/>
    </xf>
    <xf numFmtId="0" fontId="23" fillId="0" borderId="10" xfId="0" applyFont="1" applyBorder="1" applyAlignment="1" applyProtection="1">
      <alignment horizontal="center" vertical="center" wrapText="1"/>
    </xf>
    <xf numFmtId="0" fontId="41" fillId="0" borderId="2" xfId="0" applyFont="1" applyBorder="1" applyAlignment="1">
      <alignment horizontal="center" vertical="top"/>
    </xf>
    <xf numFmtId="0" fontId="41" fillId="0" borderId="3" xfId="0" applyFont="1" applyBorder="1" applyAlignment="1">
      <alignment horizontal="center" vertical="top"/>
    </xf>
    <xf numFmtId="0" fontId="41" fillId="0" borderId="4" xfId="0" applyFont="1" applyBorder="1" applyAlignment="1">
      <alignment horizontal="center" vertical="top"/>
    </xf>
    <xf numFmtId="0" fontId="42" fillId="0" borderId="0" xfId="0" applyFont="1" applyAlignment="1">
      <alignment horizontal="left" vertical="center"/>
    </xf>
    <xf numFmtId="0" fontId="43" fillId="0" borderId="0" xfId="0" applyFont="1" applyAlignment="1">
      <alignment horizontal="left"/>
    </xf>
    <xf numFmtId="0" fontId="50" fillId="0" borderId="6" xfId="0" applyFont="1" applyBorder="1" applyAlignment="1" applyProtection="1">
      <alignment horizontal="center" vertical="center" wrapText="1"/>
    </xf>
    <xf numFmtId="0" fontId="50" fillId="0" borderId="6" xfId="0" applyFont="1" applyBorder="1" applyAlignment="1" applyProtection="1">
      <alignment horizontal="center" vertical="center"/>
    </xf>
    <xf numFmtId="0" fontId="39" fillId="4" borderId="1" xfId="0" applyFont="1" applyFill="1" applyBorder="1" applyAlignment="1">
      <alignment vertical="center" wrapText="1"/>
    </xf>
    <xf numFmtId="0" fontId="55" fillId="4" borderId="1" xfId="0" applyFont="1" applyFill="1" applyBorder="1" applyAlignment="1">
      <alignment vertical="center" wrapText="1"/>
    </xf>
    <xf numFmtId="0" fontId="27" fillId="8" borderId="1" xfId="0" applyFont="1" applyFill="1" applyBorder="1" applyAlignment="1">
      <alignment horizontal="center" vertical="center"/>
    </xf>
    <xf numFmtId="0" fontId="29" fillId="8" borderId="1" xfId="0" applyFont="1" applyFill="1" applyBorder="1" applyAlignment="1">
      <alignment horizontal="center" vertical="center"/>
    </xf>
    <xf numFmtId="0" fontId="38" fillId="4" borderId="1" xfId="0" applyFont="1" applyFill="1" applyBorder="1" applyAlignment="1">
      <alignment horizontal="left" vertical="center"/>
    </xf>
  </cellXfs>
  <cellStyles count="16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Normal" xfId="0" builtinId="0"/>
  </cellStyles>
  <dxfs count="14">
    <dxf>
      <numFmt numFmtId="2" formatCode="0.00"/>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dxf>
    <dxf>
      <numFmt numFmtId="2" formatCode="0.00"/>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2" formatCode="0.00"/>
      <fill>
        <patternFill>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fgColor indexed="64"/>
          <bgColor theme="0"/>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20"/>
        <color theme="1"/>
        <name val="Calibri"/>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NIVEL DE MADUREZ DEL EQUIPO SEPARADO</a:t>
            </a:r>
            <a:r>
              <a:rPr lang="en-US" baseline="0"/>
              <a:t> </a:t>
            </a:r>
            <a:r>
              <a:rPr lang="en-US"/>
              <a:t>POR FACTOR </a:t>
            </a:r>
          </a:p>
        </c:rich>
      </c:tx>
      <c:overlay val="0"/>
    </c:title>
    <c:autoTitleDeleted val="0"/>
    <c:plotArea>
      <c:layout/>
      <c:radarChart>
        <c:radarStyle val="marker"/>
        <c:varyColors val="0"/>
        <c:ser>
          <c:idx val="0"/>
          <c:order val="0"/>
          <c:tx>
            <c:strRef>
              <c:f>'GRAFICA INICIAL'!$J$57</c:f>
              <c:strCache>
                <c:ptCount val="1"/>
                <c:pt idx="0">
                  <c:v>MEDICION</c:v>
                </c:pt>
              </c:strCache>
            </c:strRef>
          </c:tx>
          <c:spPr>
            <a:ln>
              <a:solidFill>
                <a:srgbClr val="0000FF"/>
              </a:solidFill>
            </a:ln>
          </c:spPr>
          <c:marker>
            <c:spPr>
              <a:solidFill>
                <a:srgbClr val="FF0000"/>
              </a:solidFill>
              <a:ln>
                <a:solidFill>
                  <a:srgbClr val="0000FF"/>
                </a:solidFill>
              </a:ln>
            </c:spPr>
          </c:marker>
          <c:cat>
            <c:strRef>
              <c:f>'GRAFICA INICIAL'!$I$58:$I$66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INICIAL'!$J$58:$J$66</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0-82D3-48CE-A255-33B63487C60E}"/>
            </c:ext>
          </c:extLst>
        </c:ser>
        <c:ser>
          <c:idx val="1"/>
          <c:order val="1"/>
          <c:tx>
            <c:strRef>
              <c:f>'GRAFICA INICIAL'!$K$57</c:f>
              <c:strCache>
                <c:ptCount val="1"/>
                <c:pt idx="0">
                  <c:v>INICIAL</c:v>
                </c:pt>
              </c:strCache>
            </c:strRef>
          </c:tx>
          <c:spPr>
            <a:ln>
              <a:solidFill>
                <a:srgbClr val="FF0000"/>
              </a:solidFill>
            </a:ln>
          </c:spPr>
          <c:marker>
            <c:spPr>
              <a:solidFill>
                <a:srgbClr val="FF0000"/>
              </a:solidFill>
              <a:ln>
                <a:solidFill>
                  <a:srgbClr val="FF0000"/>
                </a:solidFill>
              </a:ln>
            </c:spPr>
          </c:marker>
          <c:cat>
            <c:strRef>
              <c:f>'GRAFICA INICIAL'!$I$58:$I$66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INICIAL'!$K$58:$K$66</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1-82D3-48CE-A255-33B63487C60E}"/>
            </c:ext>
          </c:extLst>
        </c:ser>
        <c:ser>
          <c:idx val="2"/>
          <c:order val="2"/>
          <c:tx>
            <c:strRef>
              <c:f>'GRAFICA INICIAL'!$L$57</c:f>
              <c:strCache>
                <c:ptCount val="1"/>
                <c:pt idx="0">
                  <c:v>DESARROLLADO</c:v>
                </c:pt>
              </c:strCache>
            </c:strRef>
          </c:tx>
          <c:spPr>
            <a:ln>
              <a:solidFill>
                <a:schemeClr val="accent2"/>
              </a:solidFill>
            </a:ln>
          </c:spPr>
          <c:marker>
            <c:spPr>
              <a:solidFill>
                <a:schemeClr val="accent2"/>
              </a:solidFill>
              <a:ln>
                <a:solidFill>
                  <a:schemeClr val="accent2"/>
                </a:solidFill>
              </a:ln>
            </c:spPr>
          </c:marker>
          <c:cat>
            <c:strRef>
              <c:f>'GRAFICA INICIAL'!$I$58:$I$66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INICIAL'!$L$58:$L$66</c:f>
              <c:numCache>
                <c:formatCode>General</c:formatCode>
                <c:ptCount val="9"/>
                <c:pt idx="0">
                  <c:v>2</c:v>
                </c:pt>
                <c:pt idx="1">
                  <c:v>2</c:v>
                </c:pt>
                <c:pt idx="2">
                  <c:v>2</c:v>
                </c:pt>
                <c:pt idx="3">
                  <c:v>2</c:v>
                </c:pt>
                <c:pt idx="4">
                  <c:v>2</c:v>
                </c:pt>
                <c:pt idx="5">
                  <c:v>2</c:v>
                </c:pt>
                <c:pt idx="6">
                  <c:v>2</c:v>
                </c:pt>
                <c:pt idx="7">
                  <c:v>2</c:v>
                </c:pt>
                <c:pt idx="8">
                  <c:v>2</c:v>
                </c:pt>
              </c:numCache>
            </c:numRef>
          </c:val>
          <c:extLst>
            <c:ext xmlns:c16="http://schemas.microsoft.com/office/drawing/2014/chart" uri="{C3380CC4-5D6E-409C-BE32-E72D297353CC}">
              <c16:uniqueId val="{00000002-82D3-48CE-A255-33B63487C60E}"/>
            </c:ext>
          </c:extLst>
        </c:ser>
        <c:ser>
          <c:idx val="3"/>
          <c:order val="3"/>
          <c:tx>
            <c:strRef>
              <c:f>'GRAFICA INICIAL'!$M$57</c:f>
              <c:strCache>
                <c:ptCount val="1"/>
                <c:pt idx="0">
                  <c:v>MEJORADO</c:v>
                </c:pt>
              </c:strCache>
            </c:strRef>
          </c:tx>
          <c:spPr>
            <a:ln>
              <a:solidFill>
                <a:schemeClr val="accent4"/>
              </a:solidFill>
            </a:ln>
          </c:spPr>
          <c:marker>
            <c:spPr>
              <a:solidFill>
                <a:srgbClr val="FFFF00"/>
              </a:solidFill>
              <a:ln>
                <a:solidFill>
                  <a:schemeClr val="accent4"/>
                </a:solidFill>
              </a:ln>
            </c:spPr>
          </c:marker>
          <c:cat>
            <c:strRef>
              <c:f>'GRAFICA INICIAL'!$I$58:$I$66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INICIAL'!$M$58:$M$66</c:f>
              <c:numCache>
                <c:formatCode>General</c:formatCode>
                <c:ptCount val="9"/>
                <c:pt idx="0">
                  <c:v>3</c:v>
                </c:pt>
                <c:pt idx="1">
                  <c:v>3</c:v>
                </c:pt>
                <c:pt idx="2">
                  <c:v>3</c:v>
                </c:pt>
                <c:pt idx="3">
                  <c:v>3</c:v>
                </c:pt>
                <c:pt idx="4">
                  <c:v>3</c:v>
                </c:pt>
                <c:pt idx="5">
                  <c:v>3</c:v>
                </c:pt>
                <c:pt idx="6">
                  <c:v>3</c:v>
                </c:pt>
                <c:pt idx="7">
                  <c:v>3</c:v>
                </c:pt>
                <c:pt idx="8">
                  <c:v>3</c:v>
                </c:pt>
              </c:numCache>
            </c:numRef>
          </c:val>
          <c:extLst>
            <c:ext xmlns:c16="http://schemas.microsoft.com/office/drawing/2014/chart" uri="{C3380CC4-5D6E-409C-BE32-E72D297353CC}">
              <c16:uniqueId val="{00000003-82D3-48CE-A255-33B63487C60E}"/>
            </c:ext>
          </c:extLst>
        </c:ser>
        <c:ser>
          <c:idx val="4"/>
          <c:order val="4"/>
          <c:tx>
            <c:strRef>
              <c:f>'GRAFICA INICIAL'!$N$57</c:f>
              <c:strCache>
                <c:ptCount val="1"/>
                <c:pt idx="0">
                  <c:v>AVANZADO</c:v>
                </c:pt>
              </c:strCache>
            </c:strRef>
          </c:tx>
          <c:spPr>
            <a:ln>
              <a:solidFill>
                <a:schemeClr val="accent6"/>
              </a:solidFill>
            </a:ln>
          </c:spPr>
          <c:marker>
            <c:spPr>
              <a:solidFill>
                <a:schemeClr val="accent6"/>
              </a:solidFill>
              <a:ln>
                <a:solidFill>
                  <a:schemeClr val="accent6"/>
                </a:solidFill>
              </a:ln>
            </c:spPr>
          </c:marker>
          <c:cat>
            <c:strRef>
              <c:f>'GRAFICA INICIAL'!$I$58:$I$66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INICIAL'!$N$58:$N$66</c:f>
              <c:numCache>
                <c:formatCode>General</c:formatCode>
                <c:ptCount val="9"/>
                <c:pt idx="0">
                  <c:v>4</c:v>
                </c:pt>
                <c:pt idx="1">
                  <c:v>4</c:v>
                </c:pt>
                <c:pt idx="2">
                  <c:v>4</c:v>
                </c:pt>
                <c:pt idx="3">
                  <c:v>4</c:v>
                </c:pt>
                <c:pt idx="4">
                  <c:v>4</c:v>
                </c:pt>
                <c:pt idx="5">
                  <c:v>4</c:v>
                </c:pt>
                <c:pt idx="6">
                  <c:v>4</c:v>
                </c:pt>
                <c:pt idx="7">
                  <c:v>4</c:v>
                </c:pt>
                <c:pt idx="8">
                  <c:v>4</c:v>
                </c:pt>
              </c:numCache>
            </c:numRef>
          </c:val>
          <c:extLst>
            <c:ext xmlns:c16="http://schemas.microsoft.com/office/drawing/2014/chart" uri="{C3380CC4-5D6E-409C-BE32-E72D297353CC}">
              <c16:uniqueId val="{00000004-82D3-48CE-A255-33B63487C60E}"/>
            </c:ext>
          </c:extLst>
        </c:ser>
        <c:ser>
          <c:idx val="5"/>
          <c:order val="5"/>
          <c:tx>
            <c:strRef>
              <c:f>'GRAFICA INICIAL'!$O$57</c:f>
              <c:strCache>
                <c:ptCount val="1"/>
                <c:pt idx="0">
                  <c:v>LIDER</c:v>
                </c:pt>
              </c:strCache>
            </c:strRef>
          </c:tx>
          <c:spPr>
            <a:ln>
              <a:solidFill>
                <a:srgbClr val="008000"/>
              </a:solidFill>
            </a:ln>
          </c:spPr>
          <c:marker>
            <c:spPr>
              <a:solidFill>
                <a:srgbClr val="008000"/>
              </a:solidFill>
              <a:ln>
                <a:solidFill>
                  <a:srgbClr val="008000"/>
                </a:solidFill>
              </a:ln>
            </c:spPr>
          </c:marker>
          <c:cat>
            <c:strRef>
              <c:f>'GRAFICA INICIAL'!$I$58:$I$66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INICIAL'!$O$58:$O$66</c:f>
              <c:numCache>
                <c:formatCode>General</c:formatCode>
                <c:ptCount val="9"/>
                <c:pt idx="0">
                  <c:v>5</c:v>
                </c:pt>
                <c:pt idx="1">
                  <c:v>5</c:v>
                </c:pt>
                <c:pt idx="2">
                  <c:v>5</c:v>
                </c:pt>
                <c:pt idx="3">
                  <c:v>5</c:v>
                </c:pt>
                <c:pt idx="4">
                  <c:v>5</c:v>
                </c:pt>
                <c:pt idx="5">
                  <c:v>5</c:v>
                </c:pt>
                <c:pt idx="6">
                  <c:v>5</c:v>
                </c:pt>
                <c:pt idx="7">
                  <c:v>5</c:v>
                </c:pt>
                <c:pt idx="8">
                  <c:v>5</c:v>
                </c:pt>
              </c:numCache>
            </c:numRef>
          </c:val>
          <c:extLst>
            <c:ext xmlns:c16="http://schemas.microsoft.com/office/drawing/2014/chart" uri="{C3380CC4-5D6E-409C-BE32-E72D297353CC}">
              <c16:uniqueId val="{00000005-82D3-48CE-A255-33B63487C60E}"/>
            </c:ext>
          </c:extLst>
        </c:ser>
        <c:dLbls>
          <c:showLegendKey val="0"/>
          <c:showVal val="0"/>
          <c:showCatName val="0"/>
          <c:showSerName val="0"/>
          <c:showPercent val="0"/>
          <c:showBubbleSize val="0"/>
        </c:dLbls>
        <c:axId val="2107337096"/>
        <c:axId val="2142348552"/>
      </c:radarChart>
      <c:catAx>
        <c:axId val="2107337096"/>
        <c:scaling>
          <c:orientation val="minMax"/>
        </c:scaling>
        <c:delete val="0"/>
        <c:axPos val="b"/>
        <c:majorGridlines/>
        <c:numFmt formatCode="General" sourceLinked="0"/>
        <c:majorTickMark val="none"/>
        <c:minorTickMark val="none"/>
        <c:tickLblPos val="nextTo"/>
        <c:spPr>
          <a:ln w="6350">
            <a:noFill/>
          </a:ln>
        </c:spPr>
        <c:crossAx val="2142348552"/>
        <c:crosses val="autoZero"/>
        <c:auto val="1"/>
        <c:lblAlgn val="ctr"/>
        <c:lblOffset val="100"/>
        <c:noMultiLvlLbl val="0"/>
      </c:catAx>
      <c:valAx>
        <c:axId val="2142348552"/>
        <c:scaling>
          <c:orientation val="minMax"/>
          <c:min val="0"/>
        </c:scaling>
        <c:delete val="0"/>
        <c:axPos val="l"/>
        <c:majorGridlines/>
        <c:numFmt formatCode="General" sourceLinked="1"/>
        <c:majorTickMark val="none"/>
        <c:minorTickMark val="none"/>
        <c:tickLblPos val="nextTo"/>
        <c:crossAx val="2107337096"/>
        <c:crosses val="autoZero"/>
        <c:crossBetween val="between"/>
      </c:valAx>
    </c:plotArea>
    <c:legend>
      <c:legendPos val="b"/>
      <c:overlay val="0"/>
    </c:legend>
    <c:plotVisOnly val="1"/>
    <c:dispBlanksAs val="gap"/>
    <c:showDLblsOverMax val="0"/>
  </c:chart>
  <c:printSettings>
    <c:headerFooter/>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2400">
                <a:solidFill>
                  <a:schemeClr val="tx1">
                    <a:lumMod val="95000"/>
                    <a:lumOff val="5000"/>
                  </a:schemeClr>
                </a:solidFill>
              </a:defRPr>
            </a:pPr>
            <a:r>
              <a:rPr lang="en-US" sz="2400">
                <a:solidFill>
                  <a:schemeClr val="tx1">
                    <a:lumMod val="95000"/>
                    <a:lumOff val="5000"/>
                  </a:schemeClr>
                </a:solidFill>
              </a:rPr>
              <a:t>NIVEL</a:t>
            </a:r>
            <a:r>
              <a:rPr lang="en-US" sz="2400" baseline="0">
                <a:solidFill>
                  <a:schemeClr val="tx1">
                    <a:lumMod val="95000"/>
                    <a:lumOff val="5000"/>
                  </a:schemeClr>
                </a:solidFill>
              </a:rPr>
              <a:t> DE MADUREZ DEL EQUIPO VIRTUAL DE TRABAJO CONSOLIDADO</a:t>
            </a:r>
          </a:p>
        </c:rich>
      </c:tx>
      <c:layout>
        <c:manualLayout>
          <c:xMode val="edge"/>
          <c:yMode val="edge"/>
          <c:x val="0.19596096794147572"/>
          <c:y val="3.2388708852696499E-2"/>
        </c:manualLayout>
      </c:layout>
      <c:overlay val="0"/>
    </c:title>
    <c:autoTitleDeleted val="0"/>
    <c:plotArea>
      <c:layout>
        <c:manualLayout>
          <c:layoutTarget val="inner"/>
          <c:xMode val="edge"/>
          <c:yMode val="edge"/>
          <c:x val="0.15256459992658009"/>
          <c:y val="0.34549355934799952"/>
          <c:w val="0.67881856730547407"/>
          <c:h val="0.54761936757910634"/>
        </c:manualLayout>
      </c:layout>
      <c:barChart>
        <c:barDir val="bar"/>
        <c:grouping val="stacked"/>
        <c:varyColors val="0"/>
        <c:ser>
          <c:idx val="0"/>
          <c:order val="0"/>
          <c:tx>
            <c:strRef>
              <c:f>'GRAFICA SEGUIMIENTO'!$C$69</c:f>
              <c:strCache>
                <c:ptCount val="1"/>
                <c:pt idx="0">
                  <c:v>NIVEL 1</c:v>
                </c:pt>
              </c:strCache>
            </c:strRef>
          </c:tx>
          <c:invertIfNegative val="0"/>
          <c:cat>
            <c:strRef>
              <c:f>'GRAFICA SEGUIMIENTO'!$B$71:$B$72</c:f>
              <c:strCache>
                <c:ptCount val="2"/>
                <c:pt idx="0">
                  <c:v>MEDICION</c:v>
                </c:pt>
                <c:pt idx="1">
                  <c:v>MADUREZ</c:v>
                </c:pt>
              </c:strCache>
            </c:strRef>
          </c:cat>
          <c:val>
            <c:numRef>
              <c:f>'GRAFICA SEGUIMIENTO'!$C$71:$C$72</c:f>
              <c:numCache>
                <c:formatCode>General</c:formatCode>
                <c:ptCount val="2"/>
                <c:pt idx="0">
                  <c:v>0</c:v>
                </c:pt>
                <c:pt idx="1">
                  <c:v>0</c:v>
                </c:pt>
              </c:numCache>
            </c:numRef>
          </c:val>
          <c:extLst>
            <c:ext xmlns:c16="http://schemas.microsoft.com/office/drawing/2014/chart" uri="{C3380CC4-5D6E-409C-BE32-E72D297353CC}">
              <c16:uniqueId val="{00000005-50DB-4AA9-AC43-2EF846EF5BA2}"/>
            </c:ext>
          </c:extLst>
        </c:ser>
        <c:ser>
          <c:idx val="1"/>
          <c:order val="1"/>
          <c:tx>
            <c:strRef>
              <c:f>'GRAFICA SEGUIMIENTO'!$D$69</c:f>
              <c:strCache>
                <c:ptCount val="1"/>
                <c:pt idx="0">
                  <c:v>NIVEL 2</c:v>
                </c:pt>
              </c:strCache>
            </c:strRef>
          </c:tx>
          <c:spPr>
            <a:gradFill flip="none" rotWithShape="1">
              <a:gsLst>
                <a:gs pos="0">
                  <a:srgbClr val="FF0000"/>
                </a:gs>
                <a:gs pos="100000">
                  <a:srgbClr val="FFFFFF"/>
                </a:gs>
                <a:gs pos="99000">
                  <a:srgbClr val="FF6600"/>
                </a:gs>
              </a:gsLst>
              <a:lin ang="0" scaled="1"/>
              <a:tileRect/>
            </a:gradFill>
            <a:ln>
              <a:solidFill>
                <a:schemeClr val="accent1">
                  <a:alpha val="99000"/>
                </a:schemeClr>
              </a:solidFill>
            </a:ln>
          </c:spPr>
          <c:invertIfNegative val="0"/>
          <c:cat>
            <c:strRef>
              <c:f>'GRAFICA SEGUIMIENTO'!$B$71:$B$72</c:f>
              <c:strCache>
                <c:ptCount val="2"/>
                <c:pt idx="0">
                  <c:v>MEDICION</c:v>
                </c:pt>
                <c:pt idx="1">
                  <c:v>MADUREZ</c:v>
                </c:pt>
              </c:strCache>
            </c:strRef>
          </c:cat>
          <c:val>
            <c:numRef>
              <c:f>'GRAFICA SEGUIMIENTO'!$D$71:$D$72</c:f>
              <c:numCache>
                <c:formatCode>General</c:formatCode>
                <c:ptCount val="2"/>
                <c:pt idx="0">
                  <c:v>0</c:v>
                </c:pt>
                <c:pt idx="1">
                  <c:v>24</c:v>
                </c:pt>
              </c:numCache>
            </c:numRef>
          </c:val>
          <c:extLst>
            <c:ext xmlns:c16="http://schemas.microsoft.com/office/drawing/2014/chart" uri="{C3380CC4-5D6E-409C-BE32-E72D297353CC}">
              <c16:uniqueId val="{00000006-50DB-4AA9-AC43-2EF846EF5BA2}"/>
            </c:ext>
          </c:extLst>
        </c:ser>
        <c:ser>
          <c:idx val="2"/>
          <c:order val="2"/>
          <c:tx>
            <c:strRef>
              <c:f>'GRAFICA SEGUIMIENTO'!$E$69</c:f>
              <c:strCache>
                <c:ptCount val="1"/>
                <c:pt idx="0">
                  <c:v>NIVEL 3</c:v>
                </c:pt>
              </c:strCache>
            </c:strRef>
          </c:tx>
          <c:spPr>
            <a:gradFill flip="none" rotWithShape="1">
              <a:gsLst>
                <a:gs pos="0">
                  <a:srgbClr val="FF6600"/>
                </a:gs>
                <a:gs pos="100000">
                  <a:srgbClr val="FFFFFF"/>
                </a:gs>
                <a:gs pos="99000">
                  <a:srgbClr val="FFFF00"/>
                </a:gs>
              </a:gsLst>
              <a:lin ang="0" scaled="1"/>
              <a:tileRect/>
            </a:gradFill>
          </c:spPr>
          <c:invertIfNegative val="0"/>
          <c:cat>
            <c:strRef>
              <c:f>'GRAFICA SEGUIMIENTO'!$B$71:$B$72</c:f>
              <c:strCache>
                <c:ptCount val="2"/>
                <c:pt idx="0">
                  <c:v>MEDICION</c:v>
                </c:pt>
                <c:pt idx="1">
                  <c:v>MADUREZ</c:v>
                </c:pt>
              </c:strCache>
            </c:strRef>
          </c:cat>
          <c:val>
            <c:numRef>
              <c:f>'GRAFICA SEGUIMIENTO'!$E$71:$E$72</c:f>
              <c:numCache>
                <c:formatCode>General</c:formatCode>
                <c:ptCount val="2"/>
                <c:pt idx="0">
                  <c:v>0</c:v>
                </c:pt>
                <c:pt idx="1">
                  <c:v>32</c:v>
                </c:pt>
              </c:numCache>
            </c:numRef>
          </c:val>
          <c:extLst>
            <c:ext xmlns:c16="http://schemas.microsoft.com/office/drawing/2014/chart" uri="{C3380CC4-5D6E-409C-BE32-E72D297353CC}">
              <c16:uniqueId val="{0000000A-50DB-4AA9-AC43-2EF846EF5BA2}"/>
            </c:ext>
          </c:extLst>
        </c:ser>
        <c:ser>
          <c:idx val="3"/>
          <c:order val="3"/>
          <c:tx>
            <c:strRef>
              <c:f>'GRAFICA SEGUIMIENTO'!$F$69</c:f>
              <c:strCache>
                <c:ptCount val="1"/>
                <c:pt idx="0">
                  <c:v>NIVEL 4</c:v>
                </c:pt>
              </c:strCache>
            </c:strRef>
          </c:tx>
          <c:spPr>
            <a:gradFill flip="none" rotWithShape="1">
              <a:gsLst>
                <a:gs pos="0">
                  <a:srgbClr val="FFFF00"/>
                </a:gs>
                <a:gs pos="100000">
                  <a:srgbClr val="FFFFFF"/>
                </a:gs>
                <a:gs pos="99000">
                  <a:schemeClr val="accent6"/>
                </a:gs>
              </a:gsLst>
              <a:lin ang="0" scaled="1"/>
              <a:tileRect/>
            </a:gradFill>
          </c:spPr>
          <c:invertIfNegative val="0"/>
          <c:cat>
            <c:strRef>
              <c:f>'GRAFICA SEGUIMIENTO'!$B$71:$B$72</c:f>
              <c:strCache>
                <c:ptCount val="2"/>
                <c:pt idx="0">
                  <c:v>MEDICION</c:v>
                </c:pt>
                <c:pt idx="1">
                  <c:v>MADUREZ</c:v>
                </c:pt>
              </c:strCache>
            </c:strRef>
          </c:cat>
          <c:val>
            <c:numRef>
              <c:f>'GRAFICA SEGUIMIENTO'!$F$71:$F$72</c:f>
              <c:numCache>
                <c:formatCode>General</c:formatCode>
                <c:ptCount val="2"/>
                <c:pt idx="0">
                  <c:v>0</c:v>
                </c:pt>
                <c:pt idx="1">
                  <c:v>18</c:v>
                </c:pt>
              </c:numCache>
            </c:numRef>
          </c:val>
          <c:extLst>
            <c:ext xmlns:c16="http://schemas.microsoft.com/office/drawing/2014/chart" uri="{C3380CC4-5D6E-409C-BE32-E72D297353CC}">
              <c16:uniqueId val="{0000000B-50DB-4AA9-AC43-2EF846EF5BA2}"/>
            </c:ext>
          </c:extLst>
        </c:ser>
        <c:ser>
          <c:idx val="4"/>
          <c:order val="4"/>
          <c:tx>
            <c:strRef>
              <c:f>'GRAFICA SEGUIMIENTO'!$G$69</c:f>
              <c:strCache>
                <c:ptCount val="1"/>
                <c:pt idx="0">
                  <c:v>NIVEL 5</c:v>
                </c:pt>
              </c:strCache>
            </c:strRef>
          </c:tx>
          <c:spPr>
            <a:gradFill flip="none" rotWithShape="1">
              <a:gsLst>
                <a:gs pos="0">
                  <a:schemeClr val="accent6"/>
                </a:gs>
                <a:gs pos="100000">
                  <a:srgbClr val="FFFFFF"/>
                </a:gs>
                <a:gs pos="99000">
                  <a:srgbClr val="008000"/>
                </a:gs>
              </a:gsLst>
              <a:lin ang="0" scaled="1"/>
              <a:tileRect/>
            </a:gradFill>
          </c:spPr>
          <c:invertIfNegative val="0"/>
          <c:cat>
            <c:strRef>
              <c:f>'GRAFICA SEGUIMIENTO'!$B$71:$B$72</c:f>
              <c:strCache>
                <c:ptCount val="2"/>
                <c:pt idx="0">
                  <c:v>MEDICION</c:v>
                </c:pt>
                <c:pt idx="1">
                  <c:v>MADUREZ</c:v>
                </c:pt>
              </c:strCache>
            </c:strRef>
          </c:cat>
          <c:val>
            <c:numRef>
              <c:f>'GRAFICA SEGUIMIENTO'!$G$71:$G$72</c:f>
              <c:numCache>
                <c:formatCode>General</c:formatCode>
                <c:ptCount val="2"/>
                <c:pt idx="0">
                  <c:v>0</c:v>
                </c:pt>
                <c:pt idx="1">
                  <c:v>15</c:v>
                </c:pt>
              </c:numCache>
            </c:numRef>
          </c:val>
          <c:extLst>
            <c:ext xmlns:c16="http://schemas.microsoft.com/office/drawing/2014/chart" uri="{C3380CC4-5D6E-409C-BE32-E72D297353CC}">
              <c16:uniqueId val="{0000000C-50DB-4AA9-AC43-2EF846EF5BA2}"/>
            </c:ext>
          </c:extLst>
        </c:ser>
        <c:dLbls>
          <c:showLegendKey val="0"/>
          <c:showVal val="0"/>
          <c:showCatName val="0"/>
          <c:showSerName val="0"/>
          <c:showPercent val="0"/>
          <c:showBubbleSize val="0"/>
        </c:dLbls>
        <c:gapWidth val="55"/>
        <c:overlap val="100"/>
        <c:axId val="2130367576"/>
        <c:axId val="2129898296"/>
      </c:barChart>
      <c:catAx>
        <c:axId val="2130367576"/>
        <c:scaling>
          <c:orientation val="minMax"/>
        </c:scaling>
        <c:delete val="0"/>
        <c:axPos val="l"/>
        <c:numFmt formatCode="General" sourceLinked="0"/>
        <c:majorTickMark val="none"/>
        <c:minorTickMark val="none"/>
        <c:tickLblPos val="nextTo"/>
        <c:txPr>
          <a:bodyPr/>
          <a:lstStyle/>
          <a:p>
            <a:pPr>
              <a:defRPr sz="1800"/>
            </a:pPr>
            <a:endParaRPr lang="es-CO"/>
          </a:p>
        </c:txPr>
        <c:crossAx val="2129898296"/>
        <c:crosses val="autoZero"/>
        <c:auto val="1"/>
        <c:lblAlgn val="ctr"/>
        <c:lblOffset val="100"/>
        <c:noMultiLvlLbl val="0"/>
      </c:catAx>
      <c:valAx>
        <c:axId val="2129898296"/>
        <c:scaling>
          <c:orientation val="minMax"/>
        </c:scaling>
        <c:delete val="0"/>
        <c:axPos val="b"/>
        <c:majorGridlines/>
        <c:numFmt formatCode="General" sourceLinked="1"/>
        <c:majorTickMark val="none"/>
        <c:minorTickMark val="none"/>
        <c:tickLblPos val="nextTo"/>
        <c:txPr>
          <a:bodyPr/>
          <a:lstStyle/>
          <a:p>
            <a:pPr>
              <a:defRPr sz="2400"/>
            </a:pPr>
            <a:endParaRPr lang="es-CO"/>
          </a:p>
        </c:txPr>
        <c:crossAx val="2130367576"/>
        <c:crosses val="autoZero"/>
        <c:crossBetween val="between"/>
      </c:valAx>
    </c:plotArea>
    <c:legend>
      <c:legendPos val="r"/>
      <c:layout>
        <c:manualLayout>
          <c:xMode val="edge"/>
          <c:yMode val="edge"/>
          <c:x val="0.85610999937038701"/>
          <c:y val="0.1982622905217496"/>
          <c:w val="8.3658593478810828E-2"/>
          <c:h val="0.74671046663902851"/>
        </c:manualLayout>
      </c:layout>
      <c:overlay val="0"/>
      <c:txPr>
        <a:bodyPr/>
        <a:lstStyle/>
        <a:p>
          <a:pPr>
            <a:defRPr sz="2400"/>
          </a:pPr>
          <a:endParaRPr lang="es-CO"/>
        </a:p>
      </c:txPr>
    </c:legend>
    <c:plotVisOnly val="1"/>
    <c:dispBlanksAs val="gap"/>
    <c:showDLblsOverMax val="0"/>
  </c:chart>
  <c:printSettings>
    <c:headerFooter/>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601900708372604"/>
          <c:y val="0.24909441446536187"/>
          <c:w val="0.52099668831750634"/>
          <c:h val="0.67833840019873537"/>
        </c:manualLayout>
      </c:layout>
      <c:radarChart>
        <c:radarStyle val="marker"/>
        <c:varyColors val="0"/>
        <c:ser>
          <c:idx val="0"/>
          <c:order val="0"/>
          <c:spPr>
            <a:ln w="63500" cap="rnd">
              <a:solidFill>
                <a:schemeClr val="accent2">
                  <a:lumMod val="75000"/>
                </a:schemeClr>
              </a:solidFill>
              <a:round/>
            </a:ln>
            <a:effectLst/>
          </c:spPr>
          <c:marker>
            <c:symbol val="none"/>
          </c:marker>
          <c:cat>
            <c:multiLvlStrRef>
              <c:f>'4. RESULTADOS Y ACCIONES HISTÓR'!$C$4:$K$5</c:f>
              <c:multiLvlStrCache>
                <c:ptCount val="9"/>
                <c:lvl>
                  <c:pt idx="0">
                    <c:v>Tiempo de dedicación de los equipos “Dedicated team members”.</c:v>
                  </c:pt>
                  <c:pt idx="1">
                    <c:v>Experiencia virtual del equipo “Virtual team experience”.</c:v>
                  </c:pt>
                  <c:pt idx="2">
                    <c:v>Estatus del líder del equipo “Team leader status”.</c:v>
                  </c:pt>
                  <c:pt idx="3">
                    <c:v>Estatus del equipo “Team status”.</c:v>
                  </c:pt>
                  <c:pt idx="4">
                    <c:v>Visión y metas “Vision and goals”.</c:v>
                  </c:pt>
                  <c:pt idx="5">
                    <c:v>Experiencia y conocimiento “experience and knowledge”.</c:v>
                  </c:pt>
                  <c:pt idx="6">
                    <c:v>Procesos en común “Common processes”.</c:v>
                  </c:pt>
                  <c:pt idx="7">
                    <c:v>Procesos en común “Common processes”.2</c:v>
                  </c:pt>
                  <c:pt idx="8">
                    <c:v>Adaptación cultural “cultural adaptiveness”.</c:v>
                  </c:pt>
                </c:lvl>
                <c:lvl>
                  <c:pt idx="0">
                    <c:v>Factor 1</c:v>
                  </c:pt>
                  <c:pt idx="1">
                    <c:v>Factor 2</c:v>
                  </c:pt>
                  <c:pt idx="2">
                    <c:v>Factor 3</c:v>
                  </c:pt>
                  <c:pt idx="3">
                    <c:v>Factor 4</c:v>
                  </c:pt>
                  <c:pt idx="4">
                    <c:v>Factor 5</c:v>
                  </c:pt>
                  <c:pt idx="5">
                    <c:v>Factor 6</c:v>
                  </c:pt>
                  <c:pt idx="6">
                    <c:v>Factor 7</c:v>
                  </c:pt>
                  <c:pt idx="7">
                    <c:v>Factor 8</c:v>
                  </c:pt>
                  <c:pt idx="8">
                    <c:v>Factor 9</c:v>
                  </c:pt>
                </c:lvl>
              </c:multiLvlStrCache>
            </c:multiLvlStrRef>
          </c:cat>
          <c:val>
            <c:numRef>
              <c:f>'4. RESULTADOS Y ACCIONES HISTÓR'!$C$11:$K$11</c:f>
              <c:numCache>
                <c:formatCode>0.00</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22-B691-4E81-9B88-BF20253BDA73}"/>
            </c:ext>
          </c:extLst>
        </c:ser>
        <c:dLbls>
          <c:showLegendKey val="0"/>
          <c:showVal val="0"/>
          <c:showCatName val="0"/>
          <c:showSerName val="0"/>
          <c:showPercent val="0"/>
          <c:showBubbleSize val="0"/>
        </c:dLbls>
        <c:axId val="2040446064"/>
        <c:axId val="2040448144"/>
      </c:radarChart>
      <c:catAx>
        <c:axId val="20404460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400" b="0" i="0" u="none" strike="noStrike" kern="1200" baseline="0">
                <a:solidFill>
                  <a:sysClr val="windowText" lastClr="000000"/>
                </a:solidFill>
                <a:latin typeface="+mn-lt"/>
                <a:ea typeface="+mn-ea"/>
                <a:cs typeface="+mn-cs"/>
              </a:defRPr>
            </a:pPr>
            <a:endParaRPr lang="es-CO"/>
          </a:p>
        </c:txPr>
        <c:crossAx val="2040448144"/>
        <c:crosses val="autoZero"/>
        <c:auto val="1"/>
        <c:lblAlgn val="ctr"/>
        <c:lblOffset val="100"/>
        <c:noMultiLvlLbl val="0"/>
      </c:catAx>
      <c:valAx>
        <c:axId val="2040448144"/>
        <c:scaling>
          <c:orientation val="minMax"/>
          <c:max val="5"/>
          <c:min val="1"/>
        </c:scaling>
        <c:delete val="0"/>
        <c:axPos val="l"/>
        <c:majorGridlines>
          <c:spPr>
            <a:ln w="9525" cap="flat" cmpd="sng" algn="ctr">
              <a:solidFill>
                <a:schemeClr val="bg1">
                  <a:lumMod val="65000"/>
                </a:schemeClr>
              </a:solidFill>
              <a:round/>
            </a:ln>
            <a:effectLst/>
          </c:spPr>
        </c:majorGridlines>
        <c:minorGridlines>
          <c:spPr>
            <a:ln w="9525" cap="flat" cmpd="sng" algn="ctr">
              <a:solidFill>
                <a:schemeClr val="bg1">
                  <a:lumMod val="65000"/>
                </a:schemeClr>
              </a:solidFill>
              <a:round/>
            </a:ln>
            <a:effectLst>
              <a:outerShdw blurRad="50800" dist="50800" dir="5400000" algn="ctr" rotWithShape="0">
                <a:schemeClr val="bg1"/>
              </a:outerShdw>
            </a:effectLst>
          </c:spPr>
        </c:minorGridlines>
        <c:numFmt formatCode="0.00" sourceLinked="1"/>
        <c:majorTickMark val="none"/>
        <c:minorTickMark val="none"/>
        <c:tickLblPos val="nextTo"/>
        <c:spPr>
          <a:noFill/>
          <a:ln w="6350" cmpd="dbl">
            <a:solidFill>
              <a:schemeClr val="tx1">
                <a:lumMod val="85000"/>
                <a:lumOff val="15000"/>
              </a:schemeClr>
            </a:solidFill>
          </a:ln>
          <a:effectLst/>
        </c:spPr>
        <c:txPr>
          <a:bodyPr rot="-60000000" spcFirstLastPara="1" vertOverflow="ellipsis" vert="horz" wrap="square" anchor="ctr" anchorCtr="0"/>
          <a:lstStyle/>
          <a:p>
            <a:pPr>
              <a:defRPr sz="1600" b="0" i="0" u="none" strike="noStrike" kern="1200" baseline="0">
                <a:solidFill>
                  <a:schemeClr val="tx1">
                    <a:lumMod val="65000"/>
                    <a:lumOff val="35000"/>
                  </a:schemeClr>
                </a:solidFill>
                <a:latin typeface="+mn-lt"/>
                <a:ea typeface="+mn-ea"/>
                <a:cs typeface="+mn-cs"/>
              </a:defRPr>
            </a:pPr>
            <a:endParaRPr lang="es-CO"/>
          </a:p>
        </c:txPr>
        <c:crossAx val="2040446064"/>
        <c:crosses val="autoZero"/>
        <c:crossBetween val="between"/>
        <c:majorUnit val="1"/>
        <c:minorUnit val="1"/>
      </c:valAx>
      <c:spPr>
        <a:solidFill>
          <a:schemeClr val="bg1"/>
        </a:solidFill>
        <a:ln w="12700">
          <a:noFill/>
        </a:ln>
        <a:effectLst/>
      </c:spPr>
    </c:plotArea>
    <c:plotVisOnly val="1"/>
    <c:dispBlanksAs val="span"/>
    <c:showDLblsOverMax val="0"/>
  </c:chart>
  <c:spPr>
    <a:noFill/>
    <a:ln w="9525" cap="flat" cmpd="sng" algn="ctr">
      <a:solidFill>
        <a:schemeClr val="accent1">
          <a:lumMod val="7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2400">
                <a:solidFill>
                  <a:schemeClr val="tx1">
                    <a:lumMod val="95000"/>
                    <a:lumOff val="5000"/>
                  </a:schemeClr>
                </a:solidFill>
              </a:defRPr>
            </a:pPr>
            <a:r>
              <a:rPr lang="en-US" sz="2400">
                <a:solidFill>
                  <a:schemeClr val="tx1">
                    <a:lumMod val="95000"/>
                    <a:lumOff val="5000"/>
                  </a:schemeClr>
                </a:solidFill>
              </a:rPr>
              <a:t>NIVEL</a:t>
            </a:r>
            <a:r>
              <a:rPr lang="en-US" sz="2400" baseline="0">
                <a:solidFill>
                  <a:schemeClr val="tx1">
                    <a:lumMod val="95000"/>
                    <a:lumOff val="5000"/>
                  </a:schemeClr>
                </a:solidFill>
              </a:rPr>
              <a:t> DE MADUREZ DEL EQUIPO VIRTUAL DE TRABAJO CONSOLIDADO</a:t>
            </a:r>
          </a:p>
        </c:rich>
      </c:tx>
      <c:layout>
        <c:manualLayout>
          <c:xMode val="edge"/>
          <c:yMode val="edge"/>
          <c:x val="0.19596096794147572"/>
          <c:y val="3.2388708852696499E-2"/>
        </c:manualLayout>
      </c:layout>
      <c:overlay val="0"/>
    </c:title>
    <c:autoTitleDeleted val="0"/>
    <c:plotArea>
      <c:layout>
        <c:manualLayout>
          <c:layoutTarget val="inner"/>
          <c:xMode val="edge"/>
          <c:yMode val="edge"/>
          <c:x val="0.15256459992658009"/>
          <c:y val="0.34549355934799952"/>
          <c:w val="0.67881856730547407"/>
          <c:h val="0.54761936757910634"/>
        </c:manualLayout>
      </c:layout>
      <c:barChart>
        <c:barDir val="bar"/>
        <c:grouping val="stacked"/>
        <c:varyColors val="0"/>
        <c:ser>
          <c:idx val="0"/>
          <c:order val="0"/>
          <c:tx>
            <c:strRef>
              <c:f>'GRAFICA FINAL'!$C$69</c:f>
              <c:strCache>
                <c:ptCount val="1"/>
                <c:pt idx="0">
                  <c:v>NIVEL 1</c:v>
                </c:pt>
              </c:strCache>
            </c:strRef>
          </c:tx>
          <c:invertIfNegative val="0"/>
          <c:cat>
            <c:strRef>
              <c:f>'GRAFICA FINAL'!$B$71:$B$72</c:f>
              <c:strCache>
                <c:ptCount val="2"/>
                <c:pt idx="0">
                  <c:v>MEDICION</c:v>
                </c:pt>
                <c:pt idx="1">
                  <c:v>MADUREZ</c:v>
                </c:pt>
              </c:strCache>
            </c:strRef>
          </c:cat>
          <c:val>
            <c:numRef>
              <c:f>'GRAFICA FINAL'!$C$71:$C$72</c:f>
              <c:numCache>
                <c:formatCode>General</c:formatCode>
                <c:ptCount val="2"/>
                <c:pt idx="0">
                  <c:v>0</c:v>
                </c:pt>
                <c:pt idx="1">
                  <c:v>0</c:v>
                </c:pt>
              </c:numCache>
            </c:numRef>
          </c:val>
          <c:extLst>
            <c:ext xmlns:c16="http://schemas.microsoft.com/office/drawing/2014/chart" uri="{C3380CC4-5D6E-409C-BE32-E72D297353CC}">
              <c16:uniqueId val="{00000005-CAFD-480D-8714-6246053DA0BF}"/>
            </c:ext>
          </c:extLst>
        </c:ser>
        <c:ser>
          <c:idx val="1"/>
          <c:order val="1"/>
          <c:tx>
            <c:strRef>
              <c:f>'GRAFICA FINAL'!$D$69</c:f>
              <c:strCache>
                <c:ptCount val="1"/>
                <c:pt idx="0">
                  <c:v>NIVEL 2</c:v>
                </c:pt>
              </c:strCache>
            </c:strRef>
          </c:tx>
          <c:spPr>
            <a:gradFill flip="none" rotWithShape="1">
              <a:gsLst>
                <a:gs pos="0">
                  <a:srgbClr val="FF0000"/>
                </a:gs>
                <a:gs pos="100000">
                  <a:srgbClr val="FFFFFF"/>
                </a:gs>
                <a:gs pos="99000">
                  <a:srgbClr val="FF6600"/>
                </a:gs>
              </a:gsLst>
              <a:lin ang="0" scaled="1"/>
              <a:tileRect/>
            </a:gradFill>
            <a:ln>
              <a:solidFill>
                <a:schemeClr val="accent1">
                  <a:alpha val="99000"/>
                </a:schemeClr>
              </a:solidFill>
            </a:ln>
          </c:spPr>
          <c:invertIfNegative val="0"/>
          <c:cat>
            <c:strRef>
              <c:f>'GRAFICA FINAL'!$B$71:$B$72</c:f>
              <c:strCache>
                <c:ptCount val="2"/>
                <c:pt idx="0">
                  <c:v>MEDICION</c:v>
                </c:pt>
                <c:pt idx="1">
                  <c:v>MADUREZ</c:v>
                </c:pt>
              </c:strCache>
            </c:strRef>
          </c:cat>
          <c:val>
            <c:numRef>
              <c:f>'GRAFICA FINAL'!$D$71:$D$72</c:f>
              <c:numCache>
                <c:formatCode>General</c:formatCode>
                <c:ptCount val="2"/>
                <c:pt idx="0">
                  <c:v>0</c:v>
                </c:pt>
                <c:pt idx="1">
                  <c:v>24</c:v>
                </c:pt>
              </c:numCache>
            </c:numRef>
          </c:val>
          <c:extLst>
            <c:ext xmlns:c16="http://schemas.microsoft.com/office/drawing/2014/chart" uri="{C3380CC4-5D6E-409C-BE32-E72D297353CC}">
              <c16:uniqueId val="{00000006-CAFD-480D-8714-6246053DA0BF}"/>
            </c:ext>
          </c:extLst>
        </c:ser>
        <c:ser>
          <c:idx val="2"/>
          <c:order val="2"/>
          <c:tx>
            <c:strRef>
              <c:f>'GRAFICA FINAL'!$E$69</c:f>
              <c:strCache>
                <c:ptCount val="1"/>
                <c:pt idx="0">
                  <c:v>NIVEL 3</c:v>
                </c:pt>
              </c:strCache>
            </c:strRef>
          </c:tx>
          <c:spPr>
            <a:gradFill flip="none" rotWithShape="1">
              <a:gsLst>
                <a:gs pos="0">
                  <a:srgbClr val="FF6600"/>
                </a:gs>
                <a:gs pos="100000">
                  <a:srgbClr val="FFFFFF"/>
                </a:gs>
                <a:gs pos="99000">
                  <a:srgbClr val="FFFF00"/>
                </a:gs>
              </a:gsLst>
              <a:lin ang="0" scaled="1"/>
              <a:tileRect/>
            </a:gradFill>
          </c:spPr>
          <c:invertIfNegative val="0"/>
          <c:cat>
            <c:strRef>
              <c:f>'GRAFICA FINAL'!$B$71:$B$72</c:f>
              <c:strCache>
                <c:ptCount val="2"/>
                <c:pt idx="0">
                  <c:v>MEDICION</c:v>
                </c:pt>
                <c:pt idx="1">
                  <c:v>MADUREZ</c:v>
                </c:pt>
              </c:strCache>
            </c:strRef>
          </c:cat>
          <c:val>
            <c:numRef>
              <c:f>'GRAFICA FINAL'!$E$71:$E$72</c:f>
              <c:numCache>
                <c:formatCode>General</c:formatCode>
                <c:ptCount val="2"/>
                <c:pt idx="0">
                  <c:v>0</c:v>
                </c:pt>
                <c:pt idx="1">
                  <c:v>32</c:v>
                </c:pt>
              </c:numCache>
            </c:numRef>
          </c:val>
          <c:extLst>
            <c:ext xmlns:c16="http://schemas.microsoft.com/office/drawing/2014/chart" uri="{C3380CC4-5D6E-409C-BE32-E72D297353CC}">
              <c16:uniqueId val="{00000007-CAFD-480D-8714-6246053DA0BF}"/>
            </c:ext>
          </c:extLst>
        </c:ser>
        <c:ser>
          <c:idx val="3"/>
          <c:order val="3"/>
          <c:tx>
            <c:strRef>
              <c:f>'GRAFICA FINAL'!$F$69</c:f>
              <c:strCache>
                <c:ptCount val="1"/>
                <c:pt idx="0">
                  <c:v>NIVEL 4</c:v>
                </c:pt>
              </c:strCache>
            </c:strRef>
          </c:tx>
          <c:spPr>
            <a:gradFill flip="none" rotWithShape="1">
              <a:gsLst>
                <a:gs pos="0">
                  <a:srgbClr val="FFFF00"/>
                </a:gs>
                <a:gs pos="100000">
                  <a:srgbClr val="FFFFFF"/>
                </a:gs>
                <a:gs pos="99000">
                  <a:schemeClr val="accent6"/>
                </a:gs>
              </a:gsLst>
              <a:lin ang="0" scaled="1"/>
              <a:tileRect/>
            </a:gradFill>
          </c:spPr>
          <c:invertIfNegative val="0"/>
          <c:cat>
            <c:strRef>
              <c:f>'GRAFICA FINAL'!$B$71:$B$72</c:f>
              <c:strCache>
                <c:ptCount val="2"/>
                <c:pt idx="0">
                  <c:v>MEDICION</c:v>
                </c:pt>
                <c:pt idx="1">
                  <c:v>MADUREZ</c:v>
                </c:pt>
              </c:strCache>
            </c:strRef>
          </c:cat>
          <c:val>
            <c:numRef>
              <c:f>'GRAFICA FINAL'!$F$71:$F$72</c:f>
              <c:numCache>
                <c:formatCode>General</c:formatCode>
                <c:ptCount val="2"/>
                <c:pt idx="0">
                  <c:v>0</c:v>
                </c:pt>
                <c:pt idx="1">
                  <c:v>18</c:v>
                </c:pt>
              </c:numCache>
            </c:numRef>
          </c:val>
          <c:extLst>
            <c:ext xmlns:c16="http://schemas.microsoft.com/office/drawing/2014/chart" uri="{C3380CC4-5D6E-409C-BE32-E72D297353CC}">
              <c16:uniqueId val="{00000008-CAFD-480D-8714-6246053DA0BF}"/>
            </c:ext>
          </c:extLst>
        </c:ser>
        <c:ser>
          <c:idx val="4"/>
          <c:order val="4"/>
          <c:tx>
            <c:strRef>
              <c:f>'GRAFICA FINAL'!$G$69</c:f>
              <c:strCache>
                <c:ptCount val="1"/>
                <c:pt idx="0">
                  <c:v>NIVEL 5</c:v>
                </c:pt>
              </c:strCache>
            </c:strRef>
          </c:tx>
          <c:spPr>
            <a:gradFill flip="none" rotWithShape="1">
              <a:gsLst>
                <a:gs pos="0">
                  <a:schemeClr val="accent6"/>
                </a:gs>
                <a:gs pos="100000">
                  <a:srgbClr val="FFFFFF"/>
                </a:gs>
                <a:gs pos="99000">
                  <a:srgbClr val="008000"/>
                </a:gs>
              </a:gsLst>
              <a:lin ang="0" scaled="1"/>
              <a:tileRect/>
            </a:gradFill>
          </c:spPr>
          <c:invertIfNegative val="0"/>
          <c:cat>
            <c:strRef>
              <c:f>'GRAFICA FINAL'!$B$71:$B$72</c:f>
              <c:strCache>
                <c:ptCount val="2"/>
                <c:pt idx="0">
                  <c:v>MEDICION</c:v>
                </c:pt>
                <c:pt idx="1">
                  <c:v>MADUREZ</c:v>
                </c:pt>
              </c:strCache>
            </c:strRef>
          </c:cat>
          <c:val>
            <c:numRef>
              <c:f>'GRAFICA FINAL'!$G$71:$G$72</c:f>
              <c:numCache>
                <c:formatCode>General</c:formatCode>
                <c:ptCount val="2"/>
                <c:pt idx="0">
                  <c:v>0</c:v>
                </c:pt>
                <c:pt idx="1">
                  <c:v>15</c:v>
                </c:pt>
              </c:numCache>
            </c:numRef>
          </c:val>
          <c:extLst>
            <c:ext xmlns:c16="http://schemas.microsoft.com/office/drawing/2014/chart" uri="{C3380CC4-5D6E-409C-BE32-E72D297353CC}">
              <c16:uniqueId val="{00000009-CAFD-480D-8714-6246053DA0BF}"/>
            </c:ext>
          </c:extLst>
        </c:ser>
        <c:dLbls>
          <c:showLegendKey val="0"/>
          <c:showVal val="0"/>
          <c:showCatName val="0"/>
          <c:showSerName val="0"/>
          <c:showPercent val="0"/>
          <c:showBubbleSize val="0"/>
        </c:dLbls>
        <c:gapWidth val="55"/>
        <c:overlap val="100"/>
        <c:axId val="2130367576"/>
        <c:axId val="2129898296"/>
      </c:barChart>
      <c:catAx>
        <c:axId val="2130367576"/>
        <c:scaling>
          <c:orientation val="minMax"/>
        </c:scaling>
        <c:delete val="0"/>
        <c:axPos val="l"/>
        <c:numFmt formatCode="General" sourceLinked="0"/>
        <c:majorTickMark val="none"/>
        <c:minorTickMark val="none"/>
        <c:tickLblPos val="nextTo"/>
        <c:txPr>
          <a:bodyPr/>
          <a:lstStyle/>
          <a:p>
            <a:pPr>
              <a:defRPr sz="1800"/>
            </a:pPr>
            <a:endParaRPr lang="es-CO"/>
          </a:p>
        </c:txPr>
        <c:crossAx val="2129898296"/>
        <c:crosses val="autoZero"/>
        <c:auto val="1"/>
        <c:lblAlgn val="ctr"/>
        <c:lblOffset val="100"/>
        <c:noMultiLvlLbl val="0"/>
      </c:catAx>
      <c:valAx>
        <c:axId val="2129898296"/>
        <c:scaling>
          <c:orientation val="minMax"/>
        </c:scaling>
        <c:delete val="0"/>
        <c:axPos val="b"/>
        <c:majorGridlines/>
        <c:numFmt formatCode="General" sourceLinked="1"/>
        <c:majorTickMark val="none"/>
        <c:minorTickMark val="none"/>
        <c:tickLblPos val="nextTo"/>
        <c:txPr>
          <a:bodyPr/>
          <a:lstStyle/>
          <a:p>
            <a:pPr>
              <a:defRPr sz="2400"/>
            </a:pPr>
            <a:endParaRPr lang="es-CO"/>
          </a:p>
        </c:txPr>
        <c:crossAx val="2130367576"/>
        <c:crosses val="autoZero"/>
        <c:crossBetween val="between"/>
      </c:valAx>
    </c:plotArea>
    <c:legend>
      <c:legendPos val="r"/>
      <c:layout>
        <c:manualLayout>
          <c:xMode val="edge"/>
          <c:yMode val="edge"/>
          <c:x val="0.85610999937038701"/>
          <c:y val="0.1982622905217496"/>
          <c:w val="8.3658593478810828E-2"/>
          <c:h val="0.74671046663902851"/>
        </c:manualLayout>
      </c:layout>
      <c:overlay val="0"/>
      <c:txPr>
        <a:bodyPr/>
        <a:lstStyle/>
        <a:p>
          <a:pPr>
            <a:defRPr sz="2400"/>
          </a:pPr>
          <a:endParaRPr lang="es-CO"/>
        </a:p>
      </c:txPr>
    </c:legend>
    <c:plotVisOnly val="1"/>
    <c:dispBlanksAs val="gap"/>
    <c:showDLblsOverMax val="0"/>
  </c:chart>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NIVEL</a:t>
            </a:r>
            <a:r>
              <a:rPr lang="en-US" baseline="0"/>
              <a:t> DE MADUREZ DEL EQUIPO VIRTUAL DE TRABAJO CONSOLIDADO</a:t>
            </a:r>
          </a:p>
        </c:rich>
      </c:tx>
      <c:layout>
        <c:manualLayout>
          <c:xMode val="edge"/>
          <c:yMode val="edge"/>
          <c:x val="0.163851333651787"/>
          <c:y val="3.2388663967611302E-2"/>
        </c:manualLayout>
      </c:layout>
      <c:overlay val="0"/>
    </c:title>
    <c:autoTitleDeleted val="0"/>
    <c:plotArea>
      <c:layout/>
      <c:barChart>
        <c:barDir val="bar"/>
        <c:grouping val="stacked"/>
        <c:varyColors val="0"/>
        <c:ser>
          <c:idx val="0"/>
          <c:order val="0"/>
          <c:tx>
            <c:strRef>
              <c:f>'GRAFICA INICIAL'!$C$69</c:f>
              <c:strCache>
                <c:ptCount val="1"/>
                <c:pt idx="0">
                  <c:v>NIVEL 1</c:v>
                </c:pt>
              </c:strCache>
            </c:strRef>
          </c:tx>
          <c:invertIfNegative val="0"/>
          <c:cat>
            <c:strRef>
              <c:f>'GRAFICA INICIAL'!$B$71:$B$72</c:f>
              <c:strCache>
                <c:ptCount val="2"/>
                <c:pt idx="0">
                  <c:v>MEDICION</c:v>
                </c:pt>
                <c:pt idx="1">
                  <c:v>MADUREZ</c:v>
                </c:pt>
              </c:strCache>
            </c:strRef>
          </c:cat>
          <c:val>
            <c:numRef>
              <c:f>'GRAFICA INICIAL'!$C$71:$C$72</c:f>
              <c:numCache>
                <c:formatCode>General</c:formatCode>
                <c:ptCount val="2"/>
                <c:pt idx="0">
                  <c:v>0</c:v>
                </c:pt>
                <c:pt idx="1">
                  <c:v>0</c:v>
                </c:pt>
              </c:numCache>
            </c:numRef>
          </c:val>
          <c:extLst>
            <c:ext xmlns:c16="http://schemas.microsoft.com/office/drawing/2014/chart" uri="{C3380CC4-5D6E-409C-BE32-E72D297353CC}">
              <c16:uniqueId val="{00000000-F013-41FA-B4C8-25B0CBDA6DC4}"/>
            </c:ext>
          </c:extLst>
        </c:ser>
        <c:ser>
          <c:idx val="1"/>
          <c:order val="1"/>
          <c:tx>
            <c:strRef>
              <c:f>'GRAFICA INICIAL'!$D$69</c:f>
              <c:strCache>
                <c:ptCount val="1"/>
                <c:pt idx="0">
                  <c:v>NIVEL 2</c:v>
                </c:pt>
              </c:strCache>
            </c:strRef>
          </c:tx>
          <c:spPr>
            <a:gradFill flip="none" rotWithShape="1">
              <a:gsLst>
                <a:gs pos="0">
                  <a:srgbClr val="FF0000"/>
                </a:gs>
                <a:gs pos="100000">
                  <a:srgbClr val="FFFFFF"/>
                </a:gs>
                <a:gs pos="99000">
                  <a:srgbClr val="FF6600"/>
                </a:gs>
              </a:gsLst>
              <a:lin ang="0" scaled="1"/>
              <a:tileRect/>
            </a:gradFill>
          </c:spPr>
          <c:invertIfNegative val="0"/>
          <c:cat>
            <c:strRef>
              <c:f>'GRAFICA INICIAL'!$B$71:$B$72</c:f>
              <c:strCache>
                <c:ptCount val="2"/>
                <c:pt idx="0">
                  <c:v>MEDICION</c:v>
                </c:pt>
                <c:pt idx="1">
                  <c:v>MADUREZ</c:v>
                </c:pt>
              </c:strCache>
            </c:strRef>
          </c:cat>
          <c:val>
            <c:numRef>
              <c:f>'GRAFICA INICIAL'!$D$71:$D$72</c:f>
              <c:numCache>
                <c:formatCode>General</c:formatCode>
                <c:ptCount val="2"/>
                <c:pt idx="0">
                  <c:v>0</c:v>
                </c:pt>
                <c:pt idx="1">
                  <c:v>24</c:v>
                </c:pt>
              </c:numCache>
            </c:numRef>
          </c:val>
          <c:extLst>
            <c:ext xmlns:c16="http://schemas.microsoft.com/office/drawing/2014/chart" uri="{C3380CC4-5D6E-409C-BE32-E72D297353CC}">
              <c16:uniqueId val="{00000001-F013-41FA-B4C8-25B0CBDA6DC4}"/>
            </c:ext>
          </c:extLst>
        </c:ser>
        <c:ser>
          <c:idx val="2"/>
          <c:order val="2"/>
          <c:tx>
            <c:strRef>
              <c:f>'GRAFICA INICIAL'!$E$69</c:f>
              <c:strCache>
                <c:ptCount val="1"/>
                <c:pt idx="0">
                  <c:v>NIVEL 3</c:v>
                </c:pt>
              </c:strCache>
            </c:strRef>
          </c:tx>
          <c:spPr>
            <a:gradFill flip="none" rotWithShape="1">
              <a:gsLst>
                <a:gs pos="0">
                  <a:srgbClr val="FF6600"/>
                </a:gs>
                <a:gs pos="100000">
                  <a:srgbClr val="FFFFFF"/>
                </a:gs>
                <a:gs pos="99000">
                  <a:srgbClr val="FFFF00"/>
                </a:gs>
              </a:gsLst>
              <a:lin ang="0" scaled="1"/>
              <a:tileRect/>
            </a:gradFill>
          </c:spPr>
          <c:invertIfNegative val="0"/>
          <c:cat>
            <c:strRef>
              <c:f>'GRAFICA INICIAL'!$B$71:$B$72</c:f>
              <c:strCache>
                <c:ptCount val="2"/>
                <c:pt idx="0">
                  <c:v>MEDICION</c:v>
                </c:pt>
                <c:pt idx="1">
                  <c:v>MADUREZ</c:v>
                </c:pt>
              </c:strCache>
            </c:strRef>
          </c:cat>
          <c:val>
            <c:numRef>
              <c:f>'GRAFICA INICIAL'!$E$71:$E$72</c:f>
              <c:numCache>
                <c:formatCode>General</c:formatCode>
                <c:ptCount val="2"/>
                <c:pt idx="0">
                  <c:v>0</c:v>
                </c:pt>
                <c:pt idx="1">
                  <c:v>32</c:v>
                </c:pt>
              </c:numCache>
            </c:numRef>
          </c:val>
          <c:extLst>
            <c:ext xmlns:c16="http://schemas.microsoft.com/office/drawing/2014/chart" uri="{C3380CC4-5D6E-409C-BE32-E72D297353CC}">
              <c16:uniqueId val="{00000002-F013-41FA-B4C8-25B0CBDA6DC4}"/>
            </c:ext>
          </c:extLst>
        </c:ser>
        <c:ser>
          <c:idx val="3"/>
          <c:order val="3"/>
          <c:tx>
            <c:strRef>
              <c:f>'GRAFICA INICIAL'!$F$69</c:f>
              <c:strCache>
                <c:ptCount val="1"/>
                <c:pt idx="0">
                  <c:v>NIVEL 4</c:v>
                </c:pt>
              </c:strCache>
            </c:strRef>
          </c:tx>
          <c:spPr>
            <a:gradFill flip="none" rotWithShape="1">
              <a:gsLst>
                <a:gs pos="0">
                  <a:srgbClr val="FFFF00"/>
                </a:gs>
                <a:gs pos="100000">
                  <a:srgbClr val="FFFFFF"/>
                </a:gs>
                <a:gs pos="99000">
                  <a:schemeClr val="accent6"/>
                </a:gs>
              </a:gsLst>
              <a:lin ang="0" scaled="1"/>
              <a:tileRect/>
            </a:gradFill>
          </c:spPr>
          <c:invertIfNegative val="0"/>
          <c:cat>
            <c:strRef>
              <c:f>'GRAFICA INICIAL'!$B$71:$B$72</c:f>
              <c:strCache>
                <c:ptCount val="2"/>
                <c:pt idx="0">
                  <c:v>MEDICION</c:v>
                </c:pt>
                <c:pt idx="1">
                  <c:v>MADUREZ</c:v>
                </c:pt>
              </c:strCache>
            </c:strRef>
          </c:cat>
          <c:val>
            <c:numRef>
              <c:f>'GRAFICA INICIAL'!$F$71:$F$72</c:f>
              <c:numCache>
                <c:formatCode>General</c:formatCode>
                <c:ptCount val="2"/>
                <c:pt idx="0">
                  <c:v>0</c:v>
                </c:pt>
                <c:pt idx="1">
                  <c:v>18</c:v>
                </c:pt>
              </c:numCache>
            </c:numRef>
          </c:val>
          <c:extLst>
            <c:ext xmlns:c16="http://schemas.microsoft.com/office/drawing/2014/chart" uri="{C3380CC4-5D6E-409C-BE32-E72D297353CC}">
              <c16:uniqueId val="{00000003-F013-41FA-B4C8-25B0CBDA6DC4}"/>
            </c:ext>
          </c:extLst>
        </c:ser>
        <c:ser>
          <c:idx val="4"/>
          <c:order val="4"/>
          <c:tx>
            <c:strRef>
              <c:f>'GRAFICA INICIAL'!$G$69</c:f>
              <c:strCache>
                <c:ptCount val="1"/>
                <c:pt idx="0">
                  <c:v>NIVEL 5</c:v>
                </c:pt>
              </c:strCache>
            </c:strRef>
          </c:tx>
          <c:spPr>
            <a:gradFill flip="none" rotWithShape="1">
              <a:gsLst>
                <a:gs pos="0">
                  <a:schemeClr val="accent6"/>
                </a:gs>
                <a:gs pos="100000">
                  <a:srgbClr val="FFFFFF"/>
                </a:gs>
                <a:gs pos="99000">
                  <a:srgbClr val="008000"/>
                </a:gs>
              </a:gsLst>
              <a:lin ang="0" scaled="1"/>
              <a:tileRect/>
            </a:gradFill>
          </c:spPr>
          <c:invertIfNegative val="0"/>
          <c:cat>
            <c:strRef>
              <c:f>'GRAFICA INICIAL'!$B$71:$B$72</c:f>
              <c:strCache>
                <c:ptCount val="2"/>
                <c:pt idx="0">
                  <c:v>MEDICION</c:v>
                </c:pt>
                <c:pt idx="1">
                  <c:v>MADUREZ</c:v>
                </c:pt>
              </c:strCache>
            </c:strRef>
          </c:cat>
          <c:val>
            <c:numRef>
              <c:f>'GRAFICA INICIAL'!$G$71:$G$72</c:f>
              <c:numCache>
                <c:formatCode>General</c:formatCode>
                <c:ptCount val="2"/>
                <c:pt idx="0">
                  <c:v>0</c:v>
                </c:pt>
                <c:pt idx="1">
                  <c:v>15</c:v>
                </c:pt>
              </c:numCache>
            </c:numRef>
          </c:val>
          <c:extLst>
            <c:ext xmlns:c16="http://schemas.microsoft.com/office/drawing/2014/chart" uri="{C3380CC4-5D6E-409C-BE32-E72D297353CC}">
              <c16:uniqueId val="{00000004-F013-41FA-B4C8-25B0CBDA6DC4}"/>
            </c:ext>
          </c:extLst>
        </c:ser>
        <c:dLbls>
          <c:showLegendKey val="0"/>
          <c:showVal val="0"/>
          <c:showCatName val="0"/>
          <c:showSerName val="0"/>
          <c:showPercent val="0"/>
          <c:showBubbleSize val="0"/>
        </c:dLbls>
        <c:gapWidth val="55"/>
        <c:overlap val="100"/>
        <c:axId val="2130367576"/>
        <c:axId val="2129898296"/>
      </c:barChart>
      <c:catAx>
        <c:axId val="2130367576"/>
        <c:scaling>
          <c:orientation val="minMax"/>
        </c:scaling>
        <c:delete val="0"/>
        <c:axPos val="l"/>
        <c:numFmt formatCode="General" sourceLinked="0"/>
        <c:majorTickMark val="none"/>
        <c:minorTickMark val="none"/>
        <c:tickLblPos val="nextTo"/>
        <c:crossAx val="2129898296"/>
        <c:crosses val="autoZero"/>
        <c:auto val="1"/>
        <c:lblAlgn val="ctr"/>
        <c:lblOffset val="100"/>
        <c:noMultiLvlLbl val="0"/>
      </c:catAx>
      <c:valAx>
        <c:axId val="2129898296"/>
        <c:scaling>
          <c:orientation val="minMax"/>
        </c:scaling>
        <c:delete val="0"/>
        <c:axPos val="b"/>
        <c:majorGridlines/>
        <c:numFmt formatCode="General" sourceLinked="1"/>
        <c:majorTickMark val="none"/>
        <c:minorTickMark val="none"/>
        <c:tickLblPos val="nextTo"/>
        <c:crossAx val="2130367576"/>
        <c:crosses val="autoZero"/>
        <c:crossBetween val="between"/>
      </c:valAx>
    </c:plotArea>
    <c:legend>
      <c:legendPos val="r"/>
      <c:overlay val="0"/>
    </c:legend>
    <c:plotVisOnly val="1"/>
    <c:dispBlanksAs val="gap"/>
    <c:showDLblsOverMax val="0"/>
  </c:chart>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NIVEL DE MADUREZ DEL EQUIPO SEPARADO</a:t>
            </a:r>
            <a:r>
              <a:rPr lang="en-US" baseline="0"/>
              <a:t> </a:t>
            </a:r>
            <a:r>
              <a:rPr lang="en-US"/>
              <a:t>POR FACTOR </a:t>
            </a:r>
          </a:p>
        </c:rich>
      </c:tx>
      <c:overlay val="0"/>
    </c:title>
    <c:autoTitleDeleted val="0"/>
    <c:plotArea>
      <c:layout/>
      <c:radarChart>
        <c:radarStyle val="marker"/>
        <c:varyColors val="0"/>
        <c:ser>
          <c:idx val="0"/>
          <c:order val="0"/>
          <c:tx>
            <c:strRef>
              <c:f>'GRAFICA SEGUIMIENTO'!$J$57</c:f>
              <c:strCache>
                <c:ptCount val="1"/>
                <c:pt idx="0">
                  <c:v>MEDICION</c:v>
                </c:pt>
              </c:strCache>
            </c:strRef>
          </c:tx>
          <c:spPr>
            <a:ln>
              <a:solidFill>
                <a:srgbClr val="0000FF"/>
              </a:solidFill>
            </a:ln>
          </c:spPr>
          <c:marker>
            <c:spPr>
              <a:solidFill>
                <a:srgbClr val="FF0000"/>
              </a:solidFill>
              <a:ln>
                <a:solidFill>
                  <a:srgbClr val="0000FF"/>
                </a:solidFill>
              </a:ln>
            </c:spPr>
          </c:marker>
          <c:cat>
            <c:strRef>
              <c:f>'GRAFICA SEGUIMIENTO'!$I$58:$I$66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SEGUIMIENTO'!$J$58:$J$66</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0-2F73-4751-8DE5-2BE9A262FEAD}"/>
            </c:ext>
          </c:extLst>
        </c:ser>
        <c:ser>
          <c:idx val="1"/>
          <c:order val="1"/>
          <c:tx>
            <c:strRef>
              <c:f>'GRAFICA SEGUIMIENTO'!$K$57</c:f>
              <c:strCache>
                <c:ptCount val="1"/>
                <c:pt idx="0">
                  <c:v>INICIAL</c:v>
                </c:pt>
              </c:strCache>
            </c:strRef>
          </c:tx>
          <c:spPr>
            <a:ln>
              <a:solidFill>
                <a:srgbClr val="FF0000"/>
              </a:solidFill>
            </a:ln>
          </c:spPr>
          <c:marker>
            <c:spPr>
              <a:solidFill>
                <a:srgbClr val="FF0000"/>
              </a:solidFill>
              <a:ln>
                <a:solidFill>
                  <a:srgbClr val="FF0000"/>
                </a:solidFill>
              </a:ln>
            </c:spPr>
          </c:marker>
          <c:cat>
            <c:strRef>
              <c:f>'GRAFICA SEGUIMIENTO'!$I$58:$I$66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SEGUIMIENTO'!$K$58:$K$66</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1-2F73-4751-8DE5-2BE9A262FEAD}"/>
            </c:ext>
          </c:extLst>
        </c:ser>
        <c:ser>
          <c:idx val="2"/>
          <c:order val="2"/>
          <c:tx>
            <c:strRef>
              <c:f>'GRAFICA SEGUIMIENTO'!$L$57</c:f>
              <c:strCache>
                <c:ptCount val="1"/>
                <c:pt idx="0">
                  <c:v>DESARROLLADO</c:v>
                </c:pt>
              </c:strCache>
            </c:strRef>
          </c:tx>
          <c:spPr>
            <a:ln>
              <a:solidFill>
                <a:schemeClr val="accent2"/>
              </a:solidFill>
            </a:ln>
          </c:spPr>
          <c:marker>
            <c:spPr>
              <a:solidFill>
                <a:schemeClr val="accent2"/>
              </a:solidFill>
              <a:ln>
                <a:solidFill>
                  <a:schemeClr val="accent2"/>
                </a:solidFill>
              </a:ln>
            </c:spPr>
          </c:marker>
          <c:cat>
            <c:strRef>
              <c:f>'GRAFICA SEGUIMIENTO'!$I$58:$I$66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SEGUIMIENTO'!$L$58:$L$66</c:f>
              <c:numCache>
                <c:formatCode>General</c:formatCode>
                <c:ptCount val="9"/>
                <c:pt idx="0">
                  <c:v>2</c:v>
                </c:pt>
                <c:pt idx="1">
                  <c:v>2</c:v>
                </c:pt>
                <c:pt idx="2">
                  <c:v>2</c:v>
                </c:pt>
                <c:pt idx="3">
                  <c:v>2</c:v>
                </c:pt>
                <c:pt idx="4">
                  <c:v>2</c:v>
                </c:pt>
                <c:pt idx="5">
                  <c:v>2</c:v>
                </c:pt>
                <c:pt idx="6">
                  <c:v>2</c:v>
                </c:pt>
                <c:pt idx="7">
                  <c:v>2</c:v>
                </c:pt>
                <c:pt idx="8">
                  <c:v>2</c:v>
                </c:pt>
              </c:numCache>
            </c:numRef>
          </c:val>
          <c:extLst>
            <c:ext xmlns:c16="http://schemas.microsoft.com/office/drawing/2014/chart" uri="{C3380CC4-5D6E-409C-BE32-E72D297353CC}">
              <c16:uniqueId val="{00000002-2F73-4751-8DE5-2BE9A262FEAD}"/>
            </c:ext>
          </c:extLst>
        </c:ser>
        <c:ser>
          <c:idx val="3"/>
          <c:order val="3"/>
          <c:tx>
            <c:strRef>
              <c:f>'GRAFICA SEGUIMIENTO'!$M$57</c:f>
              <c:strCache>
                <c:ptCount val="1"/>
                <c:pt idx="0">
                  <c:v>MEJORADO</c:v>
                </c:pt>
              </c:strCache>
            </c:strRef>
          </c:tx>
          <c:spPr>
            <a:ln>
              <a:solidFill>
                <a:schemeClr val="accent4"/>
              </a:solidFill>
            </a:ln>
          </c:spPr>
          <c:marker>
            <c:spPr>
              <a:solidFill>
                <a:srgbClr val="FFFF00"/>
              </a:solidFill>
              <a:ln>
                <a:solidFill>
                  <a:schemeClr val="accent4"/>
                </a:solidFill>
              </a:ln>
            </c:spPr>
          </c:marker>
          <c:cat>
            <c:strRef>
              <c:f>'GRAFICA SEGUIMIENTO'!$I$58:$I$66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SEGUIMIENTO'!$M$58:$M$66</c:f>
              <c:numCache>
                <c:formatCode>General</c:formatCode>
                <c:ptCount val="9"/>
                <c:pt idx="0">
                  <c:v>3</c:v>
                </c:pt>
                <c:pt idx="1">
                  <c:v>3</c:v>
                </c:pt>
                <c:pt idx="2">
                  <c:v>3</c:v>
                </c:pt>
                <c:pt idx="3">
                  <c:v>3</c:v>
                </c:pt>
                <c:pt idx="4">
                  <c:v>3</c:v>
                </c:pt>
                <c:pt idx="5">
                  <c:v>3</c:v>
                </c:pt>
                <c:pt idx="6">
                  <c:v>3</c:v>
                </c:pt>
                <c:pt idx="7">
                  <c:v>3</c:v>
                </c:pt>
                <c:pt idx="8">
                  <c:v>3</c:v>
                </c:pt>
              </c:numCache>
            </c:numRef>
          </c:val>
          <c:extLst>
            <c:ext xmlns:c16="http://schemas.microsoft.com/office/drawing/2014/chart" uri="{C3380CC4-5D6E-409C-BE32-E72D297353CC}">
              <c16:uniqueId val="{00000003-2F73-4751-8DE5-2BE9A262FEAD}"/>
            </c:ext>
          </c:extLst>
        </c:ser>
        <c:ser>
          <c:idx val="4"/>
          <c:order val="4"/>
          <c:tx>
            <c:strRef>
              <c:f>'GRAFICA SEGUIMIENTO'!$N$57</c:f>
              <c:strCache>
                <c:ptCount val="1"/>
                <c:pt idx="0">
                  <c:v>AVANZADO</c:v>
                </c:pt>
              </c:strCache>
            </c:strRef>
          </c:tx>
          <c:spPr>
            <a:ln>
              <a:solidFill>
                <a:schemeClr val="accent6"/>
              </a:solidFill>
            </a:ln>
          </c:spPr>
          <c:marker>
            <c:spPr>
              <a:solidFill>
                <a:schemeClr val="accent6"/>
              </a:solidFill>
              <a:ln>
                <a:solidFill>
                  <a:schemeClr val="accent6"/>
                </a:solidFill>
              </a:ln>
            </c:spPr>
          </c:marker>
          <c:cat>
            <c:strRef>
              <c:f>'GRAFICA SEGUIMIENTO'!$I$58:$I$66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SEGUIMIENTO'!$N$58:$N$66</c:f>
              <c:numCache>
                <c:formatCode>General</c:formatCode>
                <c:ptCount val="9"/>
                <c:pt idx="0">
                  <c:v>4</c:v>
                </c:pt>
                <c:pt idx="1">
                  <c:v>4</c:v>
                </c:pt>
                <c:pt idx="2">
                  <c:v>4</c:v>
                </c:pt>
                <c:pt idx="3">
                  <c:v>4</c:v>
                </c:pt>
                <c:pt idx="4">
                  <c:v>4</c:v>
                </c:pt>
                <c:pt idx="5">
                  <c:v>4</c:v>
                </c:pt>
                <c:pt idx="6">
                  <c:v>4</c:v>
                </c:pt>
                <c:pt idx="7">
                  <c:v>4</c:v>
                </c:pt>
                <c:pt idx="8">
                  <c:v>4</c:v>
                </c:pt>
              </c:numCache>
            </c:numRef>
          </c:val>
          <c:extLst>
            <c:ext xmlns:c16="http://schemas.microsoft.com/office/drawing/2014/chart" uri="{C3380CC4-5D6E-409C-BE32-E72D297353CC}">
              <c16:uniqueId val="{00000004-2F73-4751-8DE5-2BE9A262FEAD}"/>
            </c:ext>
          </c:extLst>
        </c:ser>
        <c:ser>
          <c:idx val="5"/>
          <c:order val="5"/>
          <c:tx>
            <c:strRef>
              <c:f>'GRAFICA SEGUIMIENTO'!$O$57</c:f>
              <c:strCache>
                <c:ptCount val="1"/>
                <c:pt idx="0">
                  <c:v>LIDER</c:v>
                </c:pt>
              </c:strCache>
            </c:strRef>
          </c:tx>
          <c:spPr>
            <a:ln>
              <a:solidFill>
                <a:srgbClr val="008000"/>
              </a:solidFill>
            </a:ln>
          </c:spPr>
          <c:marker>
            <c:spPr>
              <a:solidFill>
                <a:srgbClr val="008000"/>
              </a:solidFill>
              <a:ln>
                <a:solidFill>
                  <a:srgbClr val="008000"/>
                </a:solidFill>
              </a:ln>
            </c:spPr>
          </c:marker>
          <c:cat>
            <c:strRef>
              <c:f>'GRAFICA SEGUIMIENTO'!$I$58:$I$66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SEGUIMIENTO'!$O$58:$O$66</c:f>
              <c:numCache>
                <c:formatCode>General</c:formatCode>
                <c:ptCount val="9"/>
                <c:pt idx="0">
                  <c:v>5</c:v>
                </c:pt>
                <c:pt idx="1">
                  <c:v>5</c:v>
                </c:pt>
                <c:pt idx="2">
                  <c:v>5</c:v>
                </c:pt>
                <c:pt idx="3">
                  <c:v>5</c:v>
                </c:pt>
                <c:pt idx="4">
                  <c:v>5</c:v>
                </c:pt>
                <c:pt idx="5">
                  <c:v>5</c:v>
                </c:pt>
                <c:pt idx="6">
                  <c:v>5</c:v>
                </c:pt>
                <c:pt idx="7">
                  <c:v>5</c:v>
                </c:pt>
                <c:pt idx="8">
                  <c:v>5</c:v>
                </c:pt>
              </c:numCache>
            </c:numRef>
          </c:val>
          <c:extLst>
            <c:ext xmlns:c16="http://schemas.microsoft.com/office/drawing/2014/chart" uri="{C3380CC4-5D6E-409C-BE32-E72D297353CC}">
              <c16:uniqueId val="{00000005-2F73-4751-8DE5-2BE9A262FEAD}"/>
            </c:ext>
          </c:extLst>
        </c:ser>
        <c:dLbls>
          <c:showLegendKey val="0"/>
          <c:showVal val="0"/>
          <c:showCatName val="0"/>
          <c:showSerName val="0"/>
          <c:showPercent val="0"/>
          <c:showBubbleSize val="0"/>
        </c:dLbls>
        <c:axId val="2107337096"/>
        <c:axId val="2142348552"/>
      </c:radarChart>
      <c:catAx>
        <c:axId val="2107337096"/>
        <c:scaling>
          <c:orientation val="minMax"/>
        </c:scaling>
        <c:delete val="0"/>
        <c:axPos val="b"/>
        <c:majorGridlines/>
        <c:numFmt formatCode="General" sourceLinked="0"/>
        <c:majorTickMark val="none"/>
        <c:minorTickMark val="none"/>
        <c:tickLblPos val="nextTo"/>
        <c:spPr>
          <a:ln w="6350">
            <a:noFill/>
          </a:ln>
        </c:spPr>
        <c:crossAx val="2142348552"/>
        <c:crosses val="autoZero"/>
        <c:auto val="1"/>
        <c:lblAlgn val="ctr"/>
        <c:lblOffset val="100"/>
        <c:noMultiLvlLbl val="0"/>
      </c:catAx>
      <c:valAx>
        <c:axId val="2142348552"/>
        <c:scaling>
          <c:orientation val="minMax"/>
          <c:min val="0"/>
        </c:scaling>
        <c:delete val="0"/>
        <c:axPos val="l"/>
        <c:majorGridlines/>
        <c:numFmt formatCode="General" sourceLinked="1"/>
        <c:majorTickMark val="none"/>
        <c:minorTickMark val="none"/>
        <c:tickLblPos val="nextTo"/>
        <c:crossAx val="2107337096"/>
        <c:crosses val="autoZero"/>
        <c:crossBetween val="between"/>
      </c:valAx>
    </c:plotArea>
    <c:legend>
      <c:legendPos val="b"/>
      <c:overlay val="0"/>
    </c:legend>
    <c:plotVisOnly val="1"/>
    <c:dispBlanksAs val="gap"/>
    <c:showDLblsOverMax val="0"/>
  </c:chart>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NIVEL</a:t>
            </a:r>
            <a:r>
              <a:rPr lang="en-US" baseline="0"/>
              <a:t> DE MADUREZ DEL EQUIPO VIRTUAL DE TRABAJO CONSOLIDADO</a:t>
            </a:r>
          </a:p>
        </c:rich>
      </c:tx>
      <c:layout>
        <c:manualLayout>
          <c:xMode val="edge"/>
          <c:yMode val="edge"/>
          <c:x val="0.163851333651787"/>
          <c:y val="3.2388663967611302E-2"/>
        </c:manualLayout>
      </c:layout>
      <c:overlay val="0"/>
    </c:title>
    <c:autoTitleDeleted val="0"/>
    <c:plotArea>
      <c:layout/>
      <c:barChart>
        <c:barDir val="bar"/>
        <c:grouping val="stacked"/>
        <c:varyColors val="0"/>
        <c:ser>
          <c:idx val="0"/>
          <c:order val="0"/>
          <c:tx>
            <c:strRef>
              <c:f>'GRAFICA SEGUIMIENTO'!$C$69</c:f>
              <c:strCache>
                <c:ptCount val="1"/>
                <c:pt idx="0">
                  <c:v>NIVEL 1</c:v>
                </c:pt>
              </c:strCache>
            </c:strRef>
          </c:tx>
          <c:invertIfNegative val="0"/>
          <c:cat>
            <c:strRef>
              <c:f>'GRAFICA SEGUIMIENTO'!$B$71:$B$72</c:f>
              <c:strCache>
                <c:ptCount val="2"/>
                <c:pt idx="0">
                  <c:v>MEDICION</c:v>
                </c:pt>
                <c:pt idx="1">
                  <c:v>MADUREZ</c:v>
                </c:pt>
              </c:strCache>
            </c:strRef>
          </c:cat>
          <c:val>
            <c:numRef>
              <c:f>'GRAFICA SEGUIMIENTO'!$C$71:$C$72</c:f>
              <c:numCache>
                <c:formatCode>General</c:formatCode>
                <c:ptCount val="2"/>
                <c:pt idx="0">
                  <c:v>0</c:v>
                </c:pt>
                <c:pt idx="1">
                  <c:v>0</c:v>
                </c:pt>
              </c:numCache>
            </c:numRef>
          </c:val>
          <c:extLst>
            <c:ext xmlns:c16="http://schemas.microsoft.com/office/drawing/2014/chart" uri="{C3380CC4-5D6E-409C-BE32-E72D297353CC}">
              <c16:uniqueId val="{00000000-DADD-41B7-A2FD-33C0C7AB5427}"/>
            </c:ext>
          </c:extLst>
        </c:ser>
        <c:ser>
          <c:idx val="1"/>
          <c:order val="1"/>
          <c:tx>
            <c:strRef>
              <c:f>'GRAFICA SEGUIMIENTO'!$D$69</c:f>
              <c:strCache>
                <c:ptCount val="1"/>
                <c:pt idx="0">
                  <c:v>NIVEL 2</c:v>
                </c:pt>
              </c:strCache>
            </c:strRef>
          </c:tx>
          <c:spPr>
            <a:gradFill flip="none" rotWithShape="1">
              <a:gsLst>
                <a:gs pos="0">
                  <a:srgbClr val="FF0000"/>
                </a:gs>
                <a:gs pos="100000">
                  <a:srgbClr val="FFFFFF"/>
                </a:gs>
                <a:gs pos="99000">
                  <a:srgbClr val="FF6600"/>
                </a:gs>
              </a:gsLst>
              <a:lin ang="0" scaled="1"/>
              <a:tileRect/>
            </a:gradFill>
          </c:spPr>
          <c:invertIfNegative val="0"/>
          <c:cat>
            <c:strRef>
              <c:f>'GRAFICA SEGUIMIENTO'!$B$71:$B$72</c:f>
              <c:strCache>
                <c:ptCount val="2"/>
                <c:pt idx="0">
                  <c:v>MEDICION</c:v>
                </c:pt>
                <c:pt idx="1">
                  <c:v>MADUREZ</c:v>
                </c:pt>
              </c:strCache>
            </c:strRef>
          </c:cat>
          <c:val>
            <c:numRef>
              <c:f>'GRAFICA SEGUIMIENTO'!$D$71:$D$72</c:f>
              <c:numCache>
                <c:formatCode>General</c:formatCode>
                <c:ptCount val="2"/>
                <c:pt idx="0">
                  <c:v>0</c:v>
                </c:pt>
                <c:pt idx="1">
                  <c:v>24</c:v>
                </c:pt>
              </c:numCache>
            </c:numRef>
          </c:val>
          <c:extLst>
            <c:ext xmlns:c16="http://schemas.microsoft.com/office/drawing/2014/chart" uri="{C3380CC4-5D6E-409C-BE32-E72D297353CC}">
              <c16:uniqueId val="{00000001-DADD-41B7-A2FD-33C0C7AB5427}"/>
            </c:ext>
          </c:extLst>
        </c:ser>
        <c:ser>
          <c:idx val="2"/>
          <c:order val="2"/>
          <c:tx>
            <c:strRef>
              <c:f>'GRAFICA SEGUIMIENTO'!$E$69</c:f>
              <c:strCache>
                <c:ptCount val="1"/>
                <c:pt idx="0">
                  <c:v>NIVEL 3</c:v>
                </c:pt>
              </c:strCache>
            </c:strRef>
          </c:tx>
          <c:spPr>
            <a:gradFill flip="none" rotWithShape="1">
              <a:gsLst>
                <a:gs pos="0">
                  <a:srgbClr val="FF6600"/>
                </a:gs>
                <a:gs pos="100000">
                  <a:srgbClr val="FFFFFF"/>
                </a:gs>
                <a:gs pos="99000">
                  <a:srgbClr val="FFFF00"/>
                </a:gs>
              </a:gsLst>
              <a:lin ang="0" scaled="1"/>
              <a:tileRect/>
            </a:gradFill>
          </c:spPr>
          <c:invertIfNegative val="0"/>
          <c:cat>
            <c:strRef>
              <c:f>'GRAFICA SEGUIMIENTO'!$B$71:$B$72</c:f>
              <c:strCache>
                <c:ptCount val="2"/>
                <c:pt idx="0">
                  <c:v>MEDICION</c:v>
                </c:pt>
                <c:pt idx="1">
                  <c:v>MADUREZ</c:v>
                </c:pt>
              </c:strCache>
            </c:strRef>
          </c:cat>
          <c:val>
            <c:numRef>
              <c:f>'GRAFICA SEGUIMIENTO'!$E$71:$E$72</c:f>
              <c:numCache>
                <c:formatCode>General</c:formatCode>
                <c:ptCount val="2"/>
                <c:pt idx="0">
                  <c:v>0</c:v>
                </c:pt>
                <c:pt idx="1">
                  <c:v>32</c:v>
                </c:pt>
              </c:numCache>
            </c:numRef>
          </c:val>
          <c:extLst>
            <c:ext xmlns:c16="http://schemas.microsoft.com/office/drawing/2014/chart" uri="{C3380CC4-5D6E-409C-BE32-E72D297353CC}">
              <c16:uniqueId val="{00000002-DADD-41B7-A2FD-33C0C7AB5427}"/>
            </c:ext>
          </c:extLst>
        </c:ser>
        <c:ser>
          <c:idx val="3"/>
          <c:order val="3"/>
          <c:tx>
            <c:strRef>
              <c:f>'GRAFICA SEGUIMIENTO'!$F$69</c:f>
              <c:strCache>
                <c:ptCount val="1"/>
                <c:pt idx="0">
                  <c:v>NIVEL 4</c:v>
                </c:pt>
              </c:strCache>
            </c:strRef>
          </c:tx>
          <c:spPr>
            <a:gradFill flip="none" rotWithShape="1">
              <a:gsLst>
                <a:gs pos="0">
                  <a:srgbClr val="FFFF00"/>
                </a:gs>
                <a:gs pos="100000">
                  <a:srgbClr val="FFFFFF"/>
                </a:gs>
                <a:gs pos="99000">
                  <a:schemeClr val="accent6"/>
                </a:gs>
              </a:gsLst>
              <a:lin ang="0" scaled="1"/>
              <a:tileRect/>
            </a:gradFill>
          </c:spPr>
          <c:invertIfNegative val="0"/>
          <c:cat>
            <c:strRef>
              <c:f>'GRAFICA SEGUIMIENTO'!$B$71:$B$72</c:f>
              <c:strCache>
                <c:ptCount val="2"/>
                <c:pt idx="0">
                  <c:v>MEDICION</c:v>
                </c:pt>
                <c:pt idx="1">
                  <c:v>MADUREZ</c:v>
                </c:pt>
              </c:strCache>
            </c:strRef>
          </c:cat>
          <c:val>
            <c:numRef>
              <c:f>'GRAFICA SEGUIMIENTO'!$F$71:$F$72</c:f>
              <c:numCache>
                <c:formatCode>General</c:formatCode>
                <c:ptCount val="2"/>
                <c:pt idx="0">
                  <c:v>0</c:v>
                </c:pt>
                <c:pt idx="1">
                  <c:v>18</c:v>
                </c:pt>
              </c:numCache>
            </c:numRef>
          </c:val>
          <c:extLst>
            <c:ext xmlns:c16="http://schemas.microsoft.com/office/drawing/2014/chart" uri="{C3380CC4-5D6E-409C-BE32-E72D297353CC}">
              <c16:uniqueId val="{00000003-DADD-41B7-A2FD-33C0C7AB5427}"/>
            </c:ext>
          </c:extLst>
        </c:ser>
        <c:ser>
          <c:idx val="4"/>
          <c:order val="4"/>
          <c:tx>
            <c:strRef>
              <c:f>'GRAFICA SEGUIMIENTO'!$G$69</c:f>
              <c:strCache>
                <c:ptCount val="1"/>
                <c:pt idx="0">
                  <c:v>NIVEL 5</c:v>
                </c:pt>
              </c:strCache>
            </c:strRef>
          </c:tx>
          <c:spPr>
            <a:gradFill flip="none" rotWithShape="1">
              <a:gsLst>
                <a:gs pos="0">
                  <a:schemeClr val="accent6"/>
                </a:gs>
                <a:gs pos="100000">
                  <a:srgbClr val="FFFFFF"/>
                </a:gs>
                <a:gs pos="99000">
                  <a:srgbClr val="008000"/>
                </a:gs>
              </a:gsLst>
              <a:lin ang="0" scaled="1"/>
              <a:tileRect/>
            </a:gradFill>
          </c:spPr>
          <c:invertIfNegative val="0"/>
          <c:cat>
            <c:strRef>
              <c:f>'GRAFICA SEGUIMIENTO'!$B$71:$B$72</c:f>
              <c:strCache>
                <c:ptCount val="2"/>
                <c:pt idx="0">
                  <c:v>MEDICION</c:v>
                </c:pt>
                <c:pt idx="1">
                  <c:v>MADUREZ</c:v>
                </c:pt>
              </c:strCache>
            </c:strRef>
          </c:cat>
          <c:val>
            <c:numRef>
              <c:f>'GRAFICA SEGUIMIENTO'!$G$71:$G$72</c:f>
              <c:numCache>
                <c:formatCode>General</c:formatCode>
                <c:ptCount val="2"/>
                <c:pt idx="0">
                  <c:v>0</c:v>
                </c:pt>
                <c:pt idx="1">
                  <c:v>15</c:v>
                </c:pt>
              </c:numCache>
            </c:numRef>
          </c:val>
          <c:extLst>
            <c:ext xmlns:c16="http://schemas.microsoft.com/office/drawing/2014/chart" uri="{C3380CC4-5D6E-409C-BE32-E72D297353CC}">
              <c16:uniqueId val="{00000004-DADD-41B7-A2FD-33C0C7AB5427}"/>
            </c:ext>
          </c:extLst>
        </c:ser>
        <c:dLbls>
          <c:showLegendKey val="0"/>
          <c:showVal val="0"/>
          <c:showCatName val="0"/>
          <c:showSerName val="0"/>
          <c:showPercent val="0"/>
          <c:showBubbleSize val="0"/>
        </c:dLbls>
        <c:gapWidth val="55"/>
        <c:overlap val="100"/>
        <c:axId val="2130367576"/>
        <c:axId val="2129898296"/>
      </c:barChart>
      <c:catAx>
        <c:axId val="2130367576"/>
        <c:scaling>
          <c:orientation val="minMax"/>
        </c:scaling>
        <c:delete val="0"/>
        <c:axPos val="l"/>
        <c:numFmt formatCode="General" sourceLinked="0"/>
        <c:majorTickMark val="none"/>
        <c:minorTickMark val="none"/>
        <c:tickLblPos val="nextTo"/>
        <c:crossAx val="2129898296"/>
        <c:crosses val="autoZero"/>
        <c:auto val="1"/>
        <c:lblAlgn val="ctr"/>
        <c:lblOffset val="100"/>
        <c:noMultiLvlLbl val="0"/>
      </c:catAx>
      <c:valAx>
        <c:axId val="2129898296"/>
        <c:scaling>
          <c:orientation val="minMax"/>
        </c:scaling>
        <c:delete val="0"/>
        <c:axPos val="b"/>
        <c:majorGridlines/>
        <c:numFmt formatCode="General" sourceLinked="1"/>
        <c:majorTickMark val="none"/>
        <c:minorTickMark val="none"/>
        <c:tickLblPos val="nextTo"/>
        <c:crossAx val="2130367576"/>
        <c:crosses val="autoZero"/>
        <c:crossBetween val="between"/>
      </c:valAx>
    </c:plotArea>
    <c:legend>
      <c:legendPos val="r"/>
      <c:overlay val="0"/>
    </c:legend>
    <c:plotVisOnly val="1"/>
    <c:dispBlanksAs val="gap"/>
    <c:showDLblsOverMax val="0"/>
  </c:chart>
  <c:printSettings>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NIVEL DE MADUREZ DEL EQUIPO SEPARADO</a:t>
            </a:r>
            <a:r>
              <a:rPr lang="en-US" baseline="0"/>
              <a:t> </a:t>
            </a:r>
            <a:r>
              <a:rPr lang="en-US"/>
              <a:t>POR FACTOR </a:t>
            </a:r>
          </a:p>
        </c:rich>
      </c:tx>
      <c:overlay val="0"/>
    </c:title>
    <c:autoTitleDeleted val="0"/>
    <c:plotArea>
      <c:layout/>
      <c:radarChart>
        <c:radarStyle val="marker"/>
        <c:varyColors val="0"/>
        <c:ser>
          <c:idx val="0"/>
          <c:order val="0"/>
          <c:tx>
            <c:strRef>
              <c:f>'GRAFICA FINAL'!$J$57</c:f>
              <c:strCache>
                <c:ptCount val="1"/>
                <c:pt idx="0">
                  <c:v>MEDICION</c:v>
                </c:pt>
              </c:strCache>
            </c:strRef>
          </c:tx>
          <c:spPr>
            <a:ln>
              <a:solidFill>
                <a:srgbClr val="0000FF"/>
              </a:solidFill>
            </a:ln>
          </c:spPr>
          <c:marker>
            <c:spPr>
              <a:solidFill>
                <a:srgbClr val="FF0000"/>
              </a:solidFill>
              <a:ln>
                <a:solidFill>
                  <a:srgbClr val="0000FF"/>
                </a:solidFill>
              </a:ln>
            </c:spPr>
          </c:marker>
          <c:cat>
            <c:strRef>
              <c:f>'GRAFICA FINAL'!$I$58:$I$66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FINAL'!$J$58:$J$66</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0-49CF-413F-B21D-59BBE1271CCD}"/>
            </c:ext>
          </c:extLst>
        </c:ser>
        <c:ser>
          <c:idx val="1"/>
          <c:order val="1"/>
          <c:tx>
            <c:strRef>
              <c:f>'GRAFICA FINAL'!$K$57</c:f>
              <c:strCache>
                <c:ptCount val="1"/>
                <c:pt idx="0">
                  <c:v>INICIAL</c:v>
                </c:pt>
              </c:strCache>
            </c:strRef>
          </c:tx>
          <c:spPr>
            <a:ln>
              <a:solidFill>
                <a:srgbClr val="FF0000"/>
              </a:solidFill>
            </a:ln>
          </c:spPr>
          <c:marker>
            <c:spPr>
              <a:solidFill>
                <a:srgbClr val="FF0000"/>
              </a:solidFill>
              <a:ln>
                <a:solidFill>
                  <a:srgbClr val="FF0000"/>
                </a:solidFill>
              </a:ln>
            </c:spPr>
          </c:marker>
          <c:cat>
            <c:strRef>
              <c:f>'GRAFICA FINAL'!$I$58:$I$66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FINAL'!$K$58:$K$66</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1-49CF-413F-B21D-59BBE1271CCD}"/>
            </c:ext>
          </c:extLst>
        </c:ser>
        <c:ser>
          <c:idx val="2"/>
          <c:order val="2"/>
          <c:tx>
            <c:strRef>
              <c:f>'GRAFICA FINAL'!$L$57</c:f>
              <c:strCache>
                <c:ptCount val="1"/>
                <c:pt idx="0">
                  <c:v>DESARROLLADO</c:v>
                </c:pt>
              </c:strCache>
            </c:strRef>
          </c:tx>
          <c:spPr>
            <a:ln>
              <a:solidFill>
                <a:schemeClr val="accent2"/>
              </a:solidFill>
            </a:ln>
          </c:spPr>
          <c:marker>
            <c:spPr>
              <a:solidFill>
                <a:schemeClr val="accent2"/>
              </a:solidFill>
              <a:ln>
                <a:solidFill>
                  <a:schemeClr val="accent2"/>
                </a:solidFill>
              </a:ln>
            </c:spPr>
          </c:marker>
          <c:cat>
            <c:strRef>
              <c:f>'GRAFICA FINAL'!$I$58:$I$66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FINAL'!$L$58:$L$66</c:f>
              <c:numCache>
                <c:formatCode>General</c:formatCode>
                <c:ptCount val="9"/>
                <c:pt idx="0">
                  <c:v>2</c:v>
                </c:pt>
                <c:pt idx="1">
                  <c:v>2</c:v>
                </c:pt>
                <c:pt idx="2">
                  <c:v>2</c:v>
                </c:pt>
                <c:pt idx="3">
                  <c:v>2</c:v>
                </c:pt>
                <c:pt idx="4">
                  <c:v>2</c:v>
                </c:pt>
                <c:pt idx="5">
                  <c:v>2</c:v>
                </c:pt>
                <c:pt idx="6">
                  <c:v>2</c:v>
                </c:pt>
                <c:pt idx="7">
                  <c:v>2</c:v>
                </c:pt>
                <c:pt idx="8">
                  <c:v>2</c:v>
                </c:pt>
              </c:numCache>
            </c:numRef>
          </c:val>
          <c:extLst>
            <c:ext xmlns:c16="http://schemas.microsoft.com/office/drawing/2014/chart" uri="{C3380CC4-5D6E-409C-BE32-E72D297353CC}">
              <c16:uniqueId val="{00000002-49CF-413F-B21D-59BBE1271CCD}"/>
            </c:ext>
          </c:extLst>
        </c:ser>
        <c:ser>
          <c:idx val="3"/>
          <c:order val="3"/>
          <c:tx>
            <c:strRef>
              <c:f>'GRAFICA FINAL'!$M$57</c:f>
              <c:strCache>
                <c:ptCount val="1"/>
                <c:pt idx="0">
                  <c:v>MEJORADO</c:v>
                </c:pt>
              </c:strCache>
            </c:strRef>
          </c:tx>
          <c:spPr>
            <a:ln>
              <a:solidFill>
                <a:schemeClr val="accent4"/>
              </a:solidFill>
            </a:ln>
          </c:spPr>
          <c:marker>
            <c:spPr>
              <a:solidFill>
                <a:srgbClr val="FFFF00"/>
              </a:solidFill>
              <a:ln>
                <a:solidFill>
                  <a:schemeClr val="accent4"/>
                </a:solidFill>
              </a:ln>
            </c:spPr>
          </c:marker>
          <c:cat>
            <c:strRef>
              <c:f>'GRAFICA FINAL'!$I$58:$I$66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FINAL'!$M$58:$M$66</c:f>
              <c:numCache>
                <c:formatCode>General</c:formatCode>
                <c:ptCount val="9"/>
                <c:pt idx="0">
                  <c:v>3</c:v>
                </c:pt>
                <c:pt idx="1">
                  <c:v>3</c:v>
                </c:pt>
                <c:pt idx="2">
                  <c:v>3</c:v>
                </c:pt>
                <c:pt idx="3">
                  <c:v>3</c:v>
                </c:pt>
                <c:pt idx="4">
                  <c:v>3</c:v>
                </c:pt>
                <c:pt idx="5">
                  <c:v>3</c:v>
                </c:pt>
                <c:pt idx="6">
                  <c:v>3</c:v>
                </c:pt>
                <c:pt idx="7">
                  <c:v>3</c:v>
                </c:pt>
                <c:pt idx="8">
                  <c:v>3</c:v>
                </c:pt>
              </c:numCache>
            </c:numRef>
          </c:val>
          <c:extLst>
            <c:ext xmlns:c16="http://schemas.microsoft.com/office/drawing/2014/chart" uri="{C3380CC4-5D6E-409C-BE32-E72D297353CC}">
              <c16:uniqueId val="{00000003-49CF-413F-B21D-59BBE1271CCD}"/>
            </c:ext>
          </c:extLst>
        </c:ser>
        <c:ser>
          <c:idx val="4"/>
          <c:order val="4"/>
          <c:tx>
            <c:strRef>
              <c:f>'GRAFICA FINAL'!$N$57</c:f>
              <c:strCache>
                <c:ptCount val="1"/>
                <c:pt idx="0">
                  <c:v>AVANZADO</c:v>
                </c:pt>
              </c:strCache>
            </c:strRef>
          </c:tx>
          <c:spPr>
            <a:ln>
              <a:solidFill>
                <a:schemeClr val="accent6"/>
              </a:solidFill>
            </a:ln>
          </c:spPr>
          <c:marker>
            <c:spPr>
              <a:solidFill>
                <a:schemeClr val="accent6"/>
              </a:solidFill>
              <a:ln>
                <a:solidFill>
                  <a:schemeClr val="accent6"/>
                </a:solidFill>
              </a:ln>
            </c:spPr>
          </c:marker>
          <c:cat>
            <c:strRef>
              <c:f>'GRAFICA FINAL'!$I$58:$I$66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FINAL'!$N$58:$N$66</c:f>
              <c:numCache>
                <c:formatCode>General</c:formatCode>
                <c:ptCount val="9"/>
                <c:pt idx="0">
                  <c:v>4</c:v>
                </c:pt>
                <c:pt idx="1">
                  <c:v>4</c:v>
                </c:pt>
                <c:pt idx="2">
                  <c:v>4</c:v>
                </c:pt>
                <c:pt idx="3">
                  <c:v>4</c:v>
                </c:pt>
                <c:pt idx="4">
                  <c:v>4</c:v>
                </c:pt>
                <c:pt idx="5">
                  <c:v>4</c:v>
                </c:pt>
                <c:pt idx="6">
                  <c:v>4</c:v>
                </c:pt>
                <c:pt idx="7">
                  <c:v>4</c:v>
                </c:pt>
                <c:pt idx="8">
                  <c:v>4</c:v>
                </c:pt>
              </c:numCache>
            </c:numRef>
          </c:val>
          <c:extLst>
            <c:ext xmlns:c16="http://schemas.microsoft.com/office/drawing/2014/chart" uri="{C3380CC4-5D6E-409C-BE32-E72D297353CC}">
              <c16:uniqueId val="{00000004-49CF-413F-B21D-59BBE1271CCD}"/>
            </c:ext>
          </c:extLst>
        </c:ser>
        <c:ser>
          <c:idx val="5"/>
          <c:order val="5"/>
          <c:tx>
            <c:strRef>
              <c:f>'GRAFICA FINAL'!$O$57</c:f>
              <c:strCache>
                <c:ptCount val="1"/>
                <c:pt idx="0">
                  <c:v>LIDER</c:v>
                </c:pt>
              </c:strCache>
            </c:strRef>
          </c:tx>
          <c:spPr>
            <a:ln>
              <a:solidFill>
                <a:srgbClr val="008000"/>
              </a:solidFill>
            </a:ln>
          </c:spPr>
          <c:marker>
            <c:spPr>
              <a:solidFill>
                <a:srgbClr val="008000"/>
              </a:solidFill>
              <a:ln>
                <a:solidFill>
                  <a:srgbClr val="008000"/>
                </a:solidFill>
              </a:ln>
            </c:spPr>
          </c:marker>
          <c:cat>
            <c:strRef>
              <c:f>'GRAFICA FINAL'!$I$58:$I$66</c:f>
              <c:strCache>
                <c:ptCount val="9"/>
                <c:pt idx="0">
                  <c:v>FACTOR 1</c:v>
                </c:pt>
                <c:pt idx="1">
                  <c:v>FACTOR 2</c:v>
                </c:pt>
                <c:pt idx="2">
                  <c:v>FACTOR 3</c:v>
                </c:pt>
                <c:pt idx="3">
                  <c:v>FACTOR 4</c:v>
                </c:pt>
                <c:pt idx="4">
                  <c:v>FACTOR 5</c:v>
                </c:pt>
                <c:pt idx="5">
                  <c:v>FACTOR 6</c:v>
                </c:pt>
                <c:pt idx="6">
                  <c:v>FACTOR 7</c:v>
                </c:pt>
                <c:pt idx="7">
                  <c:v>FACTOR 8</c:v>
                </c:pt>
                <c:pt idx="8">
                  <c:v>FACTOR 9</c:v>
                </c:pt>
              </c:strCache>
            </c:strRef>
          </c:cat>
          <c:val>
            <c:numRef>
              <c:f>'GRAFICA FINAL'!$O$58:$O$66</c:f>
              <c:numCache>
                <c:formatCode>General</c:formatCode>
                <c:ptCount val="9"/>
                <c:pt idx="0">
                  <c:v>5</c:v>
                </c:pt>
                <c:pt idx="1">
                  <c:v>5</c:v>
                </c:pt>
                <c:pt idx="2">
                  <c:v>5</c:v>
                </c:pt>
                <c:pt idx="3">
                  <c:v>5</c:v>
                </c:pt>
                <c:pt idx="4">
                  <c:v>5</c:v>
                </c:pt>
                <c:pt idx="5">
                  <c:v>5</c:v>
                </c:pt>
                <c:pt idx="6">
                  <c:v>5</c:v>
                </c:pt>
                <c:pt idx="7">
                  <c:v>5</c:v>
                </c:pt>
                <c:pt idx="8">
                  <c:v>5</c:v>
                </c:pt>
              </c:numCache>
            </c:numRef>
          </c:val>
          <c:extLst>
            <c:ext xmlns:c16="http://schemas.microsoft.com/office/drawing/2014/chart" uri="{C3380CC4-5D6E-409C-BE32-E72D297353CC}">
              <c16:uniqueId val="{00000005-49CF-413F-B21D-59BBE1271CCD}"/>
            </c:ext>
          </c:extLst>
        </c:ser>
        <c:dLbls>
          <c:showLegendKey val="0"/>
          <c:showVal val="0"/>
          <c:showCatName val="0"/>
          <c:showSerName val="0"/>
          <c:showPercent val="0"/>
          <c:showBubbleSize val="0"/>
        </c:dLbls>
        <c:axId val="2107337096"/>
        <c:axId val="2142348552"/>
      </c:radarChart>
      <c:catAx>
        <c:axId val="2107337096"/>
        <c:scaling>
          <c:orientation val="minMax"/>
        </c:scaling>
        <c:delete val="0"/>
        <c:axPos val="b"/>
        <c:majorGridlines/>
        <c:numFmt formatCode="General" sourceLinked="0"/>
        <c:majorTickMark val="none"/>
        <c:minorTickMark val="none"/>
        <c:tickLblPos val="nextTo"/>
        <c:spPr>
          <a:ln w="6350">
            <a:noFill/>
          </a:ln>
        </c:spPr>
        <c:crossAx val="2142348552"/>
        <c:crosses val="autoZero"/>
        <c:auto val="1"/>
        <c:lblAlgn val="ctr"/>
        <c:lblOffset val="100"/>
        <c:noMultiLvlLbl val="0"/>
      </c:catAx>
      <c:valAx>
        <c:axId val="2142348552"/>
        <c:scaling>
          <c:orientation val="minMax"/>
          <c:min val="0"/>
        </c:scaling>
        <c:delete val="0"/>
        <c:axPos val="l"/>
        <c:majorGridlines/>
        <c:numFmt formatCode="General" sourceLinked="1"/>
        <c:majorTickMark val="none"/>
        <c:minorTickMark val="none"/>
        <c:tickLblPos val="nextTo"/>
        <c:crossAx val="2107337096"/>
        <c:crosses val="autoZero"/>
        <c:crossBetween val="between"/>
      </c:valAx>
    </c:plotArea>
    <c:legend>
      <c:legendPos val="b"/>
      <c:overlay val="0"/>
    </c:legend>
    <c:plotVisOnly val="1"/>
    <c:dispBlanksAs val="gap"/>
    <c:showDLblsOverMax val="0"/>
  </c:chart>
  <c:printSettings>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NIVEL</a:t>
            </a:r>
            <a:r>
              <a:rPr lang="en-US" baseline="0"/>
              <a:t> DE MADUREZ DEL EQUIPO VIRTUAL DE TRABAJO CONSOLIDADO</a:t>
            </a:r>
          </a:p>
        </c:rich>
      </c:tx>
      <c:layout>
        <c:manualLayout>
          <c:xMode val="edge"/>
          <c:yMode val="edge"/>
          <c:x val="0.163851333651787"/>
          <c:y val="3.2388663967611302E-2"/>
        </c:manualLayout>
      </c:layout>
      <c:overlay val="0"/>
    </c:title>
    <c:autoTitleDeleted val="0"/>
    <c:plotArea>
      <c:layout/>
      <c:barChart>
        <c:barDir val="bar"/>
        <c:grouping val="stacked"/>
        <c:varyColors val="0"/>
        <c:ser>
          <c:idx val="0"/>
          <c:order val="0"/>
          <c:tx>
            <c:strRef>
              <c:f>'GRAFICA FINAL'!$C$69</c:f>
              <c:strCache>
                <c:ptCount val="1"/>
                <c:pt idx="0">
                  <c:v>NIVEL 1</c:v>
                </c:pt>
              </c:strCache>
            </c:strRef>
          </c:tx>
          <c:invertIfNegative val="0"/>
          <c:cat>
            <c:strRef>
              <c:f>'GRAFICA FINAL'!$B$71:$B$72</c:f>
              <c:strCache>
                <c:ptCount val="2"/>
                <c:pt idx="0">
                  <c:v>MEDICION</c:v>
                </c:pt>
                <c:pt idx="1">
                  <c:v>MADUREZ</c:v>
                </c:pt>
              </c:strCache>
            </c:strRef>
          </c:cat>
          <c:val>
            <c:numRef>
              <c:f>'GRAFICA FINAL'!$C$71:$C$72</c:f>
              <c:numCache>
                <c:formatCode>General</c:formatCode>
                <c:ptCount val="2"/>
                <c:pt idx="0">
                  <c:v>0</c:v>
                </c:pt>
                <c:pt idx="1">
                  <c:v>0</c:v>
                </c:pt>
              </c:numCache>
            </c:numRef>
          </c:val>
          <c:extLst>
            <c:ext xmlns:c16="http://schemas.microsoft.com/office/drawing/2014/chart" uri="{C3380CC4-5D6E-409C-BE32-E72D297353CC}">
              <c16:uniqueId val="{00000000-549F-497D-AC5A-79EC0E8C6E84}"/>
            </c:ext>
          </c:extLst>
        </c:ser>
        <c:ser>
          <c:idx val="1"/>
          <c:order val="1"/>
          <c:tx>
            <c:strRef>
              <c:f>'GRAFICA FINAL'!$D$69</c:f>
              <c:strCache>
                <c:ptCount val="1"/>
                <c:pt idx="0">
                  <c:v>NIVEL 2</c:v>
                </c:pt>
              </c:strCache>
            </c:strRef>
          </c:tx>
          <c:spPr>
            <a:gradFill flip="none" rotWithShape="1">
              <a:gsLst>
                <a:gs pos="0">
                  <a:srgbClr val="FF0000"/>
                </a:gs>
                <a:gs pos="100000">
                  <a:srgbClr val="FFFFFF"/>
                </a:gs>
                <a:gs pos="99000">
                  <a:srgbClr val="FF6600"/>
                </a:gs>
              </a:gsLst>
              <a:lin ang="0" scaled="1"/>
              <a:tileRect/>
            </a:gradFill>
          </c:spPr>
          <c:invertIfNegative val="0"/>
          <c:cat>
            <c:strRef>
              <c:f>'GRAFICA FINAL'!$B$71:$B$72</c:f>
              <c:strCache>
                <c:ptCount val="2"/>
                <c:pt idx="0">
                  <c:v>MEDICION</c:v>
                </c:pt>
                <c:pt idx="1">
                  <c:v>MADUREZ</c:v>
                </c:pt>
              </c:strCache>
            </c:strRef>
          </c:cat>
          <c:val>
            <c:numRef>
              <c:f>'GRAFICA FINAL'!$D$71:$D$72</c:f>
              <c:numCache>
                <c:formatCode>General</c:formatCode>
                <c:ptCount val="2"/>
                <c:pt idx="0">
                  <c:v>0</c:v>
                </c:pt>
                <c:pt idx="1">
                  <c:v>24</c:v>
                </c:pt>
              </c:numCache>
            </c:numRef>
          </c:val>
          <c:extLst>
            <c:ext xmlns:c16="http://schemas.microsoft.com/office/drawing/2014/chart" uri="{C3380CC4-5D6E-409C-BE32-E72D297353CC}">
              <c16:uniqueId val="{00000001-549F-497D-AC5A-79EC0E8C6E84}"/>
            </c:ext>
          </c:extLst>
        </c:ser>
        <c:ser>
          <c:idx val="2"/>
          <c:order val="2"/>
          <c:tx>
            <c:strRef>
              <c:f>'GRAFICA FINAL'!$E$69</c:f>
              <c:strCache>
                <c:ptCount val="1"/>
                <c:pt idx="0">
                  <c:v>NIVEL 3</c:v>
                </c:pt>
              </c:strCache>
            </c:strRef>
          </c:tx>
          <c:spPr>
            <a:gradFill flip="none" rotWithShape="1">
              <a:gsLst>
                <a:gs pos="0">
                  <a:srgbClr val="FF6600"/>
                </a:gs>
                <a:gs pos="100000">
                  <a:srgbClr val="FFFFFF"/>
                </a:gs>
                <a:gs pos="99000">
                  <a:srgbClr val="FFFF00"/>
                </a:gs>
              </a:gsLst>
              <a:lin ang="0" scaled="1"/>
              <a:tileRect/>
            </a:gradFill>
          </c:spPr>
          <c:invertIfNegative val="0"/>
          <c:cat>
            <c:strRef>
              <c:f>'GRAFICA FINAL'!$B$71:$B$72</c:f>
              <c:strCache>
                <c:ptCount val="2"/>
                <c:pt idx="0">
                  <c:v>MEDICION</c:v>
                </c:pt>
                <c:pt idx="1">
                  <c:v>MADUREZ</c:v>
                </c:pt>
              </c:strCache>
            </c:strRef>
          </c:cat>
          <c:val>
            <c:numRef>
              <c:f>'GRAFICA FINAL'!$E$71:$E$72</c:f>
              <c:numCache>
                <c:formatCode>General</c:formatCode>
                <c:ptCount val="2"/>
                <c:pt idx="0">
                  <c:v>0</c:v>
                </c:pt>
                <c:pt idx="1">
                  <c:v>32</c:v>
                </c:pt>
              </c:numCache>
            </c:numRef>
          </c:val>
          <c:extLst>
            <c:ext xmlns:c16="http://schemas.microsoft.com/office/drawing/2014/chart" uri="{C3380CC4-5D6E-409C-BE32-E72D297353CC}">
              <c16:uniqueId val="{00000002-549F-497D-AC5A-79EC0E8C6E84}"/>
            </c:ext>
          </c:extLst>
        </c:ser>
        <c:ser>
          <c:idx val="3"/>
          <c:order val="3"/>
          <c:tx>
            <c:strRef>
              <c:f>'GRAFICA FINAL'!$F$69</c:f>
              <c:strCache>
                <c:ptCount val="1"/>
                <c:pt idx="0">
                  <c:v>NIVEL 4</c:v>
                </c:pt>
              </c:strCache>
            </c:strRef>
          </c:tx>
          <c:spPr>
            <a:gradFill flip="none" rotWithShape="1">
              <a:gsLst>
                <a:gs pos="0">
                  <a:srgbClr val="FFFF00"/>
                </a:gs>
                <a:gs pos="100000">
                  <a:srgbClr val="FFFFFF"/>
                </a:gs>
                <a:gs pos="99000">
                  <a:schemeClr val="accent6"/>
                </a:gs>
              </a:gsLst>
              <a:lin ang="0" scaled="1"/>
              <a:tileRect/>
            </a:gradFill>
          </c:spPr>
          <c:invertIfNegative val="0"/>
          <c:cat>
            <c:strRef>
              <c:f>'GRAFICA FINAL'!$B$71:$B$72</c:f>
              <c:strCache>
                <c:ptCount val="2"/>
                <c:pt idx="0">
                  <c:v>MEDICION</c:v>
                </c:pt>
                <c:pt idx="1">
                  <c:v>MADUREZ</c:v>
                </c:pt>
              </c:strCache>
            </c:strRef>
          </c:cat>
          <c:val>
            <c:numRef>
              <c:f>'GRAFICA FINAL'!$F$71:$F$72</c:f>
              <c:numCache>
                <c:formatCode>General</c:formatCode>
                <c:ptCount val="2"/>
                <c:pt idx="0">
                  <c:v>0</c:v>
                </c:pt>
                <c:pt idx="1">
                  <c:v>18</c:v>
                </c:pt>
              </c:numCache>
            </c:numRef>
          </c:val>
          <c:extLst>
            <c:ext xmlns:c16="http://schemas.microsoft.com/office/drawing/2014/chart" uri="{C3380CC4-5D6E-409C-BE32-E72D297353CC}">
              <c16:uniqueId val="{00000003-549F-497D-AC5A-79EC0E8C6E84}"/>
            </c:ext>
          </c:extLst>
        </c:ser>
        <c:ser>
          <c:idx val="4"/>
          <c:order val="4"/>
          <c:tx>
            <c:strRef>
              <c:f>'GRAFICA FINAL'!$G$69</c:f>
              <c:strCache>
                <c:ptCount val="1"/>
                <c:pt idx="0">
                  <c:v>NIVEL 5</c:v>
                </c:pt>
              </c:strCache>
            </c:strRef>
          </c:tx>
          <c:spPr>
            <a:gradFill flip="none" rotWithShape="1">
              <a:gsLst>
                <a:gs pos="0">
                  <a:schemeClr val="accent6"/>
                </a:gs>
                <a:gs pos="100000">
                  <a:srgbClr val="FFFFFF"/>
                </a:gs>
                <a:gs pos="99000">
                  <a:srgbClr val="008000"/>
                </a:gs>
              </a:gsLst>
              <a:lin ang="0" scaled="1"/>
              <a:tileRect/>
            </a:gradFill>
          </c:spPr>
          <c:invertIfNegative val="0"/>
          <c:cat>
            <c:strRef>
              <c:f>'GRAFICA FINAL'!$B$71:$B$72</c:f>
              <c:strCache>
                <c:ptCount val="2"/>
                <c:pt idx="0">
                  <c:v>MEDICION</c:v>
                </c:pt>
                <c:pt idx="1">
                  <c:v>MADUREZ</c:v>
                </c:pt>
              </c:strCache>
            </c:strRef>
          </c:cat>
          <c:val>
            <c:numRef>
              <c:f>'GRAFICA FINAL'!$G$71:$G$72</c:f>
              <c:numCache>
                <c:formatCode>General</c:formatCode>
                <c:ptCount val="2"/>
                <c:pt idx="0">
                  <c:v>0</c:v>
                </c:pt>
                <c:pt idx="1">
                  <c:v>15</c:v>
                </c:pt>
              </c:numCache>
            </c:numRef>
          </c:val>
          <c:extLst>
            <c:ext xmlns:c16="http://schemas.microsoft.com/office/drawing/2014/chart" uri="{C3380CC4-5D6E-409C-BE32-E72D297353CC}">
              <c16:uniqueId val="{00000004-549F-497D-AC5A-79EC0E8C6E84}"/>
            </c:ext>
          </c:extLst>
        </c:ser>
        <c:dLbls>
          <c:showLegendKey val="0"/>
          <c:showVal val="0"/>
          <c:showCatName val="0"/>
          <c:showSerName val="0"/>
          <c:showPercent val="0"/>
          <c:showBubbleSize val="0"/>
        </c:dLbls>
        <c:gapWidth val="55"/>
        <c:overlap val="100"/>
        <c:axId val="2130367576"/>
        <c:axId val="2129898296"/>
      </c:barChart>
      <c:catAx>
        <c:axId val="2130367576"/>
        <c:scaling>
          <c:orientation val="minMax"/>
        </c:scaling>
        <c:delete val="0"/>
        <c:axPos val="l"/>
        <c:numFmt formatCode="General" sourceLinked="0"/>
        <c:majorTickMark val="none"/>
        <c:minorTickMark val="none"/>
        <c:tickLblPos val="nextTo"/>
        <c:crossAx val="2129898296"/>
        <c:crosses val="autoZero"/>
        <c:auto val="1"/>
        <c:lblAlgn val="ctr"/>
        <c:lblOffset val="100"/>
        <c:noMultiLvlLbl val="0"/>
      </c:catAx>
      <c:valAx>
        <c:axId val="2129898296"/>
        <c:scaling>
          <c:orientation val="minMax"/>
        </c:scaling>
        <c:delete val="0"/>
        <c:axPos val="b"/>
        <c:majorGridlines/>
        <c:numFmt formatCode="General" sourceLinked="1"/>
        <c:majorTickMark val="none"/>
        <c:minorTickMark val="none"/>
        <c:tickLblPos val="nextTo"/>
        <c:crossAx val="2130367576"/>
        <c:crosses val="autoZero"/>
        <c:crossBetween val="between"/>
      </c:valAx>
    </c:plotArea>
    <c:legend>
      <c:legendPos val="r"/>
      <c:overlay val="0"/>
    </c:legend>
    <c:plotVisOnly val="1"/>
    <c:dispBlanksAs val="gap"/>
    <c:showDLblsOverMax val="0"/>
  </c:chart>
  <c:printSettings>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601900708372604"/>
          <c:y val="0.24909441446536187"/>
          <c:w val="0.52099668831750634"/>
          <c:h val="0.67833840019873537"/>
        </c:manualLayout>
      </c:layout>
      <c:radarChart>
        <c:radarStyle val="marker"/>
        <c:varyColors val="0"/>
        <c:ser>
          <c:idx val="0"/>
          <c:order val="0"/>
          <c:spPr>
            <a:ln w="63500" cap="rnd">
              <a:solidFill>
                <a:schemeClr val="accent1"/>
              </a:solidFill>
              <a:round/>
            </a:ln>
            <a:effectLst/>
          </c:spPr>
          <c:marker>
            <c:symbol val="none"/>
          </c:marker>
          <c:cat>
            <c:multiLvlStrRef>
              <c:f>'4. RESULTADOS Y ACCIONES HISTÓR'!$C$4:$K$5</c:f>
              <c:multiLvlStrCache>
                <c:ptCount val="9"/>
                <c:lvl>
                  <c:pt idx="0">
                    <c:v>Tiempo de dedicación de los equipos “Dedicated team members”.</c:v>
                  </c:pt>
                  <c:pt idx="1">
                    <c:v>Experiencia virtual del equipo “Virtual team experience”.</c:v>
                  </c:pt>
                  <c:pt idx="2">
                    <c:v>Estatus del líder del equipo “Team leader status”.</c:v>
                  </c:pt>
                  <c:pt idx="3">
                    <c:v>Estatus del equipo “Team status”.</c:v>
                  </c:pt>
                  <c:pt idx="4">
                    <c:v>Visión y metas “Vision and goals”.</c:v>
                  </c:pt>
                  <c:pt idx="5">
                    <c:v>Experiencia y conocimiento “experience and knowledge”.</c:v>
                  </c:pt>
                  <c:pt idx="6">
                    <c:v>Procesos en común “Common processes”.</c:v>
                  </c:pt>
                  <c:pt idx="7">
                    <c:v>Procesos en común “Common processes”.2</c:v>
                  </c:pt>
                  <c:pt idx="8">
                    <c:v>Adaptación cultural “cultural adaptiveness”.</c:v>
                  </c:pt>
                </c:lvl>
                <c:lvl>
                  <c:pt idx="0">
                    <c:v>Factor 1</c:v>
                  </c:pt>
                  <c:pt idx="1">
                    <c:v>Factor 2</c:v>
                  </c:pt>
                  <c:pt idx="2">
                    <c:v>Factor 3</c:v>
                  </c:pt>
                  <c:pt idx="3">
                    <c:v>Factor 4</c:v>
                  </c:pt>
                  <c:pt idx="4">
                    <c:v>Factor 5</c:v>
                  </c:pt>
                  <c:pt idx="5">
                    <c:v>Factor 6</c:v>
                  </c:pt>
                  <c:pt idx="6">
                    <c:v>Factor 7</c:v>
                  </c:pt>
                  <c:pt idx="7">
                    <c:v>Factor 8</c:v>
                  </c:pt>
                  <c:pt idx="8">
                    <c:v>Factor 9</c:v>
                  </c:pt>
                </c:lvl>
              </c:multiLvlStrCache>
            </c:multiLvlStrRef>
          </c:cat>
          <c:val>
            <c:numRef>
              <c:f>'4. RESULTADOS Y ACCIONES HISTÓR'!$C$7:$K$7</c:f>
              <c:numCache>
                <c:formatCode>0.00</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B-54AB-4C4D-B361-EB32CC371090}"/>
            </c:ext>
          </c:extLst>
        </c:ser>
        <c:dLbls>
          <c:showLegendKey val="0"/>
          <c:showVal val="0"/>
          <c:showCatName val="0"/>
          <c:showSerName val="0"/>
          <c:showPercent val="0"/>
          <c:showBubbleSize val="0"/>
        </c:dLbls>
        <c:axId val="2040446064"/>
        <c:axId val="2040448144"/>
      </c:radarChart>
      <c:catAx>
        <c:axId val="20404460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400" b="0" i="0" u="none" strike="noStrike" kern="1200" baseline="0">
                <a:solidFill>
                  <a:sysClr val="windowText" lastClr="000000"/>
                </a:solidFill>
                <a:latin typeface="+mn-lt"/>
                <a:ea typeface="+mn-ea"/>
                <a:cs typeface="+mn-cs"/>
              </a:defRPr>
            </a:pPr>
            <a:endParaRPr lang="es-CO"/>
          </a:p>
        </c:txPr>
        <c:crossAx val="2040448144"/>
        <c:crosses val="autoZero"/>
        <c:auto val="1"/>
        <c:lblAlgn val="ctr"/>
        <c:lblOffset val="100"/>
        <c:noMultiLvlLbl val="0"/>
      </c:catAx>
      <c:valAx>
        <c:axId val="2040448144"/>
        <c:scaling>
          <c:orientation val="minMax"/>
          <c:max val="5"/>
          <c:min val="1"/>
        </c:scaling>
        <c:delete val="0"/>
        <c:axPos val="l"/>
        <c:majorGridlines>
          <c:spPr>
            <a:ln w="9525" cap="flat" cmpd="sng" algn="ctr">
              <a:solidFill>
                <a:schemeClr val="bg1">
                  <a:lumMod val="65000"/>
                </a:schemeClr>
              </a:solidFill>
              <a:round/>
            </a:ln>
            <a:effectLst/>
          </c:spPr>
        </c:majorGridlines>
        <c:minorGridlines>
          <c:spPr>
            <a:ln w="9525" cap="flat" cmpd="sng" algn="ctr">
              <a:solidFill>
                <a:schemeClr val="bg1">
                  <a:lumMod val="65000"/>
                </a:schemeClr>
              </a:solidFill>
              <a:round/>
            </a:ln>
            <a:effectLst>
              <a:outerShdw blurRad="50800" dist="50800" dir="5400000" algn="ctr" rotWithShape="0">
                <a:schemeClr val="bg1"/>
              </a:outerShdw>
            </a:effectLst>
          </c:spPr>
        </c:minorGridlines>
        <c:numFmt formatCode="0.00" sourceLinked="1"/>
        <c:majorTickMark val="none"/>
        <c:minorTickMark val="none"/>
        <c:tickLblPos val="nextTo"/>
        <c:spPr>
          <a:noFill/>
          <a:ln w="6350" cmpd="dbl">
            <a:solidFill>
              <a:schemeClr val="tx1">
                <a:lumMod val="85000"/>
                <a:lumOff val="15000"/>
              </a:schemeClr>
            </a:solidFill>
          </a:ln>
          <a:effectLst/>
        </c:spPr>
        <c:txPr>
          <a:bodyPr rot="-60000000" spcFirstLastPara="1" vertOverflow="ellipsis" vert="horz" wrap="square" anchor="ctr" anchorCtr="0"/>
          <a:lstStyle/>
          <a:p>
            <a:pPr>
              <a:defRPr sz="1600" b="0" i="0" u="none" strike="noStrike" kern="1200" baseline="0">
                <a:solidFill>
                  <a:schemeClr val="tx1">
                    <a:lumMod val="65000"/>
                    <a:lumOff val="35000"/>
                  </a:schemeClr>
                </a:solidFill>
                <a:latin typeface="+mn-lt"/>
                <a:ea typeface="+mn-ea"/>
                <a:cs typeface="+mn-cs"/>
              </a:defRPr>
            </a:pPr>
            <a:endParaRPr lang="es-CO"/>
          </a:p>
        </c:txPr>
        <c:crossAx val="2040446064"/>
        <c:crosses val="autoZero"/>
        <c:crossBetween val="between"/>
        <c:majorUnit val="1"/>
        <c:minorUnit val="1"/>
      </c:valAx>
      <c:spPr>
        <a:solidFill>
          <a:schemeClr val="bg1"/>
        </a:solidFill>
        <a:ln w="12700">
          <a:noFill/>
        </a:ln>
        <a:effectLst/>
      </c:spPr>
    </c:plotArea>
    <c:plotVisOnly val="1"/>
    <c:dispBlanksAs val="span"/>
    <c:showDLblsOverMax val="0"/>
  </c:chart>
  <c:spPr>
    <a:noFill/>
    <a:ln w="9525" cap="flat" cmpd="sng" algn="ctr">
      <a:solidFill>
        <a:schemeClr val="accent1">
          <a:lumMod val="7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2400">
                <a:solidFill>
                  <a:schemeClr val="tx1">
                    <a:lumMod val="95000"/>
                    <a:lumOff val="5000"/>
                  </a:schemeClr>
                </a:solidFill>
              </a:defRPr>
            </a:pPr>
            <a:r>
              <a:rPr lang="en-US" sz="2400">
                <a:solidFill>
                  <a:schemeClr val="tx1">
                    <a:lumMod val="95000"/>
                    <a:lumOff val="5000"/>
                  </a:schemeClr>
                </a:solidFill>
              </a:rPr>
              <a:t>NIVEL</a:t>
            </a:r>
            <a:r>
              <a:rPr lang="en-US" sz="2400" baseline="0">
                <a:solidFill>
                  <a:schemeClr val="tx1">
                    <a:lumMod val="95000"/>
                    <a:lumOff val="5000"/>
                  </a:schemeClr>
                </a:solidFill>
              </a:rPr>
              <a:t> DE MADUREZ DEL EQUIPO VIRTUAL DE TRABAJO CONSOLIDADO</a:t>
            </a:r>
          </a:p>
        </c:rich>
      </c:tx>
      <c:layout>
        <c:manualLayout>
          <c:xMode val="edge"/>
          <c:yMode val="edge"/>
          <c:x val="0.19596096794147572"/>
          <c:y val="3.2388708852696499E-2"/>
        </c:manualLayout>
      </c:layout>
      <c:overlay val="0"/>
    </c:title>
    <c:autoTitleDeleted val="0"/>
    <c:plotArea>
      <c:layout>
        <c:manualLayout>
          <c:layoutTarget val="inner"/>
          <c:xMode val="edge"/>
          <c:yMode val="edge"/>
          <c:x val="0.15256459992658009"/>
          <c:y val="0.34549355934799952"/>
          <c:w val="0.67881856730547407"/>
          <c:h val="0.54761936757910634"/>
        </c:manualLayout>
      </c:layout>
      <c:barChart>
        <c:barDir val="bar"/>
        <c:grouping val="stacked"/>
        <c:varyColors val="0"/>
        <c:ser>
          <c:idx val="0"/>
          <c:order val="0"/>
          <c:tx>
            <c:strRef>
              <c:f>'GRAFICA INICIAL'!$C$69</c:f>
              <c:strCache>
                <c:ptCount val="1"/>
                <c:pt idx="0">
                  <c:v>NIVEL 1</c:v>
                </c:pt>
              </c:strCache>
            </c:strRef>
          </c:tx>
          <c:invertIfNegative val="0"/>
          <c:cat>
            <c:strRef>
              <c:f>'GRAFICA INICIAL'!$B$71:$B$72</c:f>
              <c:strCache>
                <c:ptCount val="2"/>
                <c:pt idx="0">
                  <c:v>MEDICION</c:v>
                </c:pt>
                <c:pt idx="1">
                  <c:v>MADUREZ</c:v>
                </c:pt>
              </c:strCache>
            </c:strRef>
          </c:cat>
          <c:val>
            <c:numRef>
              <c:f>'GRAFICA INICIAL'!$C$71:$C$72</c:f>
              <c:numCache>
                <c:formatCode>General</c:formatCode>
                <c:ptCount val="2"/>
                <c:pt idx="0">
                  <c:v>0</c:v>
                </c:pt>
                <c:pt idx="1">
                  <c:v>0</c:v>
                </c:pt>
              </c:numCache>
            </c:numRef>
          </c:val>
          <c:extLst>
            <c:ext xmlns:c16="http://schemas.microsoft.com/office/drawing/2014/chart" uri="{C3380CC4-5D6E-409C-BE32-E72D297353CC}">
              <c16:uniqueId val="{00000000-E61D-46BC-95B7-40027C3F540B}"/>
            </c:ext>
          </c:extLst>
        </c:ser>
        <c:ser>
          <c:idx val="1"/>
          <c:order val="1"/>
          <c:tx>
            <c:strRef>
              <c:f>'GRAFICA INICIAL'!$D$69</c:f>
              <c:strCache>
                <c:ptCount val="1"/>
                <c:pt idx="0">
                  <c:v>NIVEL 2</c:v>
                </c:pt>
              </c:strCache>
            </c:strRef>
          </c:tx>
          <c:spPr>
            <a:gradFill flip="none" rotWithShape="1">
              <a:gsLst>
                <a:gs pos="0">
                  <a:srgbClr val="FF0000"/>
                </a:gs>
                <a:gs pos="100000">
                  <a:srgbClr val="FFFFFF"/>
                </a:gs>
                <a:gs pos="99000">
                  <a:srgbClr val="FF6600"/>
                </a:gs>
              </a:gsLst>
              <a:lin ang="0" scaled="1"/>
              <a:tileRect/>
            </a:gradFill>
            <a:ln>
              <a:solidFill>
                <a:schemeClr val="accent1">
                  <a:alpha val="99000"/>
                </a:schemeClr>
              </a:solidFill>
            </a:ln>
          </c:spPr>
          <c:invertIfNegative val="0"/>
          <c:cat>
            <c:strRef>
              <c:f>'GRAFICA INICIAL'!$B$71:$B$72</c:f>
              <c:strCache>
                <c:ptCount val="2"/>
                <c:pt idx="0">
                  <c:v>MEDICION</c:v>
                </c:pt>
                <c:pt idx="1">
                  <c:v>MADUREZ</c:v>
                </c:pt>
              </c:strCache>
            </c:strRef>
          </c:cat>
          <c:val>
            <c:numRef>
              <c:f>'GRAFICA INICIAL'!$D$71:$D$72</c:f>
              <c:numCache>
                <c:formatCode>General</c:formatCode>
                <c:ptCount val="2"/>
                <c:pt idx="0">
                  <c:v>0</c:v>
                </c:pt>
                <c:pt idx="1">
                  <c:v>24</c:v>
                </c:pt>
              </c:numCache>
            </c:numRef>
          </c:val>
          <c:extLst>
            <c:ext xmlns:c16="http://schemas.microsoft.com/office/drawing/2014/chart" uri="{C3380CC4-5D6E-409C-BE32-E72D297353CC}">
              <c16:uniqueId val="{00000001-E61D-46BC-95B7-40027C3F540B}"/>
            </c:ext>
          </c:extLst>
        </c:ser>
        <c:ser>
          <c:idx val="2"/>
          <c:order val="2"/>
          <c:tx>
            <c:strRef>
              <c:f>'GRAFICA INICIAL'!$E$69</c:f>
              <c:strCache>
                <c:ptCount val="1"/>
                <c:pt idx="0">
                  <c:v>NIVEL 3</c:v>
                </c:pt>
              </c:strCache>
            </c:strRef>
          </c:tx>
          <c:spPr>
            <a:gradFill flip="none" rotWithShape="1">
              <a:gsLst>
                <a:gs pos="0">
                  <a:srgbClr val="FF6600"/>
                </a:gs>
                <a:gs pos="100000">
                  <a:srgbClr val="FFFFFF"/>
                </a:gs>
                <a:gs pos="99000">
                  <a:srgbClr val="FFFF00"/>
                </a:gs>
              </a:gsLst>
              <a:lin ang="0" scaled="1"/>
              <a:tileRect/>
            </a:gradFill>
          </c:spPr>
          <c:invertIfNegative val="0"/>
          <c:cat>
            <c:strRef>
              <c:f>'GRAFICA INICIAL'!$B$71:$B$72</c:f>
              <c:strCache>
                <c:ptCount val="2"/>
                <c:pt idx="0">
                  <c:v>MEDICION</c:v>
                </c:pt>
                <c:pt idx="1">
                  <c:v>MADUREZ</c:v>
                </c:pt>
              </c:strCache>
            </c:strRef>
          </c:cat>
          <c:val>
            <c:numRef>
              <c:f>'GRAFICA INICIAL'!$E$71:$E$72</c:f>
              <c:numCache>
                <c:formatCode>General</c:formatCode>
                <c:ptCount val="2"/>
                <c:pt idx="0">
                  <c:v>0</c:v>
                </c:pt>
                <c:pt idx="1">
                  <c:v>32</c:v>
                </c:pt>
              </c:numCache>
            </c:numRef>
          </c:val>
          <c:extLst>
            <c:ext xmlns:c16="http://schemas.microsoft.com/office/drawing/2014/chart" uri="{C3380CC4-5D6E-409C-BE32-E72D297353CC}">
              <c16:uniqueId val="{00000002-E61D-46BC-95B7-40027C3F540B}"/>
            </c:ext>
          </c:extLst>
        </c:ser>
        <c:ser>
          <c:idx val="3"/>
          <c:order val="3"/>
          <c:tx>
            <c:strRef>
              <c:f>'GRAFICA INICIAL'!$F$69</c:f>
              <c:strCache>
                <c:ptCount val="1"/>
                <c:pt idx="0">
                  <c:v>NIVEL 4</c:v>
                </c:pt>
              </c:strCache>
            </c:strRef>
          </c:tx>
          <c:spPr>
            <a:gradFill flip="none" rotWithShape="1">
              <a:gsLst>
                <a:gs pos="0">
                  <a:srgbClr val="FFFF00"/>
                </a:gs>
                <a:gs pos="100000">
                  <a:srgbClr val="FFFFFF"/>
                </a:gs>
                <a:gs pos="99000">
                  <a:schemeClr val="accent6"/>
                </a:gs>
              </a:gsLst>
              <a:lin ang="0" scaled="1"/>
              <a:tileRect/>
            </a:gradFill>
          </c:spPr>
          <c:invertIfNegative val="0"/>
          <c:cat>
            <c:strRef>
              <c:f>'GRAFICA INICIAL'!$B$71:$B$72</c:f>
              <c:strCache>
                <c:ptCount val="2"/>
                <c:pt idx="0">
                  <c:v>MEDICION</c:v>
                </c:pt>
                <c:pt idx="1">
                  <c:v>MADUREZ</c:v>
                </c:pt>
              </c:strCache>
            </c:strRef>
          </c:cat>
          <c:val>
            <c:numRef>
              <c:f>'GRAFICA INICIAL'!$F$71:$F$72</c:f>
              <c:numCache>
                <c:formatCode>General</c:formatCode>
                <c:ptCount val="2"/>
                <c:pt idx="0">
                  <c:v>0</c:v>
                </c:pt>
                <c:pt idx="1">
                  <c:v>18</c:v>
                </c:pt>
              </c:numCache>
            </c:numRef>
          </c:val>
          <c:extLst>
            <c:ext xmlns:c16="http://schemas.microsoft.com/office/drawing/2014/chart" uri="{C3380CC4-5D6E-409C-BE32-E72D297353CC}">
              <c16:uniqueId val="{00000003-E61D-46BC-95B7-40027C3F540B}"/>
            </c:ext>
          </c:extLst>
        </c:ser>
        <c:ser>
          <c:idx val="4"/>
          <c:order val="4"/>
          <c:tx>
            <c:strRef>
              <c:f>'GRAFICA INICIAL'!$G$69</c:f>
              <c:strCache>
                <c:ptCount val="1"/>
                <c:pt idx="0">
                  <c:v>NIVEL 5</c:v>
                </c:pt>
              </c:strCache>
            </c:strRef>
          </c:tx>
          <c:spPr>
            <a:gradFill flip="none" rotWithShape="1">
              <a:gsLst>
                <a:gs pos="0">
                  <a:schemeClr val="accent6"/>
                </a:gs>
                <a:gs pos="100000">
                  <a:srgbClr val="FFFFFF"/>
                </a:gs>
                <a:gs pos="99000">
                  <a:srgbClr val="008000"/>
                </a:gs>
              </a:gsLst>
              <a:lin ang="0" scaled="1"/>
              <a:tileRect/>
            </a:gradFill>
          </c:spPr>
          <c:invertIfNegative val="0"/>
          <c:cat>
            <c:strRef>
              <c:f>'GRAFICA INICIAL'!$B$71:$B$72</c:f>
              <c:strCache>
                <c:ptCount val="2"/>
                <c:pt idx="0">
                  <c:v>MEDICION</c:v>
                </c:pt>
                <c:pt idx="1">
                  <c:v>MADUREZ</c:v>
                </c:pt>
              </c:strCache>
            </c:strRef>
          </c:cat>
          <c:val>
            <c:numRef>
              <c:f>'GRAFICA INICIAL'!$G$71:$G$72</c:f>
              <c:numCache>
                <c:formatCode>General</c:formatCode>
                <c:ptCount val="2"/>
                <c:pt idx="0">
                  <c:v>0</c:v>
                </c:pt>
                <c:pt idx="1">
                  <c:v>15</c:v>
                </c:pt>
              </c:numCache>
            </c:numRef>
          </c:val>
          <c:extLst>
            <c:ext xmlns:c16="http://schemas.microsoft.com/office/drawing/2014/chart" uri="{C3380CC4-5D6E-409C-BE32-E72D297353CC}">
              <c16:uniqueId val="{00000004-E61D-46BC-95B7-40027C3F540B}"/>
            </c:ext>
          </c:extLst>
        </c:ser>
        <c:dLbls>
          <c:showLegendKey val="0"/>
          <c:showVal val="0"/>
          <c:showCatName val="0"/>
          <c:showSerName val="0"/>
          <c:showPercent val="0"/>
          <c:showBubbleSize val="0"/>
        </c:dLbls>
        <c:gapWidth val="55"/>
        <c:overlap val="100"/>
        <c:axId val="2130367576"/>
        <c:axId val="2129898296"/>
      </c:barChart>
      <c:catAx>
        <c:axId val="2130367576"/>
        <c:scaling>
          <c:orientation val="minMax"/>
        </c:scaling>
        <c:delete val="0"/>
        <c:axPos val="l"/>
        <c:numFmt formatCode="General" sourceLinked="0"/>
        <c:majorTickMark val="none"/>
        <c:minorTickMark val="none"/>
        <c:tickLblPos val="nextTo"/>
        <c:txPr>
          <a:bodyPr/>
          <a:lstStyle/>
          <a:p>
            <a:pPr>
              <a:defRPr sz="1800"/>
            </a:pPr>
            <a:endParaRPr lang="es-CO"/>
          </a:p>
        </c:txPr>
        <c:crossAx val="2129898296"/>
        <c:crosses val="autoZero"/>
        <c:auto val="1"/>
        <c:lblAlgn val="ctr"/>
        <c:lblOffset val="100"/>
        <c:noMultiLvlLbl val="0"/>
      </c:catAx>
      <c:valAx>
        <c:axId val="2129898296"/>
        <c:scaling>
          <c:orientation val="minMax"/>
        </c:scaling>
        <c:delete val="0"/>
        <c:axPos val="b"/>
        <c:majorGridlines/>
        <c:numFmt formatCode="General" sourceLinked="1"/>
        <c:majorTickMark val="none"/>
        <c:minorTickMark val="none"/>
        <c:tickLblPos val="nextTo"/>
        <c:txPr>
          <a:bodyPr/>
          <a:lstStyle/>
          <a:p>
            <a:pPr>
              <a:defRPr sz="2400"/>
            </a:pPr>
            <a:endParaRPr lang="es-CO"/>
          </a:p>
        </c:txPr>
        <c:crossAx val="2130367576"/>
        <c:crosses val="autoZero"/>
        <c:crossBetween val="between"/>
      </c:valAx>
    </c:plotArea>
    <c:legend>
      <c:legendPos val="r"/>
      <c:layout>
        <c:manualLayout>
          <c:xMode val="edge"/>
          <c:yMode val="edge"/>
          <c:x val="0.85610999937038701"/>
          <c:y val="0.1982622905217496"/>
          <c:w val="0.10920677335307642"/>
          <c:h val="0.65030226146809633"/>
        </c:manualLayout>
      </c:layout>
      <c:overlay val="0"/>
      <c:txPr>
        <a:bodyPr/>
        <a:lstStyle/>
        <a:p>
          <a:pPr>
            <a:defRPr sz="2400"/>
          </a:pPr>
          <a:endParaRPr lang="es-CO"/>
        </a:p>
      </c:txPr>
    </c:legend>
    <c:plotVisOnly val="1"/>
    <c:dispBlanksAs val="gap"/>
    <c:showDLblsOverMax val="0"/>
  </c:chart>
  <c:printSettings>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601900708372604"/>
          <c:y val="0.24909441446536187"/>
          <c:w val="0.52099668831750634"/>
          <c:h val="0.67833840019873537"/>
        </c:manualLayout>
      </c:layout>
      <c:radarChart>
        <c:radarStyle val="marker"/>
        <c:varyColors val="0"/>
        <c:ser>
          <c:idx val="0"/>
          <c:order val="0"/>
          <c:spPr>
            <a:ln w="63500" cap="rnd">
              <a:solidFill>
                <a:srgbClr val="00B050"/>
              </a:solidFill>
              <a:round/>
            </a:ln>
            <a:effectLst/>
          </c:spPr>
          <c:marker>
            <c:symbol val="none"/>
          </c:marker>
          <c:cat>
            <c:multiLvlStrRef>
              <c:f>'4. RESULTADOS Y ACCIONES HISTÓR'!$C$4:$K$5</c:f>
              <c:multiLvlStrCache>
                <c:ptCount val="9"/>
                <c:lvl>
                  <c:pt idx="0">
                    <c:v>Tiempo de dedicación de los equipos “Dedicated team members”.</c:v>
                  </c:pt>
                  <c:pt idx="1">
                    <c:v>Experiencia virtual del equipo “Virtual team experience”.</c:v>
                  </c:pt>
                  <c:pt idx="2">
                    <c:v>Estatus del líder del equipo “Team leader status”.</c:v>
                  </c:pt>
                  <c:pt idx="3">
                    <c:v>Estatus del equipo “Team status”.</c:v>
                  </c:pt>
                  <c:pt idx="4">
                    <c:v>Visión y metas “Vision and goals”.</c:v>
                  </c:pt>
                  <c:pt idx="5">
                    <c:v>Experiencia y conocimiento “experience and knowledge”.</c:v>
                  </c:pt>
                  <c:pt idx="6">
                    <c:v>Procesos en común “Common processes”.</c:v>
                  </c:pt>
                  <c:pt idx="7">
                    <c:v>Procesos en común “Common processes”.2</c:v>
                  </c:pt>
                  <c:pt idx="8">
                    <c:v>Adaptación cultural “cultural adaptiveness”.</c:v>
                  </c:pt>
                </c:lvl>
                <c:lvl>
                  <c:pt idx="0">
                    <c:v>Factor 1</c:v>
                  </c:pt>
                  <c:pt idx="1">
                    <c:v>Factor 2</c:v>
                  </c:pt>
                  <c:pt idx="2">
                    <c:v>Factor 3</c:v>
                  </c:pt>
                  <c:pt idx="3">
                    <c:v>Factor 4</c:v>
                  </c:pt>
                  <c:pt idx="4">
                    <c:v>Factor 5</c:v>
                  </c:pt>
                  <c:pt idx="5">
                    <c:v>Factor 6</c:v>
                  </c:pt>
                  <c:pt idx="6">
                    <c:v>Factor 7</c:v>
                  </c:pt>
                  <c:pt idx="7">
                    <c:v>Factor 8</c:v>
                  </c:pt>
                  <c:pt idx="8">
                    <c:v>Factor 9</c:v>
                  </c:pt>
                </c:lvl>
              </c:multiLvlStrCache>
            </c:multiLvlStrRef>
          </c:cat>
          <c:val>
            <c:numRef>
              <c:f>'4. RESULTADOS Y ACCIONES HISTÓR'!$C$9:$K$9</c:f>
              <c:numCache>
                <c:formatCode>0.00</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1-78E6-470F-AF4C-8624762EBDC3}"/>
            </c:ext>
          </c:extLst>
        </c:ser>
        <c:dLbls>
          <c:showLegendKey val="0"/>
          <c:showVal val="0"/>
          <c:showCatName val="0"/>
          <c:showSerName val="0"/>
          <c:showPercent val="0"/>
          <c:showBubbleSize val="0"/>
        </c:dLbls>
        <c:axId val="2040446064"/>
        <c:axId val="2040448144"/>
      </c:radarChart>
      <c:catAx>
        <c:axId val="20404460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400" b="0" i="0" u="none" strike="noStrike" kern="1200" baseline="0">
                <a:solidFill>
                  <a:sysClr val="windowText" lastClr="000000"/>
                </a:solidFill>
                <a:latin typeface="+mn-lt"/>
                <a:ea typeface="+mn-ea"/>
                <a:cs typeface="+mn-cs"/>
              </a:defRPr>
            </a:pPr>
            <a:endParaRPr lang="es-CO"/>
          </a:p>
        </c:txPr>
        <c:crossAx val="2040448144"/>
        <c:crosses val="autoZero"/>
        <c:auto val="1"/>
        <c:lblAlgn val="ctr"/>
        <c:lblOffset val="100"/>
        <c:noMultiLvlLbl val="0"/>
      </c:catAx>
      <c:valAx>
        <c:axId val="2040448144"/>
        <c:scaling>
          <c:orientation val="minMax"/>
          <c:max val="5"/>
          <c:min val="1"/>
        </c:scaling>
        <c:delete val="0"/>
        <c:axPos val="l"/>
        <c:majorGridlines>
          <c:spPr>
            <a:ln w="9525" cap="flat" cmpd="sng" algn="ctr">
              <a:solidFill>
                <a:schemeClr val="bg1">
                  <a:lumMod val="65000"/>
                </a:schemeClr>
              </a:solidFill>
              <a:round/>
            </a:ln>
            <a:effectLst/>
          </c:spPr>
        </c:majorGridlines>
        <c:minorGridlines>
          <c:spPr>
            <a:ln w="9525" cap="flat" cmpd="sng" algn="ctr">
              <a:solidFill>
                <a:schemeClr val="bg1">
                  <a:lumMod val="65000"/>
                </a:schemeClr>
              </a:solidFill>
              <a:round/>
            </a:ln>
            <a:effectLst>
              <a:outerShdw blurRad="50800" dist="50800" dir="5400000" algn="ctr" rotWithShape="0">
                <a:schemeClr val="bg1"/>
              </a:outerShdw>
            </a:effectLst>
          </c:spPr>
        </c:minorGridlines>
        <c:numFmt formatCode="0.00" sourceLinked="1"/>
        <c:majorTickMark val="none"/>
        <c:minorTickMark val="none"/>
        <c:tickLblPos val="nextTo"/>
        <c:spPr>
          <a:noFill/>
          <a:ln w="6350" cmpd="dbl">
            <a:solidFill>
              <a:schemeClr val="tx1">
                <a:lumMod val="85000"/>
                <a:lumOff val="15000"/>
              </a:schemeClr>
            </a:solidFill>
          </a:ln>
          <a:effectLst/>
        </c:spPr>
        <c:txPr>
          <a:bodyPr rot="-60000000" spcFirstLastPara="1" vertOverflow="ellipsis" vert="horz" wrap="square" anchor="ctr" anchorCtr="0"/>
          <a:lstStyle/>
          <a:p>
            <a:pPr>
              <a:defRPr sz="1600" b="0" i="0" u="none" strike="noStrike" kern="1200" baseline="0">
                <a:solidFill>
                  <a:schemeClr val="tx1">
                    <a:lumMod val="65000"/>
                    <a:lumOff val="35000"/>
                  </a:schemeClr>
                </a:solidFill>
                <a:latin typeface="+mn-lt"/>
                <a:ea typeface="+mn-ea"/>
                <a:cs typeface="+mn-cs"/>
              </a:defRPr>
            </a:pPr>
            <a:endParaRPr lang="es-CO"/>
          </a:p>
        </c:txPr>
        <c:crossAx val="2040446064"/>
        <c:crosses val="autoZero"/>
        <c:crossBetween val="between"/>
        <c:majorUnit val="1"/>
        <c:minorUnit val="1"/>
      </c:valAx>
      <c:spPr>
        <a:solidFill>
          <a:schemeClr val="bg1"/>
        </a:solidFill>
        <a:ln w="12700">
          <a:noFill/>
        </a:ln>
        <a:effectLst/>
      </c:spPr>
    </c:plotArea>
    <c:plotVisOnly val="1"/>
    <c:dispBlanksAs val="span"/>
    <c:showDLblsOverMax val="0"/>
  </c:chart>
  <c:spPr>
    <a:noFill/>
    <a:ln w="9525" cap="flat" cmpd="sng" algn="ctr">
      <a:solidFill>
        <a:schemeClr val="accent1">
          <a:lumMod val="7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666750</xdr:colOff>
          <xdr:row>13</xdr:row>
          <xdr:rowOff>123825</xdr:rowOff>
        </xdr:from>
        <xdr:to>
          <xdr:col>9</xdr:col>
          <xdr:colOff>428625</xdr:colOff>
          <xdr:row>61</xdr:row>
          <xdr:rowOff>76200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13</xdr:row>
      <xdr:rowOff>25400</xdr:rowOff>
    </xdr:from>
    <xdr:to>
      <xdr:col>12</xdr:col>
      <xdr:colOff>0</xdr:colOff>
      <xdr:row>53</xdr:row>
      <xdr:rowOff>38100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81972</xdr:colOff>
      <xdr:row>0</xdr:row>
      <xdr:rowOff>176068</xdr:rowOff>
    </xdr:from>
    <xdr:to>
      <xdr:col>12</xdr:col>
      <xdr:colOff>69272</xdr:colOff>
      <xdr:row>11</xdr:row>
      <xdr:rowOff>169718</xdr:rowOff>
    </xdr:to>
    <xdr:graphicFrame macro="">
      <xdr:nvGraphicFramePr>
        <xdr:cNvPr id="10" name="Chart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13</xdr:row>
      <xdr:rowOff>25400</xdr:rowOff>
    </xdr:from>
    <xdr:to>
      <xdr:col>12</xdr:col>
      <xdr:colOff>0</xdr:colOff>
      <xdr:row>53</xdr:row>
      <xdr:rowOff>38100</xdr:rowOff>
    </xdr:to>
    <xdr:graphicFrame macro="">
      <xdr:nvGraphicFramePr>
        <xdr:cNvPr id="2" name="Chart 2">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12700</xdr:colOff>
      <xdr:row>0</xdr:row>
      <xdr:rowOff>158750</xdr:rowOff>
    </xdr:from>
    <xdr:to>
      <xdr:col>12</xdr:col>
      <xdr:colOff>0</xdr:colOff>
      <xdr:row>11</xdr:row>
      <xdr:rowOff>152400</xdr:rowOff>
    </xdr:to>
    <xdr:graphicFrame macro="">
      <xdr:nvGraphicFramePr>
        <xdr:cNvPr id="3" name="Chart 9">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13</xdr:row>
      <xdr:rowOff>25400</xdr:rowOff>
    </xdr:from>
    <xdr:to>
      <xdr:col>12</xdr:col>
      <xdr:colOff>0</xdr:colOff>
      <xdr:row>53</xdr:row>
      <xdr:rowOff>38100</xdr:rowOff>
    </xdr:to>
    <xdr:graphicFrame macro="">
      <xdr:nvGraphicFramePr>
        <xdr:cNvPr id="2" name="Chart 2">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12700</xdr:colOff>
      <xdr:row>0</xdr:row>
      <xdr:rowOff>158750</xdr:rowOff>
    </xdr:from>
    <xdr:to>
      <xdr:col>12</xdr:col>
      <xdr:colOff>0</xdr:colOff>
      <xdr:row>11</xdr:row>
      <xdr:rowOff>152400</xdr:rowOff>
    </xdr:to>
    <xdr:graphicFrame macro="">
      <xdr:nvGraphicFramePr>
        <xdr:cNvPr id="3" name="Chart 9">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800513</xdr:colOff>
      <xdr:row>13</xdr:row>
      <xdr:rowOff>160481</xdr:rowOff>
    </xdr:from>
    <xdr:to>
      <xdr:col>10</xdr:col>
      <xdr:colOff>1074232</xdr:colOff>
      <xdr:row>81</xdr:row>
      <xdr:rowOff>117187</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595320</xdr:colOff>
      <xdr:row>85</xdr:row>
      <xdr:rowOff>452438</xdr:rowOff>
    </xdr:from>
    <xdr:to>
      <xdr:col>9</xdr:col>
      <xdr:colOff>976318</xdr:colOff>
      <xdr:row>85</xdr:row>
      <xdr:rowOff>3429000</xdr:rowOff>
    </xdr:to>
    <xdr:graphicFrame macro="">
      <xdr:nvGraphicFramePr>
        <xdr:cNvPr id="5" name="Chart 9">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800513</xdr:colOff>
      <xdr:row>13</xdr:row>
      <xdr:rowOff>160481</xdr:rowOff>
    </xdr:from>
    <xdr:to>
      <xdr:col>22</xdr:col>
      <xdr:colOff>1074232</xdr:colOff>
      <xdr:row>81</xdr:row>
      <xdr:rowOff>117187</xdr:rowOff>
    </xdr:to>
    <xdr:graphicFrame macro="">
      <xdr:nvGraphicFramePr>
        <xdr:cNvPr id="7" name="Gráfico 6">
          <a:extLst>
            <a:ext uri="{FF2B5EF4-FFF2-40B4-BE49-F238E27FC236}">
              <a16:creationId xmlns:a16="http://schemas.microsoft.com/office/drawing/2014/main" id="{00000000-0008-0000-0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595320</xdr:colOff>
      <xdr:row>85</xdr:row>
      <xdr:rowOff>452438</xdr:rowOff>
    </xdr:from>
    <xdr:to>
      <xdr:col>21</xdr:col>
      <xdr:colOff>976318</xdr:colOff>
      <xdr:row>85</xdr:row>
      <xdr:rowOff>3429000</xdr:rowOff>
    </xdr:to>
    <xdr:graphicFrame macro="">
      <xdr:nvGraphicFramePr>
        <xdr:cNvPr id="8" name="Chart 9">
          <a:extLst>
            <a:ext uri="{FF2B5EF4-FFF2-40B4-BE49-F238E27FC236}">
              <a16:creationId xmlns:a16="http://schemas.microsoft.com/office/drawing/2014/main" id="{00000000-0008-0000-0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800513</xdr:colOff>
      <xdr:row>13</xdr:row>
      <xdr:rowOff>160481</xdr:rowOff>
    </xdr:from>
    <xdr:to>
      <xdr:col>34</xdr:col>
      <xdr:colOff>1074232</xdr:colOff>
      <xdr:row>81</xdr:row>
      <xdr:rowOff>117187</xdr:rowOff>
    </xdr:to>
    <xdr:graphicFrame macro="">
      <xdr:nvGraphicFramePr>
        <xdr:cNvPr id="9" name="Gráfico 8">
          <a:extLst>
            <a:ext uri="{FF2B5EF4-FFF2-40B4-BE49-F238E27FC236}">
              <a16:creationId xmlns:a16="http://schemas.microsoft.com/office/drawing/2014/main" id="{00000000-0008-0000-0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595320</xdr:colOff>
      <xdr:row>85</xdr:row>
      <xdr:rowOff>452438</xdr:rowOff>
    </xdr:from>
    <xdr:to>
      <xdr:col>33</xdr:col>
      <xdr:colOff>976318</xdr:colOff>
      <xdr:row>85</xdr:row>
      <xdr:rowOff>3429000</xdr:rowOff>
    </xdr:to>
    <xdr:graphicFrame macro="">
      <xdr:nvGraphicFramePr>
        <xdr:cNvPr id="10" name="Chart 9">
          <a:extLst>
            <a:ext uri="{FF2B5EF4-FFF2-40B4-BE49-F238E27FC236}">
              <a16:creationId xmlns:a16="http://schemas.microsoft.com/office/drawing/2014/main" id="{00000000-0008-0000-0A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0.3142</cdr:x>
      <cdr:y>0.01695</cdr:y>
    </cdr:from>
    <cdr:to>
      <cdr:x>0.69503</cdr:x>
      <cdr:y>0.11785</cdr:y>
    </cdr:to>
    <cdr:sp macro="" textlink="">
      <cdr:nvSpPr>
        <cdr:cNvPr id="3" name="CuadroTexto 1"/>
        <cdr:cNvSpPr txBox="1"/>
      </cdr:nvSpPr>
      <cdr:spPr>
        <a:xfrm xmlns:a="http://schemas.openxmlformats.org/drawingml/2006/main">
          <a:off x="3263744" y="141674"/>
          <a:ext cx="3955886" cy="843122"/>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es-CO" sz="2800" b="1">
              <a:solidFill>
                <a:sysClr val="windowText" lastClr="000000"/>
              </a:solidFill>
            </a:rPr>
            <a:t>Nivel de desarrollo del EVG </a:t>
          </a:r>
        </a:p>
        <a:p xmlns:a="http://schemas.openxmlformats.org/drawingml/2006/main">
          <a:pPr algn="ctr"/>
          <a:r>
            <a:rPr lang="es-CO" sz="2000" b="1">
              <a:solidFill>
                <a:schemeClr val="accent5">
                  <a:lumMod val="75000"/>
                </a:schemeClr>
              </a:solidFill>
            </a:rPr>
            <a:t>(Medición inicial: DD / MM / AAAA</a:t>
          </a:r>
          <a:r>
            <a:rPr lang="es-CO" sz="2000" b="1" baseline="0">
              <a:solidFill>
                <a:schemeClr val="accent5">
                  <a:lumMod val="75000"/>
                </a:schemeClr>
              </a:solidFill>
            </a:rPr>
            <a:t> </a:t>
          </a:r>
          <a:r>
            <a:rPr lang="es-CO" sz="2000" b="1">
              <a:solidFill>
                <a:schemeClr val="accent5">
                  <a:lumMod val="75000"/>
                </a:schemeClr>
              </a:solidFill>
            </a:rPr>
            <a:t>)</a:t>
          </a:r>
        </a:p>
      </cdr:txBody>
    </cdr:sp>
  </cdr:relSizeAnchor>
</c:userShapes>
</file>

<file path=xl/drawings/drawing7.xml><?xml version="1.0" encoding="utf-8"?>
<c:userShapes xmlns:c="http://schemas.openxmlformats.org/drawingml/2006/chart">
  <cdr:relSizeAnchor xmlns:cdr="http://schemas.openxmlformats.org/drawingml/2006/chartDrawing">
    <cdr:from>
      <cdr:x>0.3142</cdr:x>
      <cdr:y>0.01695</cdr:y>
    </cdr:from>
    <cdr:to>
      <cdr:x>0.69503</cdr:x>
      <cdr:y>0.11785</cdr:y>
    </cdr:to>
    <cdr:sp macro="" textlink="">
      <cdr:nvSpPr>
        <cdr:cNvPr id="3" name="CuadroTexto 1"/>
        <cdr:cNvSpPr txBox="1"/>
      </cdr:nvSpPr>
      <cdr:spPr>
        <a:xfrm xmlns:a="http://schemas.openxmlformats.org/drawingml/2006/main">
          <a:off x="3263744" y="141674"/>
          <a:ext cx="3955886" cy="843122"/>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es-CO" sz="2800" b="1">
              <a:solidFill>
                <a:sysClr val="windowText" lastClr="000000"/>
              </a:solidFill>
            </a:rPr>
            <a:t>Nivel de desarrollo del EVG </a:t>
          </a:r>
        </a:p>
        <a:p xmlns:a="http://schemas.openxmlformats.org/drawingml/2006/main">
          <a:pPr algn="ctr"/>
          <a:r>
            <a:rPr lang="es-CO" sz="2000" b="1">
              <a:solidFill>
                <a:schemeClr val="accent6">
                  <a:lumMod val="75000"/>
                </a:schemeClr>
              </a:solidFill>
            </a:rPr>
            <a:t>(Medición inicial: DD / MM / AAAA</a:t>
          </a:r>
          <a:r>
            <a:rPr lang="es-CO" sz="2000" b="1" baseline="0">
              <a:solidFill>
                <a:schemeClr val="accent6">
                  <a:lumMod val="75000"/>
                </a:schemeClr>
              </a:solidFill>
            </a:rPr>
            <a:t> </a:t>
          </a:r>
          <a:r>
            <a:rPr lang="es-CO" sz="2000" b="1">
              <a:solidFill>
                <a:schemeClr val="accent6">
                  <a:lumMod val="75000"/>
                </a:schemeClr>
              </a:solidFill>
            </a:rPr>
            <a:t>)</a:t>
          </a:r>
        </a:p>
      </cdr:txBody>
    </cdr:sp>
  </cdr:relSizeAnchor>
</c:userShapes>
</file>

<file path=xl/drawings/drawing8.xml><?xml version="1.0" encoding="utf-8"?>
<c:userShapes xmlns:c="http://schemas.openxmlformats.org/drawingml/2006/chart">
  <cdr:relSizeAnchor xmlns:cdr="http://schemas.openxmlformats.org/drawingml/2006/chartDrawing">
    <cdr:from>
      <cdr:x>0.3142</cdr:x>
      <cdr:y>0.01695</cdr:y>
    </cdr:from>
    <cdr:to>
      <cdr:x>0.69503</cdr:x>
      <cdr:y>0.11785</cdr:y>
    </cdr:to>
    <cdr:sp macro="" textlink="">
      <cdr:nvSpPr>
        <cdr:cNvPr id="3" name="CuadroTexto 1"/>
        <cdr:cNvSpPr txBox="1"/>
      </cdr:nvSpPr>
      <cdr:spPr>
        <a:xfrm xmlns:a="http://schemas.openxmlformats.org/drawingml/2006/main">
          <a:off x="3263744" y="141674"/>
          <a:ext cx="3955886" cy="843122"/>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es-CO" sz="2800" b="1">
              <a:solidFill>
                <a:sysClr val="windowText" lastClr="000000"/>
              </a:solidFill>
            </a:rPr>
            <a:t>Nivel de desarrollo del EVG </a:t>
          </a:r>
        </a:p>
        <a:p xmlns:a="http://schemas.openxmlformats.org/drawingml/2006/main">
          <a:pPr algn="ctr"/>
          <a:r>
            <a:rPr lang="es-CO" sz="2000" b="1">
              <a:solidFill>
                <a:schemeClr val="accent2">
                  <a:lumMod val="75000"/>
                </a:schemeClr>
              </a:solidFill>
            </a:rPr>
            <a:t>(Medición inicial: DD / MM / AAAA</a:t>
          </a:r>
          <a:r>
            <a:rPr lang="es-CO" sz="2000" b="1" baseline="0">
              <a:solidFill>
                <a:schemeClr val="accent2">
                  <a:lumMod val="75000"/>
                </a:schemeClr>
              </a:solidFill>
            </a:rPr>
            <a:t> </a:t>
          </a:r>
          <a:r>
            <a:rPr lang="es-CO" sz="2000" b="1">
              <a:solidFill>
                <a:schemeClr val="accent2">
                  <a:lumMod val="75000"/>
                </a:schemeClr>
              </a:solidFill>
            </a:rPr>
            <a:t>)</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wpardo\Descargas\%23%23%23%20Modelo%20EVGs%20(V.3%20-%2031%20Ma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ESENTACION GRAL."/>
      <sheetName val="2. CUESTIONARIO INICIAL"/>
      <sheetName val="CUESTIONARIO INICIAL (Recibe D)"/>
      <sheetName val="GRAFICAS - INICIAL"/>
      <sheetName val="3. CUESTIONARIO 2do MOMENTO"/>
      <sheetName val="4. CUESTIONARIO FINAL"/>
      <sheetName val="5. RESULT. Y ACCI. HISTÓRICOS"/>
      <sheetName val="CUESTIONARIO-SEGUNDA MEDICION"/>
      <sheetName val="GRAFICAS-SEGUNDA MEDICION "/>
      <sheetName val="CUESTIONARIO-TERCERA MEDICION"/>
      <sheetName val="GRAFICAS-TERCERA MEDICION"/>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CD6F5B-874A-4963-9BF7-1211F0A7B4AC}" name="Tabla1" displayName="Tabla1" ref="C5:K7" totalsRowShown="0" headerRowDxfId="13" dataDxfId="11" headerRowBorderDxfId="12" tableBorderDxfId="10" totalsRowBorderDxfId="9">
  <tableColumns count="9">
    <tableColumn id="1" xr3:uid="{FB675543-9BF1-4A3E-9AA9-7DF6D6CD96F2}" name="Tiempo de dedicación de los equipos “Dedicated team members”." dataDxfId="8">
      <calculatedColumnFormula>'GRAFICA INICIAL'!J57</calculatedColumnFormula>
    </tableColumn>
    <tableColumn id="2" xr3:uid="{B2ED2DA3-974D-4C26-A217-DA3AF75C254D}" name="Experiencia virtual del equipo “Virtual team experience”." dataDxfId="7">
      <calculatedColumnFormula>'GRAFICA INICIAL'!J58</calculatedColumnFormula>
    </tableColumn>
    <tableColumn id="3" xr3:uid="{CE0E52FF-1802-448C-A854-D3CBD53EC5AA}" name="Estatus del líder del equipo “Team leader status”." dataDxfId="6">
      <calculatedColumnFormula>'GRAFICA INICIAL'!J59</calculatedColumnFormula>
    </tableColumn>
    <tableColumn id="4" xr3:uid="{C975FE91-F146-402F-9A77-C277C381D7FD}" name="Estatus del equipo “Team status”." dataDxfId="5">
      <calculatedColumnFormula>'GRAFICA INICIAL'!J60</calculatedColumnFormula>
    </tableColumn>
    <tableColumn id="5" xr3:uid="{248ECEEB-3E7F-4E2C-A3A0-C36B446B3E55}" name="Visión y metas “Vision and goals”." dataDxfId="4">
      <calculatedColumnFormula>'GRAFICA INICIAL'!J61</calculatedColumnFormula>
    </tableColumn>
    <tableColumn id="6" xr3:uid="{0E1055DC-18DE-442C-89E4-D8FD41AEB3DD}" name="Experiencia y conocimiento “experience and knowledge”." dataDxfId="3">
      <calculatedColumnFormula>'GRAFICA INICIAL'!J62</calculatedColumnFormula>
    </tableColumn>
    <tableColumn id="7" xr3:uid="{E1298B67-071A-441E-A9C7-6CA1969ABD98}" name="Procesos en común “Common processes”." dataDxfId="2">
      <calculatedColumnFormula>'GRAFICA INICIAL'!J63</calculatedColumnFormula>
    </tableColumn>
    <tableColumn id="8" xr3:uid="{27CF3F84-E775-454E-ACE1-92CA53756ABD}" name="Procesos en común “Common processes”.2" dataDxfId="1">
      <calculatedColumnFormula>'GRAFICA INICIAL'!J64</calculatedColumnFormula>
    </tableColumn>
    <tableColumn id="9" xr3:uid="{2CDDF2EF-E1F5-4E19-91B1-F1A8FEE66258}" name="Adaptación cultural “cultural adaptiveness”." dataDxfId="0">
      <calculatedColumnFormula>'GRAFICA INICIAL'!J65</calculatedColumnFormula>
    </tableColumn>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Visio_Drawing.vsdx"/></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BD408-3CAC-40FA-8A91-85778A8D1E9F}">
  <sheetPr>
    <tabColor theme="2" tint="-9.9978637043366805E-2"/>
  </sheetPr>
  <dimension ref="A2:K18"/>
  <sheetViews>
    <sheetView view="pageBreakPreview" topLeftCell="A52" zoomScaleNormal="70" zoomScaleSheetLayoutView="100" workbookViewId="0">
      <selection activeCell="G74" sqref="G74"/>
    </sheetView>
  </sheetViews>
  <sheetFormatPr baseColWidth="10" defaultRowHeight="15"/>
  <cols>
    <col min="1" max="1" width="2.28515625" style="15" customWidth="1"/>
    <col min="2" max="2" width="8.7109375" style="15" customWidth="1"/>
    <col min="3" max="3" width="11.42578125" style="15"/>
    <col min="4" max="4" width="5.28515625" style="15" customWidth="1"/>
    <col min="5" max="6" width="11.42578125" style="15"/>
    <col min="7" max="7" width="19.42578125" style="15" customWidth="1"/>
    <col min="8" max="8" width="5.5703125" style="15" customWidth="1"/>
    <col min="9" max="9" width="24.85546875" style="15" customWidth="1"/>
    <col min="10" max="11" width="10.7109375" style="15" customWidth="1"/>
    <col min="12" max="12" width="2.42578125" style="15" customWidth="1"/>
    <col min="13" max="13" width="10.7109375" style="15" customWidth="1"/>
    <col min="14" max="16384" width="11.42578125" style="15"/>
  </cols>
  <sheetData>
    <row r="2" spans="1:11" ht="52.5" customHeight="1" thickBot="1">
      <c r="B2" s="127" t="s">
        <v>150</v>
      </c>
      <c r="C2" s="127"/>
      <c r="D2" s="127"/>
      <c r="E2" s="127"/>
      <c r="F2" s="127"/>
      <c r="G2" s="127"/>
      <c r="H2" s="127"/>
      <c r="I2" s="127"/>
      <c r="J2" s="127"/>
      <c r="K2" s="127"/>
    </row>
    <row r="3" spans="1:11" ht="18.75" customHeight="1">
      <c r="B3" s="16"/>
    </row>
    <row r="4" spans="1:11" ht="20.25">
      <c r="B4" s="17" t="s">
        <v>151</v>
      </c>
    </row>
    <row r="5" spans="1:11">
      <c r="B5" s="18"/>
    </row>
    <row r="6" spans="1:11">
      <c r="B6" s="15" t="s">
        <v>152</v>
      </c>
    </row>
    <row r="7" spans="1:11">
      <c r="B7" s="15" t="s">
        <v>153</v>
      </c>
    </row>
    <row r="8" spans="1:11">
      <c r="B8" s="15" t="s">
        <v>154</v>
      </c>
    </row>
    <row r="10" spans="1:11" ht="20.25">
      <c r="A10" s="19"/>
      <c r="B10" s="17" t="s">
        <v>155</v>
      </c>
    </row>
    <row r="12" spans="1:11" ht="57" customHeight="1">
      <c r="C12" s="128" t="s">
        <v>156</v>
      </c>
      <c r="D12" s="128"/>
      <c r="E12" s="128"/>
      <c r="F12" s="128"/>
      <c r="G12" s="128"/>
      <c r="H12" s="128"/>
      <c r="I12" s="128"/>
      <c r="J12" s="128"/>
    </row>
    <row r="13" spans="1:11" ht="39.75" customHeight="1">
      <c r="C13" s="129" t="s">
        <v>157</v>
      </c>
      <c r="D13" s="129"/>
      <c r="E13" s="129"/>
      <c r="F13" s="129"/>
      <c r="G13" s="129"/>
      <c r="H13" s="129"/>
      <c r="I13" s="129"/>
      <c r="J13" s="129"/>
      <c r="K13" s="129"/>
    </row>
    <row r="14" spans="1:11" ht="123.75" customHeight="1">
      <c r="C14" s="126"/>
      <c r="D14" s="126"/>
      <c r="E14" s="126"/>
      <c r="F14" s="126"/>
      <c r="G14" s="126"/>
      <c r="H14" s="126"/>
      <c r="I14" s="126"/>
      <c r="J14" s="126"/>
    </row>
    <row r="16" spans="1:11" ht="117.75" customHeight="1">
      <c r="C16" s="126"/>
      <c r="D16" s="126"/>
      <c r="E16" s="126"/>
      <c r="F16" s="126"/>
      <c r="G16" s="126"/>
      <c r="H16" s="126"/>
      <c r="I16" s="126"/>
      <c r="J16" s="126"/>
    </row>
    <row r="17" spans="2:10" ht="16.5">
      <c r="B17" s="130"/>
      <c r="C17" s="130"/>
      <c r="D17" s="130"/>
      <c r="E17" s="130"/>
      <c r="F17" s="130"/>
      <c r="G17" s="130"/>
      <c r="H17" s="130"/>
      <c r="I17" s="130"/>
      <c r="J17" s="130"/>
    </row>
    <row r="18" spans="2:10" ht="104.25" customHeight="1">
      <c r="C18" s="126"/>
      <c r="D18" s="126"/>
      <c r="E18" s="126"/>
      <c r="F18" s="126"/>
      <c r="G18" s="126"/>
      <c r="H18" s="126"/>
      <c r="I18" s="126"/>
      <c r="J18" s="126"/>
    </row>
  </sheetData>
  <sheetProtection algorithmName="SHA-512" hashValue="QuRmeJ4cz3qcccvEvjyS36dUvTxnbtRbGo95iNb3qrDawBEAcnpVAiarqaip993KHZlerQagUIZ1cI175AbaEQ==" saltValue="YWtfxXxPz/0yr2XjegsLhw==" spinCount="100000" sheet="1" objects="1" scenarios="1"/>
  <mergeCells count="7">
    <mergeCell ref="C18:J18"/>
    <mergeCell ref="B2:K2"/>
    <mergeCell ref="C12:J12"/>
    <mergeCell ref="C13:K13"/>
    <mergeCell ref="C14:J14"/>
    <mergeCell ref="C16:J16"/>
    <mergeCell ref="B17:J17"/>
  </mergeCells>
  <printOptions horizontalCentered="1"/>
  <pageMargins left="0.39370078740157483" right="0.39370078740157483" top="0.39370078740157483" bottom="0.19685039370078741" header="0.31496062992125984" footer="0.31496062992125984"/>
  <pageSetup scale="55" orientation="portrait" verticalDpi="1200" r:id="rId1"/>
  <headerFooter>
    <oddFooter>&amp;R&amp;P de &amp;N</oddFooter>
  </headerFooter>
  <drawing r:id="rId2"/>
  <legacyDrawing r:id="rId3"/>
  <oleObjects>
    <mc:AlternateContent xmlns:mc="http://schemas.openxmlformats.org/markup-compatibility/2006">
      <mc:Choice Requires="x14">
        <oleObject progId="Visio.Drawing.15" shapeId="3073" r:id="rId4">
          <objectPr defaultSize="0" autoPict="0" r:id="rId5">
            <anchor moveWithCells="1">
              <from>
                <xdr:col>2</xdr:col>
                <xdr:colOff>666750</xdr:colOff>
                <xdr:row>13</xdr:row>
                <xdr:rowOff>123825</xdr:rowOff>
              </from>
              <to>
                <xdr:col>9</xdr:col>
                <xdr:colOff>428625</xdr:colOff>
                <xdr:row>61</xdr:row>
                <xdr:rowOff>76200</xdr:rowOff>
              </to>
            </anchor>
          </objectPr>
        </oleObject>
      </mc:Choice>
      <mc:Fallback>
        <oleObject progId="Visio.Drawing.15" shapeId="307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8178D-14BE-41F8-B936-0B5C6AB86331}">
  <sheetPr>
    <tabColor theme="5" tint="-0.249977111117893"/>
  </sheetPr>
  <dimension ref="B14:S87"/>
  <sheetViews>
    <sheetView workbookViewId="0">
      <selection activeCell="I70" sqref="I70"/>
    </sheetView>
  </sheetViews>
  <sheetFormatPr baseColWidth="10" defaultRowHeight="15"/>
  <sheetData>
    <row r="14" spans="14:19" ht="15.75">
      <c r="N14" s="92" t="s">
        <v>358</v>
      </c>
      <c r="O14" s="92"/>
      <c r="P14" s="92"/>
      <c r="Q14" s="92"/>
      <c r="R14" s="92"/>
      <c r="S14" s="92"/>
    </row>
    <row r="15" spans="14:19" ht="15.75">
      <c r="N15" s="177" t="s">
        <v>359</v>
      </c>
      <c r="O15" s="177"/>
      <c r="P15" s="177"/>
      <c r="Q15" s="177"/>
      <c r="R15" s="177"/>
      <c r="S15" s="177"/>
    </row>
    <row r="16" spans="14:19" ht="15.75">
      <c r="N16" s="177" t="s">
        <v>360</v>
      </c>
      <c r="O16" s="177"/>
      <c r="P16" s="177"/>
      <c r="Q16" s="177"/>
      <c r="R16" s="177"/>
      <c r="S16" s="177"/>
    </row>
    <row r="17" spans="14:19" ht="15.75">
      <c r="N17" s="177" t="s">
        <v>361</v>
      </c>
      <c r="O17" s="177"/>
      <c r="P17" s="177"/>
      <c r="Q17" s="177"/>
      <c r="R17" s="177"/>
      <c r="S17" s="177"/>
    </row>
    <row r="18" spans="14:19" ht="15.75">
      <c r="N18" s="177" t="s">
        <v>362</v>
      </c>
      <c r="O18" s="177"/>
      <c r="P18" s="177"/>
      <c r="Q18" s="177"/>
      <c r="R18" s="177"/>
      <c r="S18" s="177"/>
    </row>
    <row r="19" spans="14:19" ht="15.75">
      <c r="N19" s="177" t="s">
        <v>363</v>
      </c>
      <c r="O19" s="177"/>
      <c r="P19" s="177"/>
      <c r="Q19" s="177"/>
      <c r="R19" s="177"/>
      <c r="S19" s="177"/>
    </row>
    <row r="20" spans="14:19" ht="15.75">
      <c r="N20" s="177" t="s">
        <v>364</v>
      </c>
      <c r="O20" s="177"/>
      <c r="P20" s="177"/>
      <c r="Q20" s="177"/>
      <c r="R20" s="177"/>
      <c r="S20" s="177"/>
    </row>
    <row r="21" spans="14:19" ht="15.75">
      <c r="N21" s="177" t="s">
        <v>365</v>
      </c>
      <c r="O21" s="177"/>
      <c r="P21" s="177"/>
      <c r="Q21" s="177"/>
      <c r="R21" s="177"/>
      <c r="S21" s="177"/>
    </row>
    <row r="22" spans="14:19" ht="15.75">
      <c r="N22" s="178" t="s">
        <v>366</v>
      </c>
      <c r="O22" s="178"/>
      <c r="P22" s="178"/>
      <c r="Q22" s="178"/>
      <c r="R22" s="178"/>
      <c r="S22" s="178"/>
    </row>
    <row r="57" spans="2:15">
      <c r="C57" t="s">
        <v>143</v>
      </c>
      <c r="D57" t="s">
        <v>23</v>
      </c>
      <c r="E57" t="s">
        <v>144</v>
      </c>
      <c r="F57" t="s">
        <v>145</v>
      </c>
      <c r="G57" t="s">
        <v>146</v>
      </c>
      <c r="J57" t="s">
        <v>128</v>
      </c>
      <c r="K57" t="s">
        <v>129</v>
      </c>
      <c r="L57" t="s">
        <v>130</v>
      </c>
      <c r="M57" t="s">
        <v>131</v>
      </c>
      <c r="N57" t="s">
        <v>132</v>
      </c>
      <c r="O57" t="s">
        <v>133</v>
      </c>
    </row>
    <row r="58" spans="2:15">
      <c r="B58" t="s">
        <v>120</v>
      </c>
      <c r="C58">
        <v>1</v>
      </c>
      <c r="D58">
        <f ca="1">SUMIF('CUESTIONARIO FINAL'!B10:D35,1,'CUESTIONARIO FINAL'!D10:D35)</f>
        <v>0</v>
      </c>
      <c r="E58">
        <f ca="1">SUMIF('CUESTIONARIO FINAL'!B39:D72,1,'CUESTIONARIO FINAL'!D39:D72)</f>
        <v>0</v>
      </c>
      <c r="F58">
        <f ca="1">SUMIF('CUESTIONARIO FINAL'!B76:D95,1,'CUESTIONARIO FINAL'!D76:D95)</f>
        <v>0</v>
      </c>
      <c r="G58">
        <f ca="1">SUMIF('CUESTIONARIO FINAL'!B99:D115,1,'CUESTIONARIO FINAL'!D99:D115)</f>
        <v>0</v>
      </c>
      <c r="I58" t="s">
        <v>120</v>
      </c>
      <c r="J58">
        <f t="shared" ref="J58:J66" ca="1" si="0">C58/C79+D58/D79+E58/E79+F58/F79+G58/G79</f>
        <v>1</v>
      </c>
      <c r="K58">
        <v>1</v>
      </c>
      <c r="L58">
        <v>2</v>
      </c>
      <c r="M58">
        <v>3</v>
      </c>
      <c r="N58">
        <v>4</v>
      </c>
      <c r="O58">
        <v>5</v>
      </c>
    </row>
    <row r="59" spans="2:15">
      <c r="B59" t="s">
        <v>121</v>
      </c>
      <c r="C59">
        <v>1</v>
      </c>
      <c r="D59">
        <f ca="1">SUMIF('CUESTIONARIO FINAL'!B10:D35,2,'CUESTIONARIO FINAL'!D10:D35)</f>
        <v>0</v>
      </c>
      <c r="E59">
        <f ca="1">SUMIF('CUESTIONARIO FINAL'!B39:D72,2,'CUESTIONARIO FINAL'!D39:D72)</f>
        <v>0</v>
      </c>
      <c r="F59">
        <f ca="1">SUMIF('CUESTIONARIO FINAL'!B76:D95,2,'CUESTIONARIO FINAL'!D76:D95)</f>
        <v>0</v>
      </c>
      <c r="G59">
        <f ca="1">SUMIF('CUESTIONARIO FINAL'!B99:D115,2,'CUESTIONARIO FINAL'!D99:D115)</f>
        <v>0</v>
      </c>
      <c r="I59" t="s">
        <v>121</v>
      </c>
      <c r="J59">
        <f t="shared" ca="1" si="0"/>
        <v>1</v>
      </c>
      <c r="K59">
        <v>1</v>
      </c>
      <c r="L59">
        <v>2</v>
      </c>
      <c r="M59">
        <v>3</v>
      </c>
      <c r="N59">
        <v>4</v>
      </c>
      <c r="O59">
        <v>5</v>
      </c>
    </row>
    <row r="60" spans="2:15">
      <c r="B60" t="s">
        <v>24</v>
      </c>
      <c r="C60">
        <v>1</v>
      </c>
      <c r="D60">
        <f ca="1">SUMIF('CUESTIONARIO FINAL'!B10:D35,3,'CUESTIONARIO FINAL'!D10:D35)</f>
        <v>0</v>
      </c>
      <c r="E60">
        <f ca="1">SUMIF('CUESTIONARIO FINAL'!B39:D72,3,'CUESTIONARIO FINAL'!D39:D72)</f>
        <v>0</v>
      </c>
      <c r="F60">
        <f ca="1">SUMIF('CUESTIONARIO FINAL'!B76:D95,3,'CUESTIONARIO FINAL'!D76:D95)</f>
        <v>0</v>
      </c>
      <c r="G60">
        <f ca="1">SUMIF('CUESTIONARIO FINAL'!B99:D115,3,'CUESTIONARIO FINAL'!D99:D115)</f>
        <v>0</v>
      </c>
      <c r="I60" t="s">
        <v>24</v>
      </c>
      <c r="J60">
        <f t="shared" ca="1" si="0"/>
        <v>1</v>
      </c>
      <c r="K60">
        <v>1</v>
      </c>
      <c r="L60">
        <v>2</v>
      </c>
      <c r="M60">
        <v>3</v>
      </c>
      <c r="N60">
        <v>4</v>
      </c>
      <c r="O60">
        <v>5</v>
      </c>
    </row>
    <row r="61" spans="2:15">
      <c r="B61" t="s">
        <v>122</v>
      </c>
      <c r="C61">
        <v>1</v>
      </c>
      <c r="D61">
        <f ca="1">SUMIF('CUESTIONARIO FINAL'!B10:D35,4,'CUESTIONARIO FINAL'!D10:D35)</f>
        <v>0</v>
      </c>
      <c r="E61">
        <f ca="1">SUMIF('CUESTIONARIO FINAL'!B39:D72,4,'CUESTIONARIO FINAL'!D39:D72)</f>
        <v>0</v>
      </c>
      <c r="F61">
        <f ca="1">SUMIF('CUESTIONARIO FINAL'!B76:D95,4,'CUESTIONARIO FINAL'!D76:D95)</f>
        <v>0</v>
      </c>
      <c r="G61">
        <f ca="1">SUMIF('CUESTIONARIO FINAL'!B99:D115,4,'CUESTIONARIO FINAL'!D99:D115)</f>
        <v>0</v>
      </c>
      <c r="I61" t="s">
        <v>122</v>
      </c>
      <c r="J61">
        <f t="shared" ca="1" si="0"/>
        <v>1</v>
      </c>
      <c r="K61">
        <v>1</v>
      </c>
      <c r="L61">
        <v>2</v>
      </c>
      <c r="M61">
        <v>3</v>
      </c>
      <c r="N61">
        <v>4</v>
      </c>
      <c r="O61">
        <v>5</v>
      </c>
    </row>
    <row r="62" spans="2:15">
      <c r="B62" t="s">
        <v>123</v>
      </c>
      <c r="C62">
        <v>1</v>
      </c>
      <c r="D62">
        <f ca="1">SUMIF('CUESTIONARIO FINAL'!B10:D35,5,'CUESTIONARIO FINAL'!D10:D35)</f>
        <v>0</v>
      </c>
      <c r="E62">
        <f ca="1">SUMIF('CUESTIONARIO FINAL'!B39:D72,5,'CUESTIONARIO FINAL'!D39:D72)</f>
        <v>0</v>
      </c>
      <c r="F62">
        <f ca="1">SUMIF('CUESTIONARIO FINAL'!B76:D95,5,'CUESTIONARIO FINAL'!D76:D95)</f>
        <v>0</v>
      </c>
      <c r="G62">
        <f ca="1">SUMIF('CUESTIONARIO FINAL'!B99:D115,5,'CUESTIONARIO FINAL'!D99:D115)</f>
        <v>0</v>
      </c>
      <c r="I62" t="s">
        <v>123</v>
      </c>
      <c r="J62">
        <f t="shared" ca="1" si="0"/>
        <v>1</v>
      </c>
      <c r="K62">
        <v>1</v>
      </c>
      <c r="L62">
        <v>2</v>
      </c>
      <c r="M62">
        <v>3</v>
      </c>
      <c r="N62">
        <v>4</v>
      </c>
      <c r="O62">
        <v>5</v>
      </c>
    </row>
    <row r="63" spans="2:15">
      <c r="B63" t="s">
        <v>124</v>
      </c>
      <c r="C63">
        <v>1</v>
      </c>
      <c r="D63">
        <f ca="1">SUMIF('CUESTIONARIO FINAL'!B10:D35,6,'CUESTIONARIO FINAL'!D10:D35)</f>
        <v>0</v>
      </c>
      <c r="E63">
        <f ca="1">SUMIF('CUESTIONARIO FINAL'!B39:D72,6,'CUESTIONARIO FINAL'!D39:D72)</f>
        <v>0</v>
      </c>
      <c r="F63">
        <f ca="1">SUMIF('CUESTIONARIO FINAL'!B76:D95,6,'CUESTIONARIO FINAL'!D76:D95)</f>
        <v>0</v>
      </c>
      <c r="G63">
        <f ca="1">SUMIF('CUESTIONARIO FINAL'!B99:D115,6,'CUESTIONARIO FINAL'!D99:D115)</f>
        <v>0</v>
      </c>
      <c r="I63" t="s">
        <v>124</v>
      </c>
      <c r="J63">
        <f t="shared" ca="1" si="0"/>
        <v>1</v>
      </c>
      <c r="K63">
        <v>1</v>
      </c>
      <c r="L63">
        <v>2</v>
      </c>
      <c r="M63">
        <v>3</v>
      </c>
      <c r="N63">
        <v>4</v>
      </c>
      <c r="O63">
        <v>5</v>
      </c>
    </row>
    <row r="64" spans="2:15">
      <c r="B64" t="s">
        <v>125</v>
      </c>
      <c r="C64">
        <v>1</v>
      </c>
      <c r="D64">
        <f ca="1">SUMIF('CUESTIONARIO FINAL'!B10:D35,7,'CUESTIONARIO FINAL'!D10:D35)</f>
        <v>0</v>
      </c>
      <c r="E64">
        <f ca="1">SUMIF('CUESTIONARIO FINAL'!B39:D72,7,'CUESTIONARIO FINAL'!D39:D72)</f>
        <v>0</v>
      </c>
      <c r="F64">
        <f ca="1">SUMIF('CUESTIONARIO FINAL'!B76:D95,7,'CUESTIONARIO FINAL'!D76:D95)</f>
        <v>0</v>
      </c>
      <c r="G64">
        <f ca="1">SUMIF('CUESTIONARIO FINAL'!B99:D115,7,'CUESTIONARIO FINAL'!D99:D115)</f>
        <v>0</v>
      </c>
      <c r="I64" t="s">
        <v>125</v>
      </c>
      <c r="J64">
        <f t="shared" ca="1" si="0"/>
        <v>1</v>
      </c>
      <c r="K64">
        <v>1</v>
      </c>
      <c r="L64">
        <v>2</v>
      </c>
      <c r="M64">
        <v>3</v>
      </c>
      <c r="N64">
        <v>4</v>
      </c>
      <c r="O64">
        <v>5</v>
      </c>
    </row>
    <row r="65" spans="2:15">
      <c r="B65" t="s">
        <v>126</v>
      </c>
      <c r="C65">
        <v>1</v>
      </c>
      <c r="D65">
        <f ca="1">SUMIF('CUESTIONARIO FINAL'!B10:D35,8,'CUESTIONARIO FINAL'!D10:D35)</f>
        <v>0</v>
      </c>
      <c r="E65">
        <f ca="1">SUMIF('CUESTIONARIO FINAL'!B39:D72,8,'CUESTIONARIO FINAL'!D39:D72)</f>
        <v>0</v>
      </c>
      <c r="F65">
        <f ca="1">SUMIF('CUESTIONARIO FINAL'!B76:D95,8,'CUESTIONARIO FINAL'!D76:D95)</f>
        <v>0</v>
      </c>
      <c r="G65">
        <f ca="1">SUMIF('CUESTIONARIO FINAL'!B99:D115,8,'CUESTIONARIO FINAL'!D99:D115)</f>
        <v>0</v>
      </c>
      <c r="I65" t="s">
        <v>126</v>
      </c>
      <c r="J65">
        <f t="shared" ca="1" si="0"/>
        <v>1</v>
      </c>
      <c r="K65">
        <v>1</v>
      </c>
      <c r="L65">
        <v>2</v>
      </c>
      <c r="M65">
        <v>3</v>
      </c>
      <c r="N65">
        <v>4</v>
      </c>
      <c r="O65">
        <v>5</v>
      </c>
    </row>
    <row r="66" spans="2:15">
      <c r="B66" t="s">
        <v>127</v>
      </c>
      <c r="C66">
        <v>1</v>
      </c>
      <c r="D66">
        <f ca="1">SUMIF('CUESTIONARIO FINAL'!B10:D35,9,'CUESTIONARIO FINAL'!D10:D35)</f>
        <v>0</v>
      </c>
      <c r="E66">
        <f ca="1">SUMIF('CUESTIONARIO FINAL'!B39:D72,9,'CUESTIONARIO FINAL'!D39:D72)</f>
        <v>0</v>
      </c>
      <c r="F66">
        <f ca="1">SUMIF('CUESTIONARIO FINAL'!B76:D95,9,'CUESTIONARIO FINAL'!D76:D95)</f>
        <v>0</v>
      </c>
      <c r="G66">
        <f ca="1">SUMIF('CUESTIONARIO FINAL'!B99:D115,9,'CUESTIONARIO FINAL'!D99:D115)</f>
        <v>0</v>
      </c>
      <c r="I66" t="s">
        <v>127</v>
      </c>
      <c r="J66">
        <f t="shared" ca="1" si="0"/>
        <v>1</v>
      </c>
      <c r="K66">
        <v>1</v>
      </c>
      <c r="L66">
        <v>2</v>
      </c>
      <c r="M66">
        <v>3</v>
      </c>
      <c r="N66">
        <v>4</v>
      </c>
      <c r="O66">
        <v>5</v>
      </c>
    </row>
    <row r="67" spans="2:15">
      <c r="D67">
        <f ca="1">SUM(D58:D66)</f>
        <v>0</v>
      </c>
      <c r="E67">
        <f ca="1">SUM(E58:E66)</f>
        <v>0</v>
      </c>
      <c r="F67">
        <f ca="1">SUM(F58:F66)</f>
        <v>0</v>
      </c>
      <c r="G67">
        <f ca="1">SUM(G58:G66)</f>
        <v>0</v>
      </c>
    </row>
    <row r="68" spans="2:15">
      <c r="B68">
        <f>'CUESTIONARIO FINAL'!D7+'CUESTIONARIO FINAL'!D36+'CUESTIONARIO FINAL'!D73+'CUESTIONARIO FINAL'!D96</f>
        <v>0</v>
      </c>
      <c r="C68">
        <v>0</v>
      </c>
      <c r="D68">
        <f ca="1">C68+D67</f>
        <v>0</v>
      </c>
      <c r="E68">
        <f t="shared" ref="E68:G68" ca="1" si="1">D68+E67</f>
        <v>0</v>
      </c>
      <c r="F68">
        <f t="shared" ca="1" si="1"/>
        <v>0</v>
      </c>
      <c r="G68">
        <f t="shared" ca="1" si="1"/>
        <v>0</v>
      </c>
    </row>
    <row r="69" spans="2:15">
      <c r="B69" t="s">
        <v>128</v>
      </c>
      <c r="C69" t="s">
        <v>143</v>
      </c>
      <c r="D69" t="s">
        <v>23</v>
      </c>
      <c r="E69" t="s">
        <v>144</v>
      </c>
      <c r="F69" t="s">
        <v>145</v>
      </c>
      <c r="G69" t="s">
        <v>146</v>
      </c>
    </row>
    <row r="71" spans="2:15">
      <c r="B71" t="s">
        <v>128</v>
      </c>
      <c r="C71">
        <v>0</v>
      </c>
      <c r="D71">
        <f>IF(OR('CUESTIONARIO FINAL'!D8="NIVEL 2",'CUESTIONARIO FINAL'!D8="NIVEL 2 PERO REVISA AREAS DE MEJORA"),'CUESTIONARIO FINAL'!D7,0)</f>
        <v>0</v>
      </c>
      <c r="E71">
        <f>IF(OR('CUESTIONARIO FINAL'!D37="NIVEL 3",'CUESTIONARIO FINAL'!D37="NIVEL 3 PERO REVISA AREAS DE MEJORA"),'CUESTIONARIO FINAL'!D36,0)</f>
        <v>0</v>
      </c>
      <c r="F71">
        <f>IF(OR('CUESTIONARIO FINAL'!D74="NIVEL 4",'CUESTIONARIO FINAL'!D8="NIVEL 4 PERO REVISA AREAS DE MEJORA"),'CUESTIONARIO FINAL'!D74,0)</f>
        <v>0</v>
      </c>
      <c r="G71">
        <f>IF(OR('CUESTIONARIO FINAL'!D97="NIVEL 5",'CUESTIONARIO FINAL'!D97="NIVEL 5 PERO REVISA AREAS DE MEJORA"),'CUESTIONARIO FINAL'!D96,0)</f>
        <v>0</v>
      </c>
    </row>
    <row r="72" spans="2:15">
      <c r="B72" t="s">
        <v>147</v>
      </c>
      <c r="C72">
        <v>0</v>
      </c>
      <c r="D72">
        <v>24</v>
      </c>
      <c r="E72">
        <v>32</v>
      </c>
      <c r="F72">
        <v>18</v>
      </c>
      <c r="G72">
        <v>15</v>
      </c>
    </row>
    <row r="73" spans="2:15">
      <c r="B73" t="s">
        <v>23</v>
      </c>
      <c r="C73">
        <v>24</v>
      </c>
    </row>
    <row r="74" spans="2:15">
      <c r="B74" t="s">
        <v>144</v>
      </c>
      <c r="C74">
        <v>56</v>
      </c>
    </row>
    <row r="75" spans="2:15">
      <c r="B75" t="s">
        <v>145</v>
      </c>
      <c r="C75">
        <v>74</v>
      </c>
    </row>
    <row r="76" spans="2:15">
      <c r="B76" t="s">
        <v>146</v>
      </c>
      <c r="C76">
        <v>89</v>
      </c>
    </row>
    <row r="78" spans="2:15">
      <c r="C78" t="s">
        <v>143</v>
      </c>
      <c r="D78" t="s">
        <v>23</v>
      </c>
      <c r="E78" t="s">
        <v>144</v>
      </c>
      <c r="F78" t="s">
        <v>145</v>
      </c>
      <c r="G78" t="s">
        <v>146</v>
      </c>
    </row>
    <row r="79" spans="2:15">
      <c r="B79" t="s">
        <v>120</v>
      </c>
      <c r="C79">
        <v>1</v>
      </c>
      <c r="D79">
        <v>2</v>
      </c>
      <c r="E79">
        <v>2</v>
      </c>
      <c r="F79">
        <v>1</v>
      </c>
      <c r="G79">
        <v>1</v>
      </c>
    </row>
    <row r="80" spans="2:15">
      <c r="B80" t="s">
        <v>121</v>
      </c>
      <c r="C80">
        <v>1</v>
      </c>
      <c r="D80">
        <v>3</v>
      </c>
      <c r="E80">
        <v>3</v>
      </c>
      <c r="F80">
        <v>3</v>
      </c>
      <c r="G80">
        <v>2</v>
      </c>
    </row>
    <row r="81" spans="2:7">
      <c r="B81" t="s">
        <v>24</v>
      </c>
      <c r="C81">
        <v>1</v>
      </c>
      <c r="D81">
        <v>1</v>
      </c>
      <c r="E81">
        <v>1</v>
      </c>
      <c r="F81">
        <v>3</v>
      </c>
      <c r="G81">
        <v>1</v>
      </c>
    </row>
    <row r="82" spans="2:7">
      <c r="B82" t="s">
        <v>122</v>
      </c>
      <c r="C82">
        <v>1</v>
      </c>
      <c r="D82">
        <v>4</v>
      </c>
      <c r="E82">
        <v>4</v>
      </c>
      <c r="F82">
        <v>4</v>
      </c>
      <c r="G82">
        <v>5</v>
      </c>
    </row>
    <row r="83" spans="2:7">
      <c r="B83" t="s">
        <v>123</v>
      </c>
      <c r="C83">
        <v>1</v>
      </c>
      <c r="D83">
        <v>4</v>
      </c>
      <c r="E83">
        <v>5</v>
      </c>
      <c r="F83">
        <v>1</v>
      </c>
      <c r="G83">
        <v>1</v>
      </c>
    </row>
    <row r="84" spans="2:7">
      <c r="B84" t="s">
        <v>124</v>
      </c>
      <c r="C84">
        <v>1</v>
      </c>
      <c r="D84">
        <v>3</v>
      </c>
      <c r="E84">
        <v>4</v>
      </c>
      <c r="F84">
        <v>4</v>
      </c>
      <c r="G84">
        <v>2</v>
      </c>
    </row>
    <row r="85" spans="2:7">
      <c r="B85" t="s">
        <v>125</v>
      </c>
      <c r="C85">
        <v>1</v>
      </c>
      <c r="D85">
        <v>4</v>
      </c>
      <c r="E85">
        <v>6</v>
      </c>
      <c r="F85">
        <v>2</v>
      </c>
      <c r="G85">
        <v>3</v>
      </c>
    </row>
    <row r="86" spans="2:7">
      <c r="B86" t="s">
        <v>126</v>
      </c>
      <c r="C86">
        <v>1</v>
      </c>
      <c r="D86">
        <v>1</v>
      </c>
      <c r="E86">
        <v>2</v>
      </c>
      <c r="F86">
        <v>1</v>
      </c>
      <c r="G86">
        <v>1</v>
      </c>
    </row>
    <row r="87" spans="2:7">
      <c r="B87" t="s">
        <v>127</v>
      </c>
      <c r="C87">
        <v>1</v>
      </c>
      <c r="D87">
        <v>2</v>
      </c>
      <c r="E87">
        <v>5</v>
      </c>
      <c r="F87">
        <v>1</v>
      </c>
      <c r="G87">
        <v>1</v>
      </c>
    </row>
  </sheetData>
  <sheetProtection algorithmName="SHA-512" hashValue="nanMhSyxs8DAfxInhk+CrC7umz4S5ShvBMMaJY68Omvk80V+AER1/7P4I4On/RMQyJgqkhG192WQnye5X2mSaQ==" saltValue="Zxo24HGGXh5i9uT5mnwHLA==" spinCount="100000" sheet="1" objects="1" scenarios="1"/>
  <mergeCells count="8">
    <mergeCell ref="N21:S21"/>
    <mergeCell ref="N22:S22"/>
    <mergeCell ref="N15:S15"/>
    <mergeCell ref="N16:S16"/>
    <mergeCell ref="N17:S17"/>
    <mergeCell ref="N18:S18"/>
    <mergeCell ref="N19:S19"/>
    <mergeCell ref="N20:S20"/>
  </mergeCells>
  <pageMargins left="0.75" right="0.75" top="1" bottom="1" header="0.5" footer="0.5"/>
  <pageSetup paperSize="9" orientation="portrait" horizontalDpi="4294967292" verticalDpi="429496729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ACB0C-A399-4C5A-B49C-0CAA1F88176B}">
  <sheetPr>
    <tabColor theme="6" tint="0.59999389629810485"/>
  </sheetPr>
  <dimension ref="B1:AJ104"/>
  <sheetViews>
    <sheetView tabSelected="1" view="pageBreakPreview" zoomScale="40" zoomScaleNormal="40" zoomScaleSheetLayoutView="40" workbookViewId="0">
      <selection activeCell="O7" sqref="O7"/>
    </sheetView>
  </sheetViews>
  <sheetFormatPr baseColWidth="10" defaultRowHeight="15"/>
  <cols>
    <col min="1" max="1" width="3.7109375" style="71" customWidth="1"/>
    <col min="2" max="2" width="57.5703125" style="71" customWidth="1"/>
    <col min="3" max="11" width="25.7109375" style="71" customWidth="1"/>
    <col min="12" max="12" width="5" style="71" customWidth="1"/>
    <col min="13" max="13" width="3.7109375" style="71" customWidth="1"/>
    <col min="14" max="14" width="57.5703125" style="71" customWidth="1"/>
    <col min="15" max="23" width="25.7109375" style="71" customWidth="1"/>
    <col min="24" max="24" width="5" style="71" customWidth="1"/>
    <col min="25" max="25" width="3.7109375" style="71" customWidth="1"/>
    <col min="26" max="26" width="57.5703125" style="71" customWidth="1"/>
    <col min="27" max="35" width="25.7109375" style="71" customWidth="1"/>
    <col min="36" max="36" width="5" style="71" customWidth="1"/>
    <col min="37" max="16384" width="11.42578125" style="71"/>
  </cols>
  <sheetData>
    <row r="1" spans="2:36" s="70" customFormat="1">
      <c r="N1" s="71"/>
      <c r="O1" s="71"/>
      <c r="P1" s="71"/>
      <c r="Q1" s="71"/>
      <c r="R1" s="71"/>
      <c r="S1" s="71"/>
      <c r="T1" s="71"/>
      <c r="U1" s="71"/>
      <c r="V1" s="71"/>
      <c r="W1" s="71"/>
      <c r="X1" s="71"/>
      <c r="Y1" s="71"/>
      <c r="Z1" s="71"/>
      <c r="AA1" s="71"/>
      <c r="AB1" s="71"/>
      <c r="AC1" s="71"/>
      <c r="AD1" s="71"/>
      <c r="AE1" s="71"/>
      <c r="AF1" s="71"/>
      <c r="AG1" s="71"/>
      <c r="AH1" s="71"/>
      <c r="AI1" s="71"/>
      <c r="AJ1" s="71"/>
    </row>
    <row r="2" spans="2:36" s="72" customFormat="1" ht="63" customHeight="1">
      <c r="B2" s="183" t="s">
        <v>333</v>
      </c>
      <c r="C2" s="183"/>
      <c r="D2" s="183"/>
      <c r="E2" s="183"/>
      <c r="F2" s="183"/>
      <c r="G2" s="183"/>
      <c r="H2" s="183"/>
      <c r="I2" s="183"/>
      <c r="J2" s="183"/>
      <c r="K2" s="183"/>
      <c r="N2" s="71"/>
      <c r="O2" s="71"/>
      <c r="P2" s="71"/>
      <c r="Q2" s="71"/>
      <c r="R2" s="71"/>
      <c r="S2" s="71"/>
      <c r="T2" s="71"/>
      <c r="U2" s="71"/>
      <c r="V2" s="71"/>
      <c r="W2" s="71"/>
      <c r="X2" s="71"/>
      <c r="Y2" s="71"/>
      <c r="Z2" s="71"/>
      <c r="AA2" s="71"/>
      <c r="AB2" s="71"/>
      <c r="AC2" s="71"/>
      <c r="AD2" s="71"/>
      <c r="AE2" s="71"/>
      <c r="AF2" s="71"/>
      <c r="AG2" s="71"/>
      <c r="AH2" s="71"/>
      <c r="AI2" s="71"/>
      <c r="AJ2" s="71"/>
    </row>
    <row r="3" spans="2:36" s="70" customFormat="1" ht="15" customHeight="1">
      <c r="B3" s="73"/>
      <c r="C3" s="73"/>
      <c r="D3" s="73"/>
      <c r="E3" s="73"/>
      <c r="F3" s="73"/>
      <c r="G3" s="73"/>
      <c r="H3" s="73"/>
      <c r="N3" s="71"/>
      <c r="O3" s="71"/>
      <c r="P3" s="71"/>
      <c r="Q3" s="71"/>
      <c r="R3" s="71"/>
      <c r="S3" s="71"/>
      <c r="T3" s="71"/>
      <c r="U3" s="71"/>
      <c r="V3" s="71"/>
      <c r="W3" s="71"/>
      <c r="X3" s="71"/>
      <c r="Y3" s="71"/>
      <c r="Z3" s="71"/>
      <c r="AA3" s="71"/>
      <c r="AB3" s="71"/>
      <c r="AC3" s="71"/>
      <c r="AD3" s="71"/>
      <c r="AE3" s="71"/>
      <c r="AF3" s="71"/>
      <c r="AG3" s="71"/>
      <c r="AH3" s="71"/>
      <c r="AI3" s="71"/>
      <c r="AJ3" s="71"/>
    </row>
    <row r="4" spans="2:36" s="70" customFormat="1" ht="31.5" customHeight="1">
      <c r="B4" s="184" t="s">
        <v>334</v>
      </c>
      <c r="C4" s="74" t="s">
        <v>335</v>
      </c>
      <c r="D4" s="74" t="s">
        <v>336</v>
      </c>
      <c r="E4" s="74" t="s">
        <v>337</v>
      </c>
      <c r="F4" s="74" t="s">
        <v>338</v>
      </c>
      <c r="G4" s="74" t="s">
        <v>339</v>
      </c>
      <c r="H4" s="74" t="s">
        <v>340</v>
      </c>
      <c r="I4" s="74" t="s">
        <v>341</v>
      </c>
      <c r="J4" s="74" t="s">
        <v>342</v>
      </c>
      <c r="K4" s="74" t="s">
        <v>343</v>
      </c>
      <c r="N4" s="71"/>
      <c r="O4" s="71"/>
      <c r="P4" s="71"/>
      <c r="Q4" s="71"/>
      <c r="R4" s="71"/>
      <c r="S4" s="71"/>
      <c r="T4" s="71"/>
      <c r="U4" s="71"/>
      <c r="V4" s="71"/>
      <c r="W4" s="71"/>
      <c r="X4" s="71"/>
      <c r="Y4" s="71"/>
      <c r="Z4" s="71"/>
      <c r="AA4" s="71"/>
      <c r="AB4" s="71"/>
      <c r="AC4" s="71"/>
      <c r="AD4" s="71"/>
      <c r="AE4" s="71"/>
      <c r="AF4" s="71"/>
      <c r="AG4" s="71"/>
      <c r="AH4" s="71"/>
      <c r="AI4" s="71"/>
      <c r="AJ4" s="71"/>
    </row>
    <row r="5" spans="2:36" s="78" customFormat="1" ht="189.75" customHeight="1">
      <c r="B5" s="184"/>
      <c r="C5" s="75" t="s">
        <v>344</v>
      </c>
      <c r="D5" s="76" t="s">
        <v>345</v>
      </c>
      <c r="E5" s="77" t="s">
        <v>346</v>
      </c>
      <c r="F5" s="76" t="s">
        <v>347</v>
      </c>
      <c r="G5" s="77" t="s">
        <v>348</v>
      </c>
      <c r="H5" s="76" t="s">
        <v>349</v>
      </c>
      <c r="I5" s="76" t="s">
        <v>350</v>
      </c>
      <c r="J5" s="76" t="s">
        <v>351</v>
      </c>
      <c r="K5" s="76" t="s">
        <v>352</v>
      </c>
      <c r="N5" s="71"/>
      <c r="O5" s="71"/>
      <c r="P5" s="71"/>
      <c r="Q5" s="71"/>
      <c r="R5" s="71"/>
      <c r="S5" s="71"/>
      <c r="T5" s="71"/>
      <c r="U5" s="71"/>
      <c r="V5" s="71"/>
      <c r="W5" s="71"/>
      <c r="X5" s="71"/>
      <c r="Y5" s="71"/>
      <c r="Z5" s="71"/>
      <c r="AA5" s="71"/>
      <c r="AB5" s="71"/>
      <c r="AC5" s="71"/>
      <c r="AD5" s="71"/>
      <c r="AE5" s="71"/>
      <c r="AF5" s="71"/>
      <c r="AG5" s="71"/>
      <c r="AH5" s="71"/>
      <c r="AI5" s="71"/>
      <c r="AJ5" s="71"/>
    </row>
    <row r="6" spans="2:36" s="70" customFormat="1" ht="8.25" customHeight="1">
      <c r="B6" s="79"/>
      <c r="C6" s="106"/>
      <c r="D6" s="106"/>
      <c r="E6" s="106"/>
      <c r="F6" s="106"/>
      <c r="G6" s="106"/>
      <c r="H6" s="106"/>
      <c r="I6" s="106"/>
      <c r="J6" s="106"/>
      <c r="K6" s="106"/>
      <c r="N6" s="71"/>
      <c r="O6" s="71"/>
      <c r="P6" s="71"/>
      <c r="Q6" s="71"/>
      <c r="R6" s="71"/>
      <c r="S6" s="71"/>
      <c r="T6" s="71"/>
      <c r="U6" s="71"/>
      <c r="V6" s="71"/>
      <c r="W6" s="71"/>
      <c r="X6" s="71"/>
      <c r="Y6" s="71"/>
      <c r="Z6" s="71"/>
      <c r="AA6" s="71"/>
      <c r="AB6" s="71"/>
      <c r="AC6" s="71"/>
      <c r="AD6" s="71"/>
      <c r="AE6" s="71"/>
      <c r="AF6" s="71"/>
      <c r="AG6" s="71"/>
      <c r="AH6" s="71"/>
      <c r="AI6" s="71"/>
      <c r="AJ6" s="71"/>
    </row>
    <row r="7" spans="2:36" s="70" customFormat="1" ht="37.5" customHeight="1">
      <c r="B7" s="80" t="s">
        <v>353</v>
      </c>
      <c r="C7" s="102">
        <f ca="1">'GRAFICA INICIAL'!J58</f>
        <v>1</v>
      </c>
      <c r="D7" s="102">
        <f ca="1">'GRAFICA INICIAL'!J59</f>
        <v>1</v>
      </c>
      <c r="E7" s="102">
        <f ca="1">'GRAFICA INICIAL'!J60</f>
        <v>1</v>
      </c>
      <c r="F7" s="102">
        <f ca="1">'GRAFICA INICIAL'!J61</f>
        <v>1</v>
      </c>
      <c r="G7" s="102">
        <f ca="1">'GRAFICA INICIAL'!J62</f>
        <v>1</v>
      </c>
      <c r="H7" s="102">
        <f ca="1">'GRAFICA INICIAL'!J63</f>
        <v>1</v>
      </c>
      <c r="I7" s="102">
        <f ca="1">'GRAFICA INICIAL'!J64</f>
        <v>1</v>
      </c>
      <c r="J7" s="102">
        <f ca="1">'GRAFICA INICIAL'!J65</f>
        <v>1</v>
      </c>
      <c r="K7" s="102">
        <f ca="1">'GRAFICA INICIAL'!J66</f>
        <v>1</v>
      </c>
      <c r="N7" s="71"/>
      <c r="O7" s="71"/>
      <c r="P7" s="71"/>
      <c r="Q7" s="71"/>
      <c r="R7" s="71"/>
      <c r="S7" s="71"/>
      <c r="T7" s="71"/>
      <c r="U7" s="71"/>
      <c r="V7" s="71"/>
      <c r="W7" s="71"/>
      <c r="X7" s="71"/>
      <c r="Y7" s="71"/>
      <c r="Z7" s="71"/>
      <c r="AA7" s="71"/>
      <c r="AB7" s="71"/>
      <c r="AC7" s="71"/>
      <c r="AD7" s="71"/>
      <c r="AE7" s="71"/>
      <c r="AF7" s="71"/>
      <c r="AG7" s="71"/>
      <c r="AH7" s="71"/>
      <c r="AI7" s="71"/>
      <c r="AJ7" s="71"/>
    </row>
    <row r="8" spans="2:36" s="70" customFormat="1" ht="11.25" customHeight="1">
      <c r="B8" s="81"/>
      <c r="C8" s="103"/>
      <c r="D8" s="103"/>
      <c r="E8" s="103"/>
      <c r="F8" s="103"/>
      <c r="G8" s="103"/>
      <c r="H8" s="103"/>
      <c r="I8" s="103"/>
      <c r="J8" s="103"/>
      <c r="K8" s="103"/>
      <c r="N8" s="71"/>
      <c r="O8" s="71"/>
      <c r="P8" s="71"/>
      <c r="Q8" s="71"/>
      <c r="R8" s="71"/>
      <c r="S8" s="71"/>
      <c r="T8" s="71"/>
      <c r="U8" s="71"/>
      <c r="V8" s="71"/>
      <c r="W8" s="71"/>
      <c r="X8" s="71"/>
      <c r="Y8" s="71"/>
      <c r="Z8" s="71"/>
      <c r="AA8" s="71"/>
      <c r="AB8" s="71"/>
      <c r="AC8" s="71"/>
      <c r="AD8" s="71"/>
      <c r="AE8" s="71"/>
      <c r="AF8" s="71"/>
      <c r="AG8" s="71"/>
      <c r="AH8" s="71"/>
      <c r="AI8" s="71"/>
      <c r="AJ8" s="71"/>
    </row>
    <row r="9" spans="2:36" s="70" customFormat="1" ht="37.5" customHeight="1">
      <c r="B9" s="82" t="s">
        <v>354</v>
      </c>
      <c r="C9" s="104">
        <f ca="1">'GRAFICA SEGUIMIENTO'!J58</f>
        <v>1</v>
      </c>
      <c r="D9" s="104">
        <f ca="1">'GRAFICA SEGUIMIENTO'!J59</f>
        <v>1</v>
      </c>
      <c r="E9" s="104">
        <f ca="1">'GRAFICA SEGUIMIENTO'!J60</f>
        <v>1</v>
      </c>
      <c r="F9" s="104">
        <f ca="1">'GRAFICA SEGUIMIENTO'!J61</f>
        <v>1</v>
      </c>
      <c r="G9" s="104">
        <f ca="1">'GRAFICA SEGUIMIENTO'!J62</f>
        <v>1</v>
      </c>
      <c r="H9" s="104">
        <f ca="1">'GRAFICA SEGUIMIENTO'!J63</f>
        <v>1</v>
      </c>
      <c r="I9" s="104">
        <f ca="1">'GRAFICA SEGUIMIENTO'!J64</f>
        <v>1</v>
      </c>
      <c r="J9" s="104">
        <f ca="1">'GRAFICA SEGUIMIENTO'!J65</f>
        <v>1</v>
      </c>
      <c r="K9" s="104">
        <f ca="1">'GRAFICA SEGUIMIENTO'!J66</f>
        <v>1</v>
      </c>
      <c r="N9" s="71"/>
      <c r="O9" s="71"/>
      <c r="P9" s="71"/>
      <c r="Q9" s="71"/>
      <c r="R9" s="71"/>
      <c r="S9" s="71"/>
      <c r="T9" s="71"/>
      <c r="U9" s="71"/>
      <c r="V9" s="71"/>
      <c r="W9" s="71"/>
      <c r="X9" s="71"/>
      <c r="Y9" s="71"/>
      <c r="Z9" s="71"/>
      <c r="AA9" s="71"/>
      <c r="AB9" s="71"/>
      <c r="AC9" s="71"/>
      <c r="AD9" s="71"/>
      <c r="AE9" s="71"/>
      <c r="AF9" s="71"/>
      <c r="AG9" s="71"/>
      <c r="AH9" s="71"/>
      <c r="AI9" s="71"/>
      <c r="AJ9" s="71"/>
    </row>
    <row r="10" spans="2:36" s="70" customFormat="1" ht="11.25" customHeight="1">
      <c r="B10" s="81"/>
      <c r="C10" s="103"/>
      <c r="D10" s="103"/>
      <c r="E10" s="103"/>
      <c r="F10" s="103"/>
      <c r="G10" s="103"/>
      <c r="H10" s="103"/>
      <c r="I10" s="103"/>
      <c r="J10" s="103"/>
      <c r="K10" s="103"/>
      <c r="N10" s="71"/>
      <c r="O10" s="71"/>
      <c r="P10" s="71"/>
      <c r="Q10" s="71"/>
      <c r="R10" s="71"/>
      <c r="S10" s="71"/>
      <c r="T10" s="71"/>
      <c r="U10" s="71"/>
      <c r="V10" s="71"/>
      <c r="W10" s="71"/>
      <c r="X10" s="71"/>
      <c r="Y10" s="71"/>
      <c r="Z10" s="71"/>
      <c r="AA10" s="71"/>
      <c r="AB10" s="71"/>
      <c r="AC10" s="71"/>
      <c r="AD10" s="71"/>
      <c r="AE10" s="71"/>
      <c r="AF10" s="71"/>
      <c r="AG10" s="71"/>
      <c r="AH10" s="71"/>
      <c r="AI10" s="71"/>
      <c r="AJ10" s="71"/>
    </row>
    <row r="11" spans="2:36" s="70" customFormat="1" ht="39" customHeight="1">
      <c r="B11" s="83" t="s">
        <v>355</v>
      </c>
      <c r="C11" s="105">
        <f ca="1">'GRAFICA FINAL'!J58</f>
        <v>1</v>
      </c>
      <c r="D11" s="105">
        <f ca="1">'GRAFICA FINAL'!J59</f>
        <v>1</v>
      </c>
      <c r="E11" s="105">
        <f ca="1">'GRAFICA FINAL'!J60</f>
        <v>1</v>
      </c>
      <c r="F11" s="105">
        <f ca="1">'GRAFICA FINAL'!J61</f>
        <v>1</v>
      </c>
      <c r="G11" s="105">
        <f ca="1">'GRAFICA FINAL'!J62</f>
        <v>1</v>
      </c>
      <c r="H11" s="105">
        <f ca="1">'GRAFICA FINAL'!J63</f>
        <v>1</v>
      </c>
      <c r="I11" s="105">
        <f ca="1">'GRAFICA FINAL'!J64</f>
        <v>1</v>
      </c>
      <c r="J11" s="105">
        <f ca="1">'GRAFICA FINAL'!J65</f>
        <v>1</v>
      </c>
      <c r="K11" s="105">
        <f ca="1">'GRAFICA FINAL'!J66</f>
        <v>1</v>
      </c>
      <c r="N11" s="71"/>
      <c r="O11" s="71"/>
      <c r="P11" s="71"/>
      <c r="Q11" s="71"/>
      <c r="R11" s="71"/>
      <c r="S11" s="71"/>
      <c r="T11" s="71"/>
      <c r="U11" s="71"/>
      <c r="V11" s="71"/>
      <c r="W11" s="71"/>
      <c r="X11" s="71"/>
      <c r="Y11" s="71"/>
      <c r="Z11" s="71"/>
      <c r="AA11" s="71"/>
      <c r="AB11" s="71"/>
      <c r="AC11" s="71"/>
      <c r="AD11" s="71"/>
      <c r="AE11" s="71"/>
      <c r="AF11" s="71"/>
      <c r="AG11" s="71"/>
      <c r="AH11" s="71"/>
      <c r="AI11" s="71"/>
      <c r="AJ11" s="71"/>
    </row>
    <row r="14" spans="2:36">
      <c r="E14" s="84"/>
      <c r="F14" s="85"/>
      <c r="G14" s="86"/>
      <c r="H14" s="86"/>
      <c r="I14" s="86"/>
      <c r="J14" s="86"/>
      <c r="K14" s="86"/>
      <c r="L14" s="86"/>
      <c r="Q14" s="84"/>
      <c r="R14" s="85"/>
      <c r="S14" s="86"/>
      <c r="T14" s="86"/>
      <c r="U14" s="86"/>
      <c r="V14" s="86"/>
      <c r="W14" s="86"/>
      <c r="X14" s="86"/>
      <c r="AC14" s="84"/>
      <c r="AD14" s="85"/>
      <c r="AE14" s="86"/>
      <c r="AF14" s="86"/>
      <c r="AG14" s="86"/>
      <c r="AH14" s="86"/>
      <c r="AI14" s="86"/>
      <c r="AJ14" s="86"/>
    </row>
    <row r="15" spans="2:36">
      <c r="E15" s="84"/>
      <c r="F15" s="85"/>
      <c r="G15" s="86"/>
      <c r="H15" s="86"/>
      <c r="I15" s="86"/>
      <c r="J15" s="86"/>
      <c r="K15" s="86"/>
      <c r="L15" s="86"/>
      <c r="Q15" s="84"/>
      <c r="R15" s="85"/>
      <c r="S15" s="86"/>
      <c r="T15" s="86"/>
      <c r="U15" s="86"/>
      <c r="V15" s="86"/>
      <c r="W15" s="86"/>
      <c r="X15" s="86"/>
      <c r="AC15" s="84"/>
      <c r="AD15" s="85"/>
      <c r="AE15" s="86"/>
      <c r="AF15" s="86"/>
      <c r="AG15" s="86"/>
      <c r="AH15" s="86"/>
      <c r="AI15" s="86"/>
      <c r="AJ15" s="86"/>
    </row>
    <row r="73" spans="2:26" ht="16.5" customHeight="1"/>
    <row r="80" spans="2:26">
      <c r="B80" s="87"/>
      <c r="N80" s="87"/>
      <c r="Z80" s="87"/>
    </row>
    <row r="85" spans="2:34" ht="44.25" customHeight="1">
      <c r="B85" s="88" t="s">
        <v>356</v>
      </c>
      <c r="C85" s="89"/>
      <c r="D85" s="89"/>
      <c r="E85" s="89"/>
      <c r="F85" s="89"/>
      <c r="G85" s="89"/>
      <c r="H85" s="89"/>
      <c r="I85" s="89"/>
      <c r="J85" s="89"/>
      <c r="N85" s="88" t="s">
        <v>356</v>
      </c>
      <c r="O85" s="89"/>
      <c r="P85" s="89"/>
      <c r="Q85" s="89"/>
      <c r="R85" s="89"/>
      <c r="S85" s="89"/>
      <c r="T85" s="89"/>
      <c r="U85" s="89"/>
      <c r="V85" s="89"/>
      <c r="Z85" s="88" t="s">
        <v>356</v>
      </c>
      <c r="AA85" s="89"/>
      <c r="AB85" s="89"/>
      <c r="AC85" s="89"/>
      <c r="AD85" s="89"/>
      <c r="AE85" s="89"/>
      <c r="AF85" s="89"/>
      <c r="AG85" s="89"/>
      <c r="AH85" s="89"/>
    </row>
    <row r="86" spans="2:34" ht="309" customHeight="1">
      <c r="B86" s="185"/>
      <c r="C86" s="185"/>
      <c r="D86" s="185"/>
      <c r="E86" s="185"/>
      <c r="F86" s="185"/>
      <c r="G86" s="185"/>
      <c r="H86" s="185"/>
      <c r="I86" s="185"/>
      <c r="J86" s="185"/>
      <c r="N86" s="185"/>
      <c r="O86" s="185"/>
      <c r="P86" s="185"/>
      <c r="Q86" s="185"/>
      <c r="R86" s="185"/>
      <c r="S86" s="185"/>
      <c r="T86" s="185"/>
      <c r="U86" s="185"/>
      <c r="V86" s="185"/>
      <c r="Z86" s="185"/>
      <c r="AA86" s="185"/>
      <c r="AB86" s="185"/>
      <c r="AC86" s="185"/>
      <c r="AD86" s="185"/>
      <c r="AE86" s="185"/>
      <c r="AF86" s="185"/>
      <c r="AG86" s="185"/>
      <c r="AH86" s="185"/>
    </row>
    <row r="87" spans="2:34" ht="30">
      <c r="B87" s="90"/>
      <c r="C87" s="89"/>
      <c r="D87" s="89"/>
      <c r="E87" s="89"/>
      <c r="F87" s="89"/>
      <c r="G87" s="89"/>
      <c r="H87" s="89"/>
      <c r="I87" s="89"/>
      <c r="J87" s="89"/>
      <c r="N87" s="90"/>
      <c r="O87" s="89"/>
      <c r="P87" s="89"/>
      <c r="Q87" s="89"/>
      <c r="R87" s="89"/>
      <c r="S87" s="89"/>
      <c r="T87" s="89"/>
      <c r="U87" s="89"/>
      <c r="V87" s="89"/>
      <c r="Z87" s="90"/>
      <c r="AA87" s="89"/>
      <c r="AB87" s="89"/>
      <c r="AC87" s="89"/>
      <c r="AD87" s="89"/>
      <c r="AE87" s="89"/>
      <c r="AF87" s="89"/>
      <c r="AG87" s="89"/>
      <c r="AH87" s="89"/>
    </row>
    <row r="88" spans="2:34" s="70" customFormat="1" ht="52.5" hidden="1" customHeight="1">
      <c r="B88" s="88" t="s">
        <v>357</v>
      </c>
      <c r="N88" s="88" t="s">
        <v>357</v>
      </c>
      <c r="Z88" s="88" t="s">
        <v>357</v>
      </c>
    </row>
    <row r="89" spans="2:34" s="70" customFormat="1" ht="117.75" hidden="1" customHeight="1">
      <c r="B89" s="182"/>
      <c r="C89" s="182"/>
      <c r="D89" s="182"/>
      <c r="E89" s="182"/>
      <c r="F89" s="182"/>
      <c r="G89" s="182"/>
      <c r="H89" s="182"/>
      <c r="I89" s="182"/>
      <c r="J89" s="182"/>
      <c r="N89" s="181" t="str">
        <f>IF(('[1]CUESTIONARIO-SEGUNDA MEDICION'!R12+'[1]CUESTIONARIO-SEGUNDA MEDICION'!S12+'[1]CUESTIONARIO-SEGUNDA MEDICION'!T12)&lt;1,"",(CONCATENATE("        "&amp;'[1]CUESTIONARIO-SEGUNDA MEDICION'!W12)))</f>
        <v/>
      </c>
      <c r="O89" s="181"/>
      <c r="P89" s="181"/>
      <c r="Q89" s="181"/>
      <c r="R89" s="181"/>
      <c r="S89" s="181"/>
      <c r="T89" s="181"/>
      <c r="U89" s="181"/>
      <c r="V89" s="181"/>
      <c r="Z89" s="181" t="str">
        <f>IF(('[1]CUESTIONARIO-SEGUNDA MEDICION'!AD12+'[1]CUESTIONARIO-SEGUNDA MEDICION'!AE12+'[1]CUESTIONARIO-SEGUNDA MEDICION'!AF12)&lt;1,"",(CONCATENATE("        "&amp;'[1]CUESTIONARIO-SEGUNDA MEDICION'!AI12)))</f>
        <v/>
      </c>
      <c r="AA89" s="181"/>
      <c r="AB89" s="181"/>
      <c r="AC89" s="181"/>
      <c r="AD89" s="181"/>
      <c r="AE89" s="181"/>
      <c r="AF89" s="181"/>
      <c r="AG89" s="181"/>
      <c r="AH89" s="181"/>
    </row>
    <row r="90" spans="2:34" s="70" customFormat="1" ht="117.75" hidden="1" customHeight="1">
      <c r="B90" s="182"/>
      <c r="C90" s="182"/>
      <c r="D90" s="182"/>
      <c r="E90" s="182"/>
      <c r="F90" s="182"/>
      <c r="G90" s="182"/>
      <c r="H90" s="182"/>
      <c r="I90" s="182"/>
      <c r="J90" s="182"/>
      <c r="N90" s="181" t="str">
        <f>IF(('[1]CUESTIONARIO-SEGUNDA MEDICION'!R13+'[1]CUESTIONARIO-SEGUNDA MEDICION'!S13+'[1]CUESTIONARIO-SEGUNDA MEDICION'!T13)&lt;1,"",(CONCATENATE("        "&amp;'[1]CUESTIONARIO-SEGUNDA MEDICION'!W13)))</f>
        <v/>
      </c>
      <c r="O90" s="181"/>
      <c r="P90" s="181"/>
      <c r="Q90" s="181"/>
      <c r="R90" s="181"/>
      <c r="S90" s="181"/>
      <c r="T90" s="181"/>
      <c r="U90" s="181"/>
      <c r="V90" s="181"/>
      <c r="Z90" s="181" t="str">
        <f>IF(('[1]CUESTIONARIO-SEGUNDA MEDICION'!AD13+'[1]CUESTIONARIO-SEGUNDA MEDICION'!AE13+'[1]CUESTIONARIO-SEGUNDA MEDICION'!AF13)&lt;1,"",(CONCATENATE("        "&amp;'[1]CUESTIONARIO-SEGUNDA MEDICION'!AI13)))</f>
        <v/>
      </c>
      <c r="AA90" s="181"/>
      <c r="AB90" s="181"/>
      <c r="AC90" s="181"/>
      <c r="AD90" s="181"/>
      <c r="AE90" s="181"/>
      <c r="AF90" s="181"/>
      <c r="AG90" s="181"/>
      <c r="AH90" s="181"/>
    </row>
    <row r="91" spans="2:34" s="70" customFormat="1" ht="117.75" hidden="1" customHeight="1">
      <c r="B91" s="182"/>
      <c r="C91" s="182"/>
      <c r="D91" s="182"/>
      <c r="E91" s="182"/>
      <c r="F91" s="182"/>
      <c r="G91" s="182"/>
      <c r="H91" s="182"/>
      <c r="I91" s="182"/>
      <c r="J91" s="182"/>
      <c r="N91" s="181" t="str">
        <f>IF(('[1]CUESTIONARIO-SEGUNDA MEDICION'!R14+'[1]CUESTIONARIO-SEGUNDA MEDICION'!S14+'[1]CUESTIONARIO-SEGUNDA MEDICION'!T14)&lt;1,"",(CONCATENATE("        "&amp;'[1]CUESTIONARIO-SEGUNDA MEDICION'!W14)))</f>
        <v/>
      </c>
      <c r="O91" s="181"/>
      <c r="P91" s="181"/>
      <c r="Q91" s="181"/>
      <c r="R91" s="181"/>
      <c r="S91" s="181"/>
      <c r="T91" s="181"/>
      <c r="U91" s="181"/>
      <c r="V91" s="181"/>
      <c r="Z91" s="181" t="str">
        <f>IF(('[1]CUESTIONARIO-SEGUNDA MEDICION'!AD14+'[1]CUESTIONARIO-SEGUNDA MEDICION'!AE14+'[1]CUESTIONARIO-SEGUNDA MEDICION'!AF14)&lt;1,"",(CONCATENATE("        "&amp;'[1]CUESTIONARIO-SEGUNDA MEDICION'!AI14)))</f>
        <v/>
      </c>
      <c r="AA91" s="181"/>
      <c r="AB91" s="181"/>
      <c r="AC91" s="181"/>
      <c r="AD91" s="181"/>
      <c r="AE91" s="181"/>
      <c r="AF91" s="181"/>
      <c r="AG91" s="181"/>
      <c r="AH91" s="181"/>
    </row>
    <row r="92" spans="2:34" s="70" customFormat="1" ht="117.75" hidden="1" customHeight="1">
      <c r="B92" s="182"/>
      <c r="C92" s="182"/>
      <c r="D92" s="182"/>
      <c r="E92" s="182"/>
      <c r="F92" s="182"/>
      <c r="G92" s="182"/>
      <c r="H92" s="182"/>
      <c r="I92" s="182"/>
      <c r="J92" s="182"/>
      <c r="N92" s="181" t="str">
        <f>IF(('[1]CUESTIONARIO-SEGUNDA MEDICION'!R15+'[1]CUESTIONARIO-SEGUNDA MEDICION'!S15+'[1]CUESTIONARIO-SEGUNDA MEDICION'!T15)&lt;1,"",(CONCATENATE("        "&amp;'[1]CUESTIONARIO-SEGUNDA MEDICION'!W15)))</f>
        <v/>
      </c>
      <c r="O92" s="181"/>
      <c r="P92" s="181"/>
      <c r="Q92" s="181"/>
      <c r="R92" s="181"/>
      <c r="S92" s="181"/>
      <c r="T92" s="181"/>
      <c r="U92" s="181"/>
      <c r="V92" s="181"/>
      <c r="Z92" s="181" t="str">
        <f>IF(('[1]CUESTIONARIO-SEGUNDA MEDICION'!AD15+'[1]CUESTIONARIO-SEGUNDA MEDICION'!AE15+'[1]CUESTIONARIO-SEGUNDA MEDICION'!AF15)&lt;1,"",(CONCATENATE("        "&amp;'[1]CUESTIONARIO-SEGUNDA MEDICION'!AI15)))</f>
        <v/>
      </c>
      <c r="AA92" s="181"/>
      <c r="AB92" s="181"/>
      <c r="AC92" s="181"/>
      <c r="AD92" s="181"/>
      <c r="AE92" s="181"/>
      <c r="AF92" s="181"/>
      <c r="AG92" s="181"/>
      <c r="AH92" s="181"/>
    </row>
    <row r="93" spans="2:34" s="70" customFormat="1" ht="117.75" hidden="1" customHeight="1">
      <c r="B93" s="182"/>
      <c r="C93" s="182"/>
      <c r="D93" s="182"/>
      <c r="E93" s="182"/>
      <c r="F93" s="182"/>
      <c r="G93" s="182"/>
      <c r="H93" s="182"/>
      <c r="I93" s="182"/>
      <c r="J93" s="182"/>
      <c r="N93" s="181" t="str">
        <f>IF(('[1]CUESTIONARIO-SEGUNDA MEDICION'!R16+'[1]CUESTIONARIO-SEGUNDA MEDICION'!S16+'[1]CUESTIONARIO-SEGUNDA MEDICION'!T16)&lt;1,"",(CONCATENATE("        "&amp;'[1]CUESTIONARIO-SEGUNDA MEDICION'!W16)))</f>
        <v/>
      </c>
      <c r="O93" s="181"/>
      <c r="P93" s="181"/>
      <c r="Q93" s="181"/>
      <c r="R93" s="181"/>
      <c r="S93" s="181"/>
      <c r="T93" s="181"/>
      <c r="U93" s="181"/>
      <c r="V93" s="181"/>
      <c r="Z93" s="181" t="str">
        <f>IF(('[1]CUESTIONARIO-SEGUNDA MEDICION'!AD16+'[1]CUESTIONARIO-SEGUNDA MEDICION'!AE16+'[1]CUESTIONARIO-SEGUNDA MEDICION'!AF16)&lt;1,"",(CONCATENATE("        "&amp;'[1]CUESTIONARIO-SEGUNDA MEDICION'!AI16)))</f>
        <v/>
      </c>
      <c r="AA93" s="181"/>
      <c r="AB93" s="181"/>
      <c r="AC93" s="181"/>
      <c r="AD93" s="181"/>
      <c r="AE93" s="181"/>
      <c r="AF93" s="181"/>
      <c r="AG93" s="181"/>
      <c r="AH93" s="181"/>
    </row>
    <row r="94" spans="2:34" s="70" customFormat="1" ht="117.75" hidden="1" customHeight="1">
      <c r="B94" s="182"/>
      <c r="C94" s="182"/>
      <c r="D94" s="182"/>
      <c r="E94" s="182"/>
      <c r="F94" s="182"/>
      <c r="G94" s="182"/>
      <c r="H94" s="182"/>
      <c r="I94" s="182"/>
      <c r="J94" s="182"/>
      <c r="N94" s="181" t="str">
        <f>IF(('[1]CUESTIONARIO-SEGUNDA MEDICION'!R17+'[1]CUESTIONARIO-SEGUNDA MEDICION'!S17+'[1]CUESTIONARIO-SEGUNDA MEDICION'!T17)&lt;1,"",(CONCATENATE("        "&amp;'[1]CUESTIONARIO-SEGUNDA MEDICION'!W17)))</f>
        <v/>
      </c>
      <c r="O94" s="181"/>
      <c r="P94" s="181"/>
      <c r="Q94" s="181"/>
      <c r="R94" s="181"/>
      <c r="S94" s="181"/>
      <c r="T94" s="181"/>
      <c r="U94" s="181"/>
      <c r="V94" s="181"/>
      <c r="Z94" s="181" t="str">
        <f>IF(('[1]CUESTIONARIO-SEGUNDA MEDICION'!AD17+'[1]CUESTIONARIO-SEGUNDA MEDICION'!AE17+'[1]CUESTIONARIO-SEGUNDA MEDICION'!AF17)&lt;1,"",(CONCATENATE("        "&amp;'[1]CUESTIONARIO-SEGUNDA MEDICION'!AI17)))</f>
        <v/>
      </c>
      <c r="AA94" s="181"/>
      <c r="AB94" s="181"/>
      <c r="AC94" s="181"/>
      <c r="AD94" s="181"/>
      <c r="AE94" s="181"/>
      <c r="AF94" s="181"/>
      <c r="AG94" s="181"/>
      <c r="AH94" s="181"/>
    </row>
    <row r="95" spans="2:34" s="70" customFormat="1" ht="117.75" hidden="1" customHeight="1">
      <c r="B95" s="182"/>
      <c r="C95" s="182"/>
      <c r="D95" s="182"/>
      <c r="E95" s="182"/>
      <c r="F95" s="182"/>
      <c r="G95" s="182"/>
      <c r="H95" s="182"/>
      <c r="I95" s="182"/>
      <c r="J95" s="182"/>
      <c r="N95" s="181" t="str">
        <f>IF(('[1]CUESTIONARIO-SEGUNDA MEDICION'!R18+'[1]CUESTIONARIO-SEGUNDA MEDICION'!S18+'[1]CUESTIONARIO-SEGUNDA MEDICION'!T18)&lt;1,"",(CONCATENATE("        "&amp;'[1]CUESTIONARIO-SEGUNDA MEDICION'!W18)))</f>
        <v/>
      </c>
      <c r="O95" s="181"/>
      <c r="P95" s="181"/>
      <c r="Q95" s="181"/>
      <c r="R95" s="181"/>
      <c r="S95" s="181"/>
      <c r="T95" s="181"/>
      <c r="U95" s="181"/>
      <c r="V95" s="181"/>
      <c r="Z95" s="181" t="str">
        <f>IF(('[1]CUESTIONARIO-SEGUNDA MEDICION'!AD18+'[1]CUESTIONARIO-SEGUNDA MEDICION'!AE18+'[1]CUESTIONARIO-SEGUNDA MEDICION'!AF18)&lt;1,"",(CONCATENATE("        "&amp;'[1]CUESTIONARIO-SEGUNDA MEDICION'!AI18)))</f>
        <v/>
      </c>
      <c r="AA95" s="181"/>
      <c r="AB95" s="181"/>
      <c r="AC95" s="181"/>
      <c r="AD95" s="181"/>
      <c r="AE95" s="181"/>
      <c r="AF95" s="181"/>
      <c r="AG95" s="181"/>
      <c r="AH95" s="181"/>
    </row>
    <row r="96" spans="2:34" s="70" customFormat="1" ht="117.75" hidden="1" customHeight="1">
      <c r="B96" s="182"/>
      <c r="C96" s="182"/>
      <c r="D96" s="182"/>
      <c r="E96" s="182"/>
      <c r="F96" s="182"/>
      <c r="G96" s="182"/>
      <c r="H96" s="182"/>
      <c r="I96" s="182"/>
      <c r="J96" s="182"/>
      <c r="N96" s="181" t="str">
        <f>IF(('[1]CUESTIONARIO-SEGUNDA MEDICION'!R19+'[1]CUESTIONARIO-SEGUNDA MEDICION'!S19+'[1]CUESTIONARIO-SEGUNDA MEDICION'!T19)&lt;1,"",(CONCATENATE("        "&amp;'[1]CUESTIONARIO-SEGUNDA MEDICION'!W19)))</f>
        <v/>
      </c>
      <c r="O96" s="181"/>
      <c r="P96" s="181"/>
      <c r="Q96" s="181"/>
      <c r="R96" s="181"/>
      <c r="S96" s="181"/>
      <c r="T96" s="181"/>
      <c r="U96" s="181"/>
      <c r="V96" s="181"/>
      <c r="Z96" s="181" t="str">
        <f>IF(('[1]CUESTIONARIO-SEGUNDA MEDICION'!AD19+'[1]CUESTIONARIO-SEGUNDA MEDICION'!AE19+'[1]CUESTIONARIO-SEGUNDA MEDICION'!AF19)&lt;1,"",(CONCATENATE("        "&amp;'[1]CUESTIONARIO-SEGUNDA MEDICION'!AI19)))</f>
        <v/>
      </c>
      <c r="AA96" s="181"/>
      <c r="AB96" s="181"/>
      <c r="AC96" s="181"/>
      <c r="AD96" s="181"/>
      <c r="AE96" s="181"/>
      <c r="AF96" s="181"/>
      <c r="AG96" s="181"/>
      <c r="AH96" s="181"/>
    </row>
    <row r="97" spans="2:34" s="70" customFormat="1" ht="117.75" hidden="1" customHeight="1">
      <c r="B97" s="182"/>
      <c r="C97" s="182"/>
      <c r="D97" s="182"/>
      <c r="E97" s="182"/>
      <c r="F97" s="182"/>
      <c r="G97" s="182"/>
      <c r="H97" s="182"/>
      <c r="I97" s="182"/>
      <c r="J97" s="182"/>
      <c r="N97" s="181" t="str">
        <f>IF(('[1]CUESTIONARIO-SEGUNDA MEDICION'!R20+'[1]CUESTIONARIO-SEGUNDA MEDICION'!S20+'[1]CUESTIONARIO-SEGUNDA MEDICION'!T20)&lt;1,"",(CONCATENATE("        "&amp;'[1]CUESTIONARIO-SEGUNDA MEDICION'!W20)))</f>
        <v/>
      </c>
      <c r="O97" s="181"/>
      <c r="P97" s="181"/>
      <c r="Q97" s="181"/>
      <c r="R97" s="181"/>
      <c r="S97" s="181"/>
      <c r="T97" s="181"/>
      <c r="U97" s="181"/>
      <c r="V97" s="181"/>
      <c r="Z97" s="181" t="str">
        <f>IF(('[1]CUESTIONARIO-SEGUNDA MEDICION'!AD20+'[1]CUESTIONARIO-SEGUNDA MEDICION'!AE20+'[1]CUESTIONARIO-SEGUNDA MEDICION'!AF20)&lt;1,"",(CONCATENATE("        "&amp;'[1]CUESTIONARIO-SEGUNDA MEDICION'!AI20)))</f>
        <v/>
      </c>
      <c r="AA97" s="181"/>
      <c r="AB97" s="181"/>
      <c r="AC97" s="181"/>
      <c r="AD97" s="181"/>
      <c r="AE97" s="181"/>
      <c r="AF97" s="181"/>
      <c r="AG97" s="181"/>
      <c r="AH97" s="181"/>
    </row>
    <row r="98" spans="2:34" s="70" customFormat="1" ht="117.75" hidden="1" customHeight="1">
      <c r="B98" s="182"/>
      <c r="C98" s="182"/>
      <c r="D98" s="182"/>
      <c r="E98" s="182"/>
      <c r="F98" s="182"/>
      <c r="G98" s="182"/>
      <c r="H98" s="182"/>
      <c r="I98" s="182"/>
      <c r="J98" s="182"/>
      <c r="N98" s="181" t="str">
        <f>IF(('[1]CUESTIONARIO-SEGUNDA MEDICION'!R21+'[1]CUESTIONARIO-SEGUNDA MEDICION'!S21+'[1]CUESTIONARIO-SEGUNDA MEDICION'!T21)&lt;1,"",(CONCATENATE("        "&amp;'[1]CUESTIONARIO-SEGUNDA MEDICION'!W21)))</f>
        <v/>
      </c>
      <c r="O98" s="181"/>
      <c r="P98" s="181"/>
      <c r="Q98" s="181"/>
      <c r="R98" s="181"/>
      <c r="S98" s="181"/>
      <c r="T98" s="181"/>
      <c r="U98" s="181"/>
      <c r="V98" s="181"/>
      <c r="Z98" s="181" t="str">
        <f>IF(('[1]CUESTIONARIO-SEGUNDA MEDICION'!AD21+'[1]CUESTIONARIO-SEGUNDA MEDICION'!AE21+'[1]CUESTIONARIO-SEGUNDA MEDICION'!AF21)&lt;1,"",(CONCATENATE("        "&amp;'[1]CUESTIONARIO-SEGUNDA MEDICION'!AI21)))</f>
        <v/>
      </c>
      <c r="AA98" s="181"/>
      <c r="AB98" s="181"/>
      <c r="AC98" s="181"/>
      <c r="AD98" s="181"/>
      <c r="AE98" s="181"/>
      <c r="AF98" s="181"/>
      <c r="AG98" s="181"/>
      <c r="AH98" s="181"/>
    </row>
    <row r="99" spans="2:34" s="70" customFormat="1" ht="117.75" hidden="1" customHeight="1">
      <c r="B99" s="182"/>
      <c r="C99" s="182"/>
      <c r="D99" s="182"/>
      <c r="E99" s="182"/>
      <c r="F99" s="182"/>
      <c r="G99" s="182"/>
      <c r="H99" s="182"/>
      <c r="I99" s="182"/>
      <c r="J99" s="182"/>
      <c r="N99" s="181" t="str">
        <f>IF(('[1]CUESTIONARIO-SEGUNDA MEDICION'!R22+'[1]CUESTIONARIO-SEGUNDA MEDICION'!S22+'[1]CUESTIONARIO-SEGUNDA MEDICION'!T22)&lt;1,"",(CONCATENATE("        "&amp;'[1]CUESTIONARIO-SEGUNDA MEDICION'!W22)))</f>
        <v/>
      </c>
      <c r="O99" s="181"/>
      <c r="P99" s="181"/>
      <c r="Q99" s="181"/>
      <c r="R99" s="181"/>
      <c r="S99" s="181"/>
      <c r="T99" s="181"/>
      <c r="U99" s="181"/>
      <c r="V99" s="181"/>
      <c r="Z99" s="181" t="str">
        <f>IF(('[1]CUESTIONARIO-SEGUNDA MEDICION'!AD22+'[1]CUESTIONARIO-SEGUNDA MEDICION'!AE22+'[1]CUESTIONARIO-SEGUNDA MEDICION'!AF22)&lt;1,"",(CONCATENATE("        "&amp;'[1]CUESTIONARIO-SEGUNDA MEDICION'!AI22)))</f>
        <v/>
      </c>
      <c r="AA99" s="181"/>
      <c r="AB99" s="181"/>
      <c r="AC99" s="181"/>
      <c r="AD99" s="181"/>
      <c r="AE99" s="181"/>
      <c r="AF99" s="181"/>
      <c r="AG99" s="181"/>
      <c r="AH99" s="181"/>
    </row>
    <row r="100" spans="2:34" s="70" customFormat="1" ht="117.75" hidden="1" customHeight="1">
      <c r="B100" s="182"/>
      <c r="C100" s="182"/>
      <c r="D100" s="182"/>
      <c r="E100" s="182"/>
      <c r="F100" s="182"/>
      <c r="G100" s="182"/>
      <c r="H100" s="182"/>
      <c r="I100" s="182"/>
      <c r="J100" s="182"/>
      <c r="N100" s="181" t="str">
        <f>IF(('[1]CUESTIONARIO-SEGUNDA MEDICION'!R23+'[1]CUESTIONARIO-SEGUNDA MEDICION'!S23+'[1]CUESTIONARIO-SEGUNDA MEDICION'!T23)&lt;1,"",(CONCATENATE("        "&amp;'[1]CUESTIONARIO-SEGUNDA MEDICION'!W23)))</f>
        <v/>
      </c>
      <c r="O100" s="181"/>
      <c r="P100" s="181"/>
      <c r="Q100" s="181"/>
      <c r="R100" s="181"/>
      <c r="S100" s="181"/>
      <c r="T100" s="181"/>
      <c r="U100" s="181"/>
      <c r="V100" s="181"/>
      <c r="Z100" s="181" t="str">
        <f>IF(('[1]CUESTIONARIO-SEGUNDA MEDICION'!AD23+'[1]CUESTIONARIO-SEGUNDA MEDICION'!AE23+'[1]CUESTIONARIO-SEGUNDA MEDICION'!AF23)&lt;1,"",(CONCATENATE("        "&amp;'[1]CUESTIONARIO-SEGUNDA MEDICION'!AI23)))</f>
        <v/>
      </c>
      <c r="AA100" s="181"/>
      <c r="AB100" s="181"/>
      <c r="AC100" s="181"/>
      <c r="AD100" s="181"/>
      <c r="AE100" s="181"/>
      <c r="AF100" s="181"/>
      <c r="AG100" s="181"/>
      <c r="AH100" s="181"/>
    </row>
    <row r="101" spans="2:34" s="70" customFormat="1" ht="117.75" hidden="1" customHeight="1">
      <c r="B101" s="182"/>
      <c r="C101" s="182"/>
      <c r="D101" s="182"/>
      <c r="E101" s="182"/>
      <c r="F101" s="182"/>
      <c r="G101" s="182"/>
      <c r="H101" s="182"/>
      <c r="I101" s="182"/>
      <c r="J101" s="182"/>
      <c r="N101" s="181" t="str">
        <f>IF(('[1]CUESTIONARIO-SEGUNDA MEDICION'!R24+'[1]CUESTIONARIO-SEGUNDA MEDICION'!S24+'[1]CUESTIONARIO-SEGUNDA MEDICION'!T24)&lt;1,"",(CONCATENATE("        "&amp;'[1]CUESTIONARIO-SEGUNDA MEDICION'!W24)))</f>
        <v/>
      </c>
      <c r="O101" s="181"/>
      <c r="P101" s="181"/>
      <c r="Q101" s="181"/>
      <c r="R101" s="181"/>
      <c r="S101" s="181"/>
      <c r="T101" s="181"/>
      <c r="U101" s="181"/>
      <c r="V101" s="181"/>
      <c r="Z101" s="181" t="str">
        <f>IF(('[1]CUESTIONARIO-SEGUNDA MEDICION'!AD24+'[1]CUESTIONARIO-SEGUNDA MEDICION'!AE24+'[1]CUESTIONARIO-SEGUNDA MEDICION'!AF24)&lt;1,"",(CONCATENATE("        "&amp;'[1]CUESTIONARIO-SEGUNDA MEDICION'!AI24)))</f>
        <v/>
      </c>
      <c r="AA101" s="181"/>
      <c r="AB101" s="181"/>
      <c r="AC101" s="181"/>
      <c r="AD101" s="181"/>
      <c r="AE101" s="181"/>
      <c r="AF101" s="181"/>
      <c r="AG101" s="181"/>
      <c r="AH101" s="181"/>
    </row>
    <row r="102" spans="2:34" s="70" customFormat="1" ht="117.75" hidden="1" customHeight="1">
      <c r="B102" s="182"/>
      <c r="C102" s="182"/>
      <c r="D102" s="182"/>
      <c r="E102" s="182"/>
      <c r="F102" s="182"/>
      <c r="G102" s="182"/>
      <c r="H102" s="182"/>
      <c r="I102" s="182"/>
      <c r="J102" s="182"/>
      <c r="N102" s="181" t="str">
        <f>IF(('[1]CUESTIONARIO-SEGUNDA MEDICION'!R25+'[1]CUESTIONARIO-SEGUNDA MEDICION'!S25+'[1]CUESTIONARIO-SEGUNDA MEDICION'!T25)&lt;1,"",(CONCATENATE("        "&amp;'[1]CUESTIONARIO-SEGUNDA MEDICION'!W25)))</f>
        <v/>
      </c>
      <c r="O102" s="181"/>
      <c r="P102" s="181"/>
      <c r="Q102" s="181"/>
      <c r="R102" s="181"/>
      <c r="S102" s="181"/>
      <c r="T102" s="181"/>
      <c r="U102" s="181"/>
      <c r="V102" s="181"/>
      <c r="Z102" s="181" t="str">
        <f>IF(('[1]CUESTIONARIO-SEGUNDA MEDICION'!AD25+'[1]CUESTIONARIO-SEGUNDA MEDICION'!AE25+'[1]CUESTIONARIO-SEGUNDA MEDICION'!AF25)&lt;1,"",(CONCATENATE("        "&amp;'[1]CUESTIONARIO-SEGUNDA MEDICION'!AI25)))</f>
        <v/>
      </c>
      <c r="AA102" s="181"/>
      <c r="AB102" s="181"/>
      <c r="AC102" s="181"/>
      <c r="AD102" s="181"/>
      <c r="AE102" s="181"/>
      <c r="AF102" s="181"/>
      <c r="AG102" s="181"/>
      <c r="AH102" s="181"/>
    </row>
    <row r="103" spans="2:34" s="70" customFormat="1" ht="117.75" hidden="1" customHeight="1">
      <c r="B103" s="182"/>
      <c r="C103" s="182"/>
      <c r="D103" s="182"/>
      <c r="E103" s="182"/>
      <c r="F103" s="182"/>
      <c r="G103" s="182"/>
      <c r="H103" s="182"/>
      <c r="I103" s="182"/>
      <c r="J103" s="182"/>
      <c r="N103" s="181" t="str">
        <f>IF(('[1]CUESTIONARIO-SEGUNDA MEDICION'!R26+'[1]CUESTIONARIO-SEGUNDA MEDICION'!S26+'[1]CUESTIONARIO-SEGUNDA MEDICION'!T26)&lt;1,"",(CONCATENATE("        "&amp;'[1]CUESTIONARIO-SEGUNDA MEDICION'!W26)))</f>
        <v/>
      </c>
      <c r="O103" s="181"/>
      <c r="P103" s="181"/>
      <c r="Q103" s="181"/>
      <c r="R103" s="181"/>
      <c r="S103" s="181"/>
      <c r="T103" s="181"/>
      <c r="U103" s="181"/>
      <c r="V103" s="181"/>
      <c r="Z103" s="181" t="str">
        <f>IF(('[1]CUESTIONARIO-SEGUNDA MEDICION'!AD26+'[1]CUESTIONARIO-SEGUNDA MEDICION'!AE26+'[1]CUESTIONARIO-SEGUNDA MEDICION'!AF26)&lt;1,"",(CONCATENATE("        "&amp;'[1]CUESTIONARIO-SEGUNDA MEDICION'!AI26)))</f>
        <v/>
      </c>
      <c r="AA103" s="181"/>
      <c r="AB103" s="181"/>
      <c r="AC103" s="181"/>
      <c r="AD103" s="181"/>
      <c r="AE103" s="181"/>
      <c r="AF103" s="181"/>
      <c r="AG103" s="181"/>
      <c r="AH103" s="181"/>
    </row>
    <row r="104" spans="2:34" hidden="1"/>
  </sheetData>
  <sheetProtection algorithmName="SHA-512" hashValue="cAiO6dKoyLaEQeq+OqNgqOBvRZL1hfu81kyaCobdS+cyY2JaOjJ6b/q+XFc23GpHDpRhusPQ9FLKb1F/27gkaQ==" saltValue="zwrCy9YQXW+OdD/8DouMQw==" spinCount="100000" sheet="1" objects="1" scenarios="1"/>
  <mergeCells count="50">
    <mergeCell ref="N92:V92"/>
    <mergeCell ref="Z86:AH86"/>
    <mergeCell ref="Z89:AH89"/>
    <mergeCell ref="Z90:AH90"/>
    <mergeCell ref="Z91:AH91"/>
    <mergeCell ref="Z92:AH92"/>
    <mergeCell ref="N86:V86"/>
    <mergeCell ref="N89:V89"/>
    <mergeCell ref="N90:V90"/>
    <mergeCell ref="N91:V91"/>
    <mergeCell ref="B90:J90"/>
    <mergeCell ref="B91:J91"/>
    <mergeCell ref="B2:K2"/>
    <mergeCell ref="B4:B5"/>
    <mergeCell ref="B86:J86"/>
    <mergeCell ref="B89:J89"/>
    <mergeCell ref="B93:J93"/>
    <mergeCell ref="B92:J92"/>
    <mergeCell ref="B94:J94"/>
    <mergeCell ref="B95:J95"/>
    <mergeCell ref="B96:J96"/>
    <mergeCell ref="B97:J97"/>
    <mergeCell ref="B98:J98"/>
    <mergeCell ref="N103:V103"/>
    <mergeCell ref="B99:J99"/>
    <mergeCell ref="B100:J100"/>
    <mergeCell ref="B101:J101"/>
    <mergeCell ref="B102:J102"/>
    <mergeCell ref="B103:J103"/>
    <mergeCell ref="N98:V98"/>
    <mergeCell ref="N99:V99"/>
    <mergeCell ref="N100:V100"/>
    <mergeCell ref="N101:V101"/>
    <mergeCell ref="N102:V102"/>
    <mergeCell ref="N93:V93"/>
    <mergeCell ref="N94:V94"/>
    <mergeCell ref="N95:V95"/>
    <mergeCell ref="N96:V96"/>
    <mergeCell ref="N97:V97"/>
    <mergeCell ref="Z93:AH93"/>
    <mergeCell ref="Z94:AH94"/>
    <mergeCell ref="Z95:AH95"/>
    <mergeCell ref="Z96:AH96"/>
    <mergeCell ref="Z97:AH97"/>
    <mergeCell ref="Z103:AH103"/>
    <mergeCell ref="Z98:AH98"/>
    <mergeCell ref="Z99:AH99"/>
    <mergeCell ref="Z100:AH100"/>
    <mergeCell ref="Z101:AH101"/>
    <mergeCell ref="Z102:AH102"/>
  </mergeCells>
  <printOptions horizontalCentered="1"/>
  <pageMargins left="0.39370078740157483" right="0.39370078740157483" top="0.74803149606299213" bottom="0.74803149606299213" header="0.31496062992125984" footer="0.31496062992125984"/>
  <pageSetup scale="22" orientation="portrait" verticalDpi="1200" r:id="rId1"/>
  <headerFooter>
    <oddFooter>&amp;R&amp;P de &amp;N</oddFooter>
  </headerFooter>
  <colBreaks count="2" manualBreakCount="2">
    <brk id="12" max="106" man="1"/>
    <brk id="24" max="106" man="1"/>
  </col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A11E-EBF6-4AD7-B054-72255DF9B0BA}">
  <sheetPr>
    <tabColor theme="4" tint="0.59999389629810485"/>
    <pageSetUpPr fitToPage="1"/>
  </sheetPr>
  <dimension ref="A1:P148"/>
  <sheetViews>
    <sheetView zoomScaleNormal="100" workbookViewId="0">
      <pane xSplit="7" ySplit="6" topLeftCell="H7" activePane="bottomRight" state="frozen"/>
      <selection pane="topRight" activeCell="H1" sqref="H1"/>
      <selection pane="bottomLeft" activeCell="A7" sqref="A7"/>
      <selection pane="bottomRight" activeCell="F19" sqref="F19"/>
    </sheetView>
  </sheetViews>
  <sheetFormatPr baseColWidth="10" defaultRowHeight="15" outlineLevelCol="1"/>
  <cols>
    <col min="1" max="1" width="2.42578125" style="125" customWidth="1"/>
    <col min="2" max="2" width="6.7109375" style="20" hidden="1" customWidth="1"/>
    <col min="3" max="3" width="8.28515625" style="20" hidden="1" customWidth="1"/>
    <col min="4" max="4" width="7.140625" style="21" customWidth="1"/>
    <col min="5" max="5" width="76.7109375" style="20" customWidth="1"/>
    <col min="6" max="6" width="17.5703125" style="21" customWidth="1"/>
    <col min="7" max="7" width="2.5703125" style="21" customWidth="1"/>
    <col min="8" max="8" width="2.42578125" style="20" customWidth="1"/>
    <col min="9" max="12" width="9.7109375" style="21" hidden="1" customWidth="1" outlineLevel="1"/>
    <col min="13" max="13" width="12" style="22" hidden="1" customWidth="1" outlineLevel="1"/>
    <col min="14" max="14" width="18.85546875" style="20" hidden="1" customWidth="1" outlineLevel="1"/>
    <col min="15" max="15" width="11.42578125" style="20" collapsed="1"/>
    <col min="16" max="16" width="36.5703125" style="20" customWidth="1"/>
    <col min="17" max="16384" width="11.42578125" style="20"/>
  </cols>
  <sheetData>
    <row r="1" spans="1:16" ht="9.75" customHeight="1">
      <c r="A1" s="30"/>
    </row>
    <row r="2" spans="1:16" ht="34.5" customHeight="1">
      <c r="A2" s="30"/>
      <c r="B2" s="131" t="s">
        <v>158</v>
      </c>
      <c r="C2" s="132"/>
      <c r="D2" s="132"/>
      <c r="E2" s="132"/>
      <c r="F2" s="132"/>
      <c r="G2" s="23"/>
      <c r="I2" s="20"/>
      <c r="J2" s="20"/>
      <c r="K2" s="20"/>
      <c r="L2" s="20"/>
      <c r="M2" s="20"/>
    </row>
    <row r="3" spans="1:16" ht="33" customHeight="1" thickBot="1">
      <c r="A3" s="30"/>
      <c r="B3" s="24"/>
      <c r="C3" s="25"/>
      <c r="D3" s="26"/>
      <c r="E3" s="27" t="s">
        <v>159</v>
      </c>
      <c r="F3" s="28">
        <v>43620</v>
      </c>
      <c r="G3" s="29"/>
      <c r="I3" s="20"/>
      <c r="J3" s="20"/>
      <c r="K3" s="20"/>
      <c r="L3" s="20"/>
      <c r="M3" s="20"/>
    </row>
    <row r="4" spans="1:16" ht="21.75">
      <c r="A4" s="30"/>
      <c r="B4" s="30"/>
      <c r="C4" s="30"/>
      <c r="D4" s="30"/>
      <c r="E4" s="30"/>
      <c r="F4" s="31"/>
      <c r="G4" s="29"/>
      <c r="I4" s="20"/>
      <c r="J4" s="20"/>
      <c r="K4" s="20"/>
      <c r="L4" s="20"/>
      <c r="M4" s="20"/>
    </row>
    <row r="5" spans="1:16" ht="21.75">
      <c r="A5" s="30"/>
      <c r="B5" s="133" t="s">
        <v>114</v>
      </c>
      <c r="C5" s="135" t="s">
        <v>115</v>
      </c>
      <c r="D5" s="137" t="s">
        <v>160</v>
      </c>
      <c r="E5" s="137" t="s">
        <v>161</v>
      </c>
      <c r="F5" s="137" t="s">
        <v>162</v>
      </c>
      <c r="G5" s="29"/>
      <c r="I5" s="140" t="s">
        <v>163</v>
      </c>
      <c r="J5" s="140"/>
      <c r="K5" s="140"/>
      <c r="L5" s="140"/>
      <c r="M5" s="141" t="s">
        <v>148</v>
      </c>
      <c r="N5" s="141" t="s">
        <v>164</v>
      </c>
    </row>
    <row r="6" spans="1:16" s="32" customFormat="1" ht="15" customHeight="1">
      <c r="A6" s="124"/>
      <c r="B6" s="134"/>
      <c r="C6" s="136"/>
      <c r="D6" s="138"/>
      <c r="E6" s="139"/>
      <c r="F6" s="139"/>
      <c r="G6" s="29"/>
      <c r="I6" s="91" t="s">
        <v>116</v>
      </c>
      <c r="J6" s="91" t="s">
        <v>117</v>
      </c>
      <c r="K6" s="91" t="s">
        <v>165</v>
      </c>
      <c r="L6" s="91" t="s">
        <v>119</v>
      </c>
      <c r="M6" s="142"/>
      <c r="N6" s="142"/>
      <c r="P6" s="20"/>
    </row>
    <row r="7" spans="1:16" ht="105.75" customHeight="1">
      <c r="A7" s="30"/>
      <c r="B7" s="34"/>
      <c r="C7" s="34"/>
      <c r="D7" s="35">
        <v>1</v>
      </c>
      <c r="E7" s="36" t="s">
        <v>166</v>
      </c>
      <c r="F7" s="37"/>
      <c r="G7" s="29"/>
      <c r="I7" s="38"/>
      <c r="J7" s="38"/>
      <c r="K7" s="38"/>
      <c r="L7" s="38"/>
      <c r="M7" s="143"/>
      <c r="N7" s="143"/>
    </row>
    <row r="8" spans="1:16" ht="77.25" customHeight="1">
      <c r="A8" s="30"/>
      <c r="B8" s="34"/>
      <c r="C8" s="34"/>
      <c r="D8" s="39">
        <v>2</v>
      </c>
      <c r="E8" s="36" t="s">
        <v>167</v>
      </c>
      <c r="F8" s="37"/>
      <c r="G8" s="29"/>
      <c r="I8" s="40">
        <f>SUM(I11:I36)</f>
        <v>0</v>
      </c>
      <c r="J8" s="40">
        <f>SUM(J11:J36)</f>
        <v>0</v>
      </c>
      <c r="K8" s="40">
        <f>SUM(K11:K36)</f>
        <v>0</v>
      </c>
      <c r="L8" s="40">
        <f>SUM(L11:L36)</f>
        <v>0</v>
      </c>
      <c r="M8" s="41" t="str">
        <f>IF(I8+J8+K8+L8&lt;&gt;24,"REVISAR RESPUESTA","OK")</f>
        <v>REVISAR RESPUESTA</v>
      </c>
      <c r="N8" s="42"/>
    </row>
    <row r="9" spans="1:16" ht="18.75" hidden="1" customHeight="1">
      <c r="A9" s="30"/>
      <c r="B9" s="44"/>
      <c r="C9" s="44"/>
      <c r="D9" s="45"/>
      <c r="E9" s="44"/>
      <c r="F9" s="46"/>
      <c r="G9" s="29"/>
      <c r="I9" s="140" t="str">
        <f>IF(I8=0,"-",IF(I8=24,"NIVEL 2",IF((J8+K8+L8)&lt;=6,"NIVEL 2, REVISAR AREAS DE MEJORA","NIVEL 1")))</f>
        <v>-</v>
      </c>
      <c r="J9" s="140"/>
      <c r="K9" s="140"/>
      <c r="L9" s="140"/>
      <c r="M9" s="140"/>
      <c r="N9" s="140"/>
    </row>
    <row r="10" spans="1:16" ht="21" customHeight="1">
      <c r="A10" s="30"/>
      <c r="B10" s="48"/>
      <c r="C10" s="48"/>
      <c r="D10" s="49" t="s">
        <v>168</v>
      </c>
      <c r="E10" s="50" t="s">
        <v>3</v>
      </c>
      <c r="F10" s="51"/>
      <c r="G10" s="29"/>
      <c r="I10" s="52"/>
      <c r="J10" s="52"/>
      <c r="K10" s="52"/>
      <c r="L10" s="52"/>
      <c r="M10" s="52"/>
      <c r="N10" s="52"/>
    </row>
    <row r="11" spans="1:16" ht="41.25" customHeight="1">
      <c r="A11" s="124"/>
      <c r="B11" s="118">
        <v>2</v>
      </c>
      <c r="C11" s="54">
        <v>7</v>
      </c>
      <c r="D11" s="55" t="s">
        <v>169</v>
      </c>
      <c r="E11" s="56" t="s">
        <v>22</v>
      </c>
      <c r="F11" s="116"/>
      <c r="G11" s="20"/>
      <c r="I11" s="53">
        <f>IF($F11="SI",1,0)</f>
        <v>0</v>
      </c>
      <c r="J11" s="53">
        <f>IF($F11="NO",1,0)</f>
        <v>0</v>
      </c>
      <c r="K11" s="53">
        <f>IF($F11="NO SÉ",1,0)</f>
        <v>0</v>
      </c>
      <c r="L11" s="53">
        <f>IF($F11="NO SE APLICA",1,0)</f>
        <v>0</v>
      </c>
      <c r="M11" s="57" t="str">
        <f>IF(I11+J11+K11+L11&gt;1,"REVISAR RESPUESTA","OK")</f>
        <v>OK</v>
      </c>
      <c r="N11" s="53" t="str">
        <f>IF(J11+K11+L11=1,"AREA DE MEJORA","-")</f>
        <v>-</v>
      </c>
    </row>
    <row r="12" spans="1:16" ht="41.25" customHeight="1">
      <c r="A12" s="124"/>
      <c r="B12" s="118">
        <v>2</v>
      </c>
      <c r="C12" s="54">
        <v>2</v>
      </c>
      <c r="D12" s="55" t="s">
        <v>170</v>
      </c>
      <c r="E12" s="56" t="s">
        <v>21</v>
      </c>
      <c r="F12" s="116"/>
      <c r="G12" s="29"/>
      <c r="I12" s="53">
        <f>IF($F12="SI",1,0)</f>
        <v>0</v>
      </c>
      <c r="J12" s="53">
        <f>IF($F12="NO",1,0)</f>
        <v>0</v>
      </c>
      <c r="K12" s="53">
        <f>IF($F12="NO SÉ",1,0)</f>
        <v>0</v>
      </c>
      <c r="L12" s="53">
        <f>IF($F12="NO SE APLICA",1,0)</f>
        <v>0</v>
      </c>
      <c r="M12" s="57" t="str">
        <f t="shared" ref="M12:M73" si="0">IF(I12+J12+K12+L12&gt;1,"REVISAR RESPUESTA","OK")</f>
        <v>OK</v>
      </c>
      <c r="N12" s="53" t="str">
        <f>IF(J12+K12+L12=1,"AREA DE MEJORA","-")</f>
        <v>-</v>
      </c>
    </row>
    <row r="13" spans="1:16" ht="41.25" customHeight="1">
      <c r="A13" s="124"/>
      <c r="B13" s="118">
        <v>2</v>
      </c>
      <c r="C13" s="54">
        <v>2</v>
      </c>
      <c r="D13" s="55" t="s">
        <v>171</v>
      </c>
      <c r="E13" s="56" t="s">
        <v>172</v>
      </c>
      <c r="F13" s="116"/>
      <c r="G13" s="29"/>
      <c r="I13" s="53">
        <f t="shared" ref="I13:I36" si="1">IF($F13="SI",1,0)</f>
        <v>0</v>
      </c>
      <c r="J13" s="53">
        <f t="shared" ref="J13:J36" si="2">IF($F13="NO",1,0)</f>
        <v>0</v>
      </c>
      <c r="K13" s="53">
        <f t="shared" ref="K13:K36" si="3">IF($F13="NO SÉ",1,0)</f>
        <v>0</v>
      </c>
      <c r="L13" s="53">
        <f t="shared" ref="L13:L36" si="4">IF($F13="NO SE APLICA",1,0)</f>
        <v>0</v>
      </c>
      <c r="M13" s="57" t="str">
        <f t="shared" si="0"/>
        <v>OK</v>
      </c>
      <c r="N13" s="53" t="str">
        <f>IF(J13+K13+L13=1,"AREA DE MEJORA","-")</f>
        <v>-</v>
      </c>
    </row>
    <row r="14" spans="1:16" ht="51.75" customHeight="1">
      <c r="A14" s="124"/>
      <c r="B14" s="118">
        <v>2</v>
      </c>
      <c r="C14" s="54">
        <v>1</v>
      </c>
      <c r="D14" s="55" t="s">
        <v>173</v>
      </c>
      <c r="E14" s="56" t="s">
        <v>174</v>
      </c>
      <c r="F14" s="116"/>
      <c r="G14" s="29"/>
      <c r="I14" s="53">
        <f t="shared" si="1"/>
        <v>0</v>
      </c>
      <c r="J14" s="53">
        <f t="shared" si="2"/>
        <v>0</v>
      </c>
      <c r="K14" s="53">
        <f t="shared" si="3"/>
        <v>0</v>
      </c>
      <c r="L14" s="53">
        <f t="shared" si="4"/>
        <v>0</v>
      </c>
      <c r="M14" s="57" t="str">
        <f t="shared" si="0"/>
        <v>OK</v>
      </c>
      <c r="N14" s="53" t="str">
        <f>IF(J14+K14+L14=1,"AREA DE MEJORA","-")</f>
        <v>-</v>
      </c>
    </row>
    <row r="15" spans="1:16" ht="21" customHeight="1">
      <c r="A15" s="124"/>
      <c r="B15" s="48"/>
      <c r="C15" s="48"/>
      <c r="D15" s="49" t="s">
        <v>175</v>
      </c>
      <c r="E15" s="50" t="s">
        <v>4</v>
      </c>
      <c r="F15" s="51"/>
      <c r="G15" s="29"/>
      <c r="I15" s="52"/>
      <c r="J15" s="52"/>
      <c r="K15" s="52"/>
      <c r="L15" s="52"/>
      <c r="M15" s="52"/>
      <c r="N15" s="52"/>
    </row>
    <row r="16" spans="1:16" ht="39.75" customHeight="1">
      <c r="A16" s="124"/>
      <c r="B16" s="118">
        <v>2</v>
      </c>
      <c r="C16" s="54">
        <v>9</v>
      </c>
      <c r="D16" s="55" t="s">
        <v>176</v>
      </c>
      <c r="E16" s="56" t="s">
        <v>27</v>
      </c>
      <c r="F16" s="116"/>
      <c r="G16" s="29"/>
      <c r="I16" s="53">
        <f>IF($F16="SI",1,0)</f>
        <v>0</v>
      </c>
      <c r="J16" s="53">
        <f t="shared" si="2"/>
        <v>0</v>
      </c>
      <c r="K16" s="53">
        <f t="shared" si="3"/>
        <v>0</v>
      </c>
      <c r="L16" s="53">
        <f t="shared" si="4"/>
        <v>0</v>
      </c>
      <c r="M16" s="57" t="str">
        <f t="shared" si="0"/>
        <v>OK</v>
      </c>
      <c r="N16" s="53" t="str">
        <f>IF(J16+K16+L16=1,"AREA DE MEJORA","-")</f>
        <v>-</v>
      </c>
    </row>
    <row r="17" spans="1:14" ht="39.75" customHeight="1">
      <c r="A17" s="124"/>
      <c r="B17" s="118">
        <v>2</v>
      </c>
      <c r="C17" s="54">
        <v>8</v>
      </c>
      <c r="D17" s="55" t="s">
        <v>177</v>
      </c>
      <c r="E17" s="56" t="s">
        <v>28</v>
      </c>
      <c r="F17" s="116"/>
      <c r="G17" s="29"/>
      <c r="I17" s="53">
        <f t="shared" si="1"/>
        <v>0</v>
      </c>
      <c r="J17" s="53">
        <f t="shared" si="2"/>
        <v>0</v>
      </c>
      <c r="K17" s="53">
        <f t="shared" si="3"/>
        <v>0</v>
      </c>
      <c r="L17" s="53">
        <f t="shared" si="4"/>
        <v>0</v>
      </c>
      <c r="M17" s="57" t="str">
        <f t="shared" si="0"/>
        <v>OK</v>
      </c>
      <c r="N17" s="53" t="str">
        <f>IF(J17+K17+L17=1,"AREA DE MEJORA","-")</f>
        <v>-</v>
      </c>
    </row>
    <row r="18" spans="1:14" ht="51" customHeight="1">
      <c r="A18" s="124"/>
      <c r="B18" s="118">
        <v>2</v>
      </c>
      <c r="C18" s="54">
        <v>3</v>
      </c>
      <c r="D18" s="55" t="s">
        <v>178</v>
      </c>
      <c r="E18" s="56" t="s">
        <v>179</v>
      </c>
      <c r="F18" s="116"/>
      <c r="G18" s="29"/>
      <c r="I18" s="53">
        <f t="shared" si="1"/>
        <v>0</v>
      </c>
      <c r="J18" s="53">
        <f t="shared" si="2"/>
        <v>0</v>
      </c>
      <c r="K18" s="53">
        <f t="shared" si="3"/>
        <v>0</v>
      </c>
      <c r="L18" s="53">
        <f t="shared" si="4"/>
        <v>0</v>
      </c>
      <c r="M18" s="57" t="str">
        <f t="shared" si="0"/>
        <v>OK</v>
      </c>
      <c r="N18" s="53" t="str">
        <f>IF(J18+K18+L18=1,"AREA DE MEJORA","-")</f>
        <v>-</v>
      </c>
    </row>
    <row r="19" spans="1:14" ht="52.5" customHeight="1">
      <c r="A19" s="124"/>
      <c r="B19" s="118">
        <v>2</v>
      </c>
      <c r="C19" s="54">
        <v>9</v>
      </c>
      <c r="D19" s="55" t="s">
        <v>180</v>
      </c>
      <c r="E19" s="56" t="s">
        <v>181</v>
      </c>
      <c r="F19" s="116"/>
      <c r="G19" s="29"/>
      <c r="I19" s="53">
        <f t="shared" si="1"/>
        <v>0</v>
      </c>
      <c r="J19" s="53">
        <f t="shared" si="2"/>
        <v>0</v>
      </c>
      <c r="K19" s="53">
        <f t="shared" si="3"/>
        <v>0</v>
      </c>
      <c r="L19" s="53">
        <f t="shared" si="4"/>
        <v>0</v>
      </c>
      <c r="M19" s="57" t="str">
        <f t="shared" si="0"/>
        <v>OK</v>
      </c>
      <c r="N19" s="53" t="str">
        <f>IF(J19+K19+L19=1,"AREA DE MEJORA","-")</f>
        <v>-</v>
      </c>
    </row>
    <row r="20" spans="1:14" ht="39.75" customHeight="1">
      <c r="A20" s="124"/>
      <c r="B20" s="118">
        <v>2</v>
      </c>
      <c r="C20" s="54">
        <v>4</v>
      </c>
      <c r="D20" s="55" t="s">
        <v>182</v>
      </c>
      <c r="E20" s="56" t="s">
        <v>183</v>
      </c>
      <c r="F20" s="116"/>
      <c r="G20" s="29"/>
      <c r="I20" s="53">
        <f t="shared" si="1"/>
        <v>0</v>
      </c>
      <c r="J20" s="53">
        <f t="shared" si="2"/>
        <v>0</v>
      </c>
      <c r="K20" s="53">
        <f t="shared" si="3"/>
        <v>0</v>
      </c>
      <c r="L20" s="53">
        <f t="shared" si="4"/>
        <v>0</v>
      </c>
      <c r="M20" s="57" t="str">
        <f t="shared" si="0"/>
        <v>OK</v>
      </c>
      <c r="N20" s="53" t="str">
        <f>IF(J20+K20+L20=1,"AREA DE MEJORA","-")</f>
        <v>-</v>
      </c>
    </row>
    <row r="21" spans="1:14" ht="21.75">
      <c r="A21" s="124"/>
      <c r="B21" s="119"/>
      <c r="C21" s="59"/>
      <c r="D21" s="49" t="s">
        <v>184</v>
      </c>
      <c r="E21" s="50" t="s">
        <v>32</v>
      </c>
      <c r="F21" s="51"/>
      <c r="G21" s="29"/>
      <c r="I21" s="58"/>
      <c r="J21" s="58"/>
      <c r="K21" s="58"/>
      <c r="L21" s="58"/>
      <c r="M21" s="58"/>
      <c r="N21" s="58"/>
    </row>
    <row r="22" spans="1:14" ht="28.5" customHeight="1">
      <c r="A22" s="124"/>
      <c r="B22" s="118">
        <v>2</v>
      </c>
      <c r="C22" s="54">
        <v>6</v>
      </c>
      <c r="D22" s="55" t="s">
        <v>185</v>
      </c>
      <c r="E22" s="56" t="s">
        <v>186</v>
      </c>
      <c r="F22" s="116"/>
      <c r="G22" s="29"/>
      <c r="I22" s="53">
        <f t="shared" si="1"/>
        <v>0</v>
      </c>
      <c r="J22" s="53">
        <f t="shared" si="2"/>
        <v>0</v>
      </c>
      <c r="K22" s="53">
        <f t="shared" si="3"/>
        <v>0</v>
      </c>
      <c r="L22" s="53">
        <f t="shared" si="4"/>
        <v>0</v>
      </c>
      <c r="M22" s="57" t="str">
        <f t="shared" si="0"/>
        <v>OK</v>
      </c>
      <c r="N22" s="53" t="str">
        <f t="shared" ref="N22:N36" si="5">IF(J22+K22+L22=1,"AREA DE MEJORA","-")</f>
        <v>-</v>
      </c>
    </row>
    <row r="23" spans="1:14" ht="84.75" customHeight="1">
      <c r="A23" s="124"/>
      <c r="B23" s="118">
        <v>2</v>
      </c>
      <c r="C23" s="54">
        <v>5</v>
      </c>
      <c r="D23" s="55" t="s">
        <v>187</v>
      </c>
      <c r="E23" s="56" t="s">
        <v>188</v>
      </c>
      <c r="F23" s="116"/>
      <c r="G23" s="29"/>
      <c r="I23" s="53">
        <f t="shared" si="1"/>
        <v>0</v>
      </c>
      <c r="J23" s="53">
        <f t="shared" si="2"/>
        <v>0</v>
      </c>
      <c r="K23" s="53">
        <f t="shared" si="3"/>
        <v>0</v>
      </c>
      <c r="L23" s="53">
        <f t="shared" si="4"/>
        <v>0</v>
      </c>
      <c r="M23" s="57" t="str">
        <f t="shared" si="0"/>
        <v>OK</v>
      </c>
      <c r="N23" s="53" t="str">
        <f t="shared" si="5"/>
        <v>-</v>
      </c>
    </row>
    <row r="24" spans="1:14" ht="22.5" customHeight="1">
      <c r="A24" s="124"/>
      <c r="B24" s="118">
        <v>2</v>
      </c>
      <c r="C24" s="54">
        <v>5</v>
      </c>
      <c r="D24" s="55" t="s">
        <v>189</v>
      </c>
      <c r="E24" s="56" t="s">
        <v>190</v>
      </c>
      <c r="F24" s="116"/>
      <c r="G24" s="29"/>
      <c r="I24" s="53">
        <f t="shared" si="1"/>
        <v>0</v>
      </c>
      <c r="J24" s="53">
        <f t="shared" si="2"/>
        <v>0</v>
      </c>
      <c r="K24" s="53">
        <f t="shared" si="3"/>
        <v>0</v>
      </c>
      <c r="L24" s="53">
        <f t="shared" si="4"/>
        <v>0</v>
      </c>
      <c r="M24" s="57" t="str">
        <f t="shared" si="0"/>
        <v>OK</v>
      </c>
      <c r="N24" s="53" t="str">
        <f t="shared" si="5"/>
        <v>-</v>
      </c>
    </row>
    <row r="25" spans="1:14" ht="22.5" customHeight="1">
      <c r="A25" s="124"/>
      <c r="B25" s="118">
        <v>2</v>
      </c>
      <c r="C25" s="54">
        <v>1</v>
      </c>
      <c r="D25" s="55" t="s">
        <v>191</v>
      </c>
      <c r="E25" s="56" t="s">
        <v>192</v>
      </c>
      <c r="F25" s="116"/>
      <c r="G25" s="29"/>
      <c r="I25" s="53">
        <f t="shared" si="1"/>
        <v>0</v>
      </c>
      <c r="J25" s="53">
        <f t="shared" si="2"/>
        <v>0</v>
      </c>
      <c r="K25" s="53">
        <f t="shared" si="3"/>
        <v>0</v>
      </c>
      <c r="L25" s="53">
        <f t="shared" si="4"/>
        <v>0</v>
      </c>
      <c r="M25" s="57" t="str">
        <f t="shared" si="0"/>
        <v>OK</v>
      </c>
      <c r="N25" s="53" t="str">
        <f t="shared" si="5"/>
        <v>-</v>
      </c>
    </row>
    <row r="26" spans="1:14" ht="22.5" customHeight="1">
      <c r="A26" s="124"/>
      <c r="B26" s="118">
        <v>2</v>
      </c>
      <c r="C26" s="54">
        <v>5</v>
      </c>
      <c r="D26" s="55" t="s">
        <v>193</v>
      </c>
      <c r="E26" s="56" t="s">
        <v>194</v>
      </c>
      <c r="F26" s="116"/>
      <c r="G26" s="29"/>
      <c r="I26" s="53">
        <f t="shared" si="1"/>
        <v>0</v>
      </c>
      <c r="J26" s="53">
        <f t="shared" si="2"/>
        <v>0</v>
      </c>
      <c r="K26" s="53">
        <f t="shared" si="3"/>
        <v>0</v>
      </c>
      <c r="L26" s="53">
        <f t="shared" si="4"/>
        <v>0</v>
      </c>
      <c r="M26" s="57" t="str">
        <f t="shared" si="0"/>
        <v>OK</v>
      </c>
      <c r="N26" s="53" t="str">
        <f t="shared" si="5"/>
        <v>-</v>
      </c>
    </row>
    <row r="27" spans="1:14" ht="22.5" customHeight="1">
      <c r="A27" s="124"/>
      <c r="B27" s="118">
        <v>2</v>
      </c>
      <c r="C27" s="54">
        <v>4</v>
      </c>
      <c r="D27" s="55" t="s">
        <v>195</v>
      </c>
      <c r="E27" s="56" t="s">
        <v>196</v>
      </c>
      <c r="F27" s="116"/>
      <c r="G27" s="29"/>
      <c r="I27" s="53">
        <f t="shared" si="1"/>
        <v>0</v>
      </c>
      <c r="J27" s="53">
        <f t="shared" si="2"/>
        <v>0</v>
      </c>
      <c r="K27" s="53">
        <f t="shared" si="3"/>
        <v>0</v>
      </c>
      <c r="L27" s="53">
        <f t="shared" si="4"/>
        <v>0</v>
      </c>
      <c r="M27" s="57" t="str">
        <f t="shared" si="0"/>
        <v>OK</v>
      </c>
      <c r="N27" s="53" t="str">
        <f t="shared" si="5"/>
        <v>-</v>
      </c>
    </row>
    <row r="28" spans="1:14" ht="30">
      <c r="A28" s="124"/>
      <c r="B28" s="118">
        <v>2</v>
      </c>
      <c r="C28" s="54">
        <v>2</v>
      </c>
      <c r="D28" s="55" t="s">
        <v>197</v>
      </c>
      <c r="E28" s="56" t="s">
        <v>198</v>
      </c>
      <c r="F28" s="116"/>
      <c r="G28" s="29"/>
      <c r="I28" s="53">
        <f t="shared" si="1"/>
        <v>0</v>
      </c>
      <c r="J28" s="53">
        <f t="shared" si="2"/>
        <v>0</v>
      </c>
      <c r="K28" s="53">
        <f t="shared" si="3"/>
        <v>0</v>
      </c>
      <c r="L28" s="53">
        <f t="shared" si="4"/>
        <v>0</v>
      </c>
      <c r="M28" s="57" t="str">
        <f t="shared" si="0"/>
        <v>OK</v>
      </c>
      <c r="N28" s="53" t="str">
        <f>IF(J28+K28+L28=1,"AREA DE MEJORA","-")</f>
        <v>-</v>
      </c>
    </row>
    <row r="29" spans="1:14" ht="51" customHeight="1">
      <c r="A29" s="124"/>
      <c r="B29" s="118">
        <v>2</v>
      </c>
      <c r="C29" s="54">
        <v>5</v>
      </c>
      <c r="D29" s="55" t="s">
        <v>199</v>
      </c>
      <c r="E29" s="56" t="s">
        <v>200</v>
      </c>
      <c r="F29" s="116"/>
      <c r="G29" s="29"/>
      <c r="I29" s="53">
        <f t="shared" si="1"/>
        <v>0</v>
      </c>
      <c r="J29" s="53">
        <f t="shared" si="2"/>
        <v>0</v>
      </c>
      <c r="K29" s="53">
        <f t="shared" si="3"/>
        <v>0</v>
      </c>
      <c r="L29" s="53">
        <f t="shared" si="4"/>
        <v>0</v>
      </c>
      <c r="M29" s="57" t="str">
        <f t="shared" si="0"/>
        <v>OK</v>
      </c>
      <c r="N29" s="53" t="str">
        <f t="shared" si="5"/>
        <v>-</v>
      </c>
    </row>
    <row r="30" spans="1:14" ht="48.75" customHeight="1">
      <c r="A30" s="124"/>
      <c r="B30" s="118">
        <v>2</v>
      </c>
      <c r="C30" s="54">
        <v>7</v>
      </c>
      <c r="D30" s="55" t="s">
        <v>201</v>
      </c>
      <c r="E30" s="56" t="s">
        <v>202</v>
      </c>
      <c r="F30" s="116"/>
      <c r="G30" s="29"/>
      <c r="I30" s="53">
        <f t="shared" si="1"/>
        <v>0</v>
      </c>
      <c r="J30" s="53">
        <f t="shared" si="2"/>
        <v>0</v>
      </c>
      <c r="K30" s="53">
        <f t="shared" si="3"/>
        <v>0</v>
      </c>
      <c r="L30" s="53">
        <f t="shared" si="4"/>
        <v>0</v>
      </c>
      <c r="M30" s="57" t="str">
        <f t="shared" si="0"/>
        <v>OK</v>
      </c>
      <c r="N30" s="53" t="str">
        <f t="shared" si="5"/>
        <v>-</v>
      </c>
    </row>
    <row r="31" spans="1:14" ht="36.75" customHeight="1">
      <c r="A31" s="124"/>
      <c r="B31" s="118">
        <v>2</v>
      </c>
      <c r="C31" s="54">
        <v>6</v>
      </c>
      <c r="D31" s="55" t="s">
        <v>203</v>
      </c>
      <c r="E31" s="56" t="s">
        <v>204</v>
      </c>
      <c r="F31" s="116"/>
      <c r="G31" s="29"/>
      <c r="I31" s="53">
        <f t="shared" si="1"/>
        <v>0</v>
      </c>
      <c r="J31" s="53">
        <f t="shared" si="2"/>
        <v>0</v>
      </c>
      <c r="K31" s="53">
        <f t="shared" si="3"/>
        <v>0</v>
      </c>
      <c r="L31" s="53">
        <f t="shared" si="4"/>
        <v>0</v>
      </c>
      <c r="M31" s="57" t="str">
        <f t="shared" si="0"/>
        <v>OK</v>
      </c>
      <c r="N31" s="53" t="str">
        <f t="shared" si="5"/>
        <v>-</v>
      </c>
    </row>
    <row r="32" spans="1:14" ht="39" customHeight="1">
      <c r="A32" s="124"/>
      <c r="B32" s="118">
        <v>2</v>
      </c>
      <c r="C32" s="54">
        <v>7</v>
      </c>
      <c r="D32" s="55" t="s">
        <v>205</v>
      </c>
      <c r="E32" s="56" t="s">
        <v>43</v>
      </c>
      <c r="F32" s="116"/>
      <c r="G32" s="29"/>
      <c r="I32" s="53">
        <f t="shared" si="1"/>
        <v>0</v>
      </c>
      <c r="J32" s="53">
        <f t="shared" si="2"/>
        <v>0</v>
      </c>
      <c r="K32" s="53">
        <f t="shared" si="3"/>
        <v>0</v>
      </c>
      <c r="L32" s="53">
        <f t="shared" si="4"/>
        <v>0</v>
      </c>
      <c r="M32" s="57" t="str">
        <f t="shared" si="0"/>
        <v>OK</v>
      </c>
      <c r="N32" s="53" t="str">
        <f t="shared" si="5"/>
        <v>-</v>
      </c>
    </row>
    <row r="33" spans="1:14" ht="51" customHeight="1">
      <c r="A33" s="124"/>
      <c r="B33" s="118">
        <v>2</v>
      </c>
      <c r="C33" s="54">
        <v>4</v>
      </c>
      <c r="D33" s="55" t="s">
        <v>206</v>
      </c>
      <c r="E33" s="56" t="s">
        <v>44</v>
      </c>
      <c r="F33" s="116"/>
      <c r="G33" s="29"/>
      <c r="I33" s="53">
        <f t="shared" si="1"/>
        <v>0</v>
      </c>
      <c r="J33" s="53">
        <f t="shared" si="2"/>
        <v>0</v>
      </c>
      <c r="K33" s="53">
        <f t="shared" si="3"/>
        <v>0</v>
      </c>
      <c r="L33" s="53">
        <f t="shared" si="4"/>
        <v>0</v>
      </c>
      <c r="M33" s="57" t="str">
        <f t="shared" si="0"/>
        <v>OK</v>
      </c>
      <c r="N33" s="53" t="str">
        <f t="shared" si="5"/>
        <v>-</v>
      </c>
    </row>
    <row r="34" spans="1:14" ht="36.75" customHeight="1">
      <c r="A34" s="124"/>
      <c r="B34" s="118">
        <v>2</v>
      </c>
      <c r="C34" s="54">
        <v>4</v>
      </c>
      <c r="D34" s="55" t="s">
        <v>207</v>
      </c>
      <c r="E34" s="56" t="s">
        <v>45</v>
      </c>
      <c r="F34" s="116"/>
      <c r="G34" s="29"/>
      <c r="I34" s="53">
        <f t="shared" si="1"/>
        <v>0</v>
      </c>
      <c r="J34" s="53">
        <f t="shared" si="2"/>
        <v>0</v>
      </c>
      <c r="K34" s="53">
        <f t="shared" si="3"/>
        <v>0</v>
      </c>
      <c r="L34" s="53">
        <f t="shared" si="4"/>
        <v>0</v>
      </c>
      <c r="M34" s="57" t="str">
        <f t="shared" si="0"/>
        <v>OK</v>
      </c>
      <c r="N34" s="53" t="str">
        <f t="shared" si="5"/>
        <v>-</v>
      </c>
    </row>
    <row r="35" spans="1:14" ht="52.5" customHeight="1">
      <c r="A35" s="124"/>
      <c r="B35" s="118">
        <v>2</v>
      </c>
      <c r="C35" s="54">
        <v>6</v>
      </c>
      <c r="D35" s="55" t="s">
        <v>208</v>
      </c>
      <c r="E35" s="56" t="s">
        <v>46</v>
      </c>
      <c r="F35" s="116"/>
      <c r="G35" s="29"/>
      <c r="I35" s="53">
        <f t="shared" si="1"/>
        <v>0</v>
      </c>
      <c r="J35" s="53">
        <f t="shared" si="2"/>
        <v>0</v>
      </c>
      <c r="K35" s="53">
        <f t="shared" si="3"/>
        <v>0</v>
      </c>
      <c r="L35" s="53">
        <f t="shared" si="4"/>
        <v>0</v>
      </c>
      <c r="M35" s="57" t="str">
        <f t="shared" si="0"/>
        <v>OK</v>
      </c>
      <c r="N35" s="53" t="str">
        <f t="shared" si="5"/>
        <v>-</v>
      </c>
    </row>
    <row r="36" spans="1:14" ht="40.5" customHeight="1">
      <c r="A36" s="124"/>
      <c r="B36" s="118">
        <v>2</v>
      </c>
      <c r="C36" s="54">
        <v>7</v>
      </c>
      <c r="D36" s="55" t="s">
        <v>209</v>
      </c>
      <c r="E36" s="56" t="s">
        <v>5</v>
      </c>
      <c r="F36" s="116"/>
      <c r="G36" s="29"/>
      <c r="I36" s="53">
        <f t="shared" si="1"/>
        <v>0</v>
      </c>
      <c r="J36" s="53">
        <f t="shared" si="2"/>
        <v>0</v>
      </c>
      <c r="K36" s="53">
        <f t="shared" si="3"/>
        <v>0</v>
      </c>
      <c r="L36" s="53">
        <f t="shared" si="4"/>
        <v>0</v>
      </c>
      <c r="M36" s="57" t="str">
        <f t="shared" si="0"/>
        <v>OK</v>
      </c>
      <c r="N36" s="53" t="str">
        <f t="shared" si="5"/>
        <v>-</v>
      </c>
    </row>
    <row r="37" spans="1:14" ht="42.75" hidden="1">
      <c r="A37" s="124"/>
      <c r="B37" s="48"/>
      <c r="C37" s="48"/>
      <c r="D37" s="60"/>
      <c r="E37" s="61" t="s">
        <v>210</v>
      </c>
      <c r="F37" s="62"/>
      <c r="G37" s="29"/>
      <c r="I37" s="52">
        <f>SUM(I39:I73)</f>
        <v>0</v>
      </c>
      <c r="J37" s="52">
        <f>SUM(J39:J73)</f>
        <v>0</v>
      </c>
      <c r="K37" s="52">
        <f>SUM(K39:K73)</f>
        <v>0</v>
      </c>
      <c r="L37" s="52">
        <f>SUM(L39:L73)</f>
        <v>0</v>
      </c>
      <c r="M37" s="52" t="str">
        <f>IF(I37+J37+K37+L37&lt;&gt;32,"REVISAR RESPUESTA","OK")</f>
        <v>REVISAR RESPUESTA</v>
      </c>
      <c r="N37" s="52"/>
    </row>
    <row r="38" spans="1:14" ht="127.5" customHeight="1">
      <c r="A38" s="124"/>
      <c r="B38" s="120"/>
      <c r="C38" s="43"/>
      <c r="D38" s="39">
        <v>3</v>
      </c>
      <c r="E38" s="36" t="s">
        <v>211</v>
      </c>
      <c r="F38" s="37"/>
      <c r="G38" s="29"/>
      <c r="I38" s="140" t="str">
        <f>IF(I37=0,"-",IF(I37=32,"NIVEL 3",IF((J37+K37+L37)&gt;=8,"NIVEL 3 PERO REVISAR AREAS DE MEJORA","NIVEL 2")))</f>
        <v>-</v>
      </c>
      <c r="J38" s="140"/>
      <c r="K38" s="140"/>
      <c r="L38" s="140"/>
      <c r="M38" s="140"/>
      <c r="N38" s="140"/>
    </row>
    <row r="39" spans="1:14" ht="21" customHeight="1">
      <c r="A39" s="124"/>
      <c r="B39" s="48"/>
      <c r="C39" s="48"/>
      <c r="D39" s="49" t="s">
        <v>212</v>
      </c>
      <c r="E39" s="50" t="s">
        <v>7</v>
      </c>
      <c r="F39" s="51"/>
      <c r="G39" s="29"/>
      <c r="I39" s="52"/>
      <c r="J39" s="52"/>
      <c r="K39" s="52"/>
      <c r="L39" s="52"/>
      <c r="M39" s="52"/>
      <c r="N39" s="52"/>
    </row>
    <row r="40" spans="1:14" ht="38.25" customHeight="1">
      <c r="A40" s="124"/>
      <c r="B40" s="118">
        <v>3</v>
      </c>
      <c r="C40" s="54">
        <v>2</v>
      </c>
      <c r="D40" s="55" t="s">
        <v>213</v>
      </c>
      <c r="E40" s="56" t="s">
        <v>48</v>
      </c>
      <c r="F40" s="116"/>
      <c r="G40" s="29"/>
      <c r="I40" s="53">
        <f t="shared" ref="I40:I49" si="6">IF($F40="SI",1,0)</f>
        <v>0</v>
      </c>
      <c r="J40" s="53">
        <f t="shared" ref="J40:J49" si="7">IF($F40="NO",1,0)</f>
        <v>0</v>
      </c>
      <c r="K40" s="53">
        <f t="shared" ref="K40:K49" si="8">IF($F40="NO SÉ",1,0)</f>
        <v>0</v>
      </c>
      <c r="L40" s="53">
        <f t="shared" ref="L40:L49" si="9">IF($F40="NO SE APLICA",1,0)</f>
        <v>0</v>
      </c>
      <c r="M40" s="57" t="str">
        <f t="shared" si="0"/>
        <v>OK</v>
      </c>
      <c r="N40" s="53" t="str">
        <f t="shared" ref="N40:N49" si="10">IF(J40+K40+L40=1,"AREA DE MEJORA","-")</f>
        <v>-</v>
      </c>
    </row>
    <row r="41" spans="1:14" ht="48" customHeight="1">
      <c r="A41" s="124"/>
      <c r="B41" s="118">
        <v>3</v>
      </c>
      <c r="C41" s="54">
        <v>4</v>
      </c>
      <c r="D41" s="55" t="s">
        <v>214</v>
      </c>
      <c r="E41" s="56" t="s">
        <v>215</v>
      </c>
      <c r="F41" s="116"/>
      <c r="G41" s="29"/>
      <c r="I41" s="53">
        <f t="shared" si="6"/>
        <v>0</v>
      </c>
      <c r="J41" s="53">
        <f t="shared" si="7"/>
        <v>0</v>
      </c>
      <c r="K41" s="53">
        <f t="shared" si="8"/>
        <v>0</v>
      </c>
      <c r="L41" s="53">
        <f t="shared" si="9"/>
        <v>0</v>
      </c>
      <c r="M41" s="57" t="str">
        <f t="shared" si="0"/>
        <v>OK</v>
      </c>
      <c r="N41" s="53" t="str">
        <f t="shared" si="10"/>
        <v>-</v>
      </c>
    </row>
    <row r="42" spans="1:14" ht="38.25" customHeight="1">
      <c r="A42" s="124"/>
      <c r="B42" s="118">
        <v>3</v>
      </c>
      <c r="C42" s="54">
        <v>2</v>
      </c>
      <c r="D42" s="55" t="s">
        <v>216</v>
      </c>
      <c r="E42" s="56" t="s">
        <v>50</v>
      </c>
      <c r="F42" s="116"/>
      <c r="G42" s="29"/>
      <c r="I42" s="53">
        <f t="shared" si="6"/>
        <v>0</v>
      </c>
      <c r="J42" s="53">
        <f t="shared" si="7"/>
        <v>0</v>
      </c>
      <c r="K42" s="53">
        <f t="shared" si="8"/>
        <v>0</v>
      </c>
      <c r="L42" s="53">
        <f t="shared" si="9"/>
        <v>0</v>
      </c>
      <c r="M42" s="57" t="str">
        <f t="shared" si="0"/>
        <v>OK</v>
      </c>
      <c r="N42" s="53" t="str">
        <f t="shared" si="10"/>
        <v>-</v>
      </c>
    </row>
    <row r="43" spans="1:14" ht="53.25" customHeight="1">
      <c r="A43" s="124"/>
      <c r="B43" s="118">
        <v>3</v>
      </c>
      <c r="C43" s="54">
        <v>1</v>
      </c>
      <c r="D43" s="55" t="s">
        <v>217</v>
      </c>
      <c r="E43" s="56" t="s">
        <v>51</v>
      </c>
      <c r="F43" s="116"/>
      <c r="G43" s="29"/>
      <c r="I43" s="53">
        <f t="shared" si="6"/>
        <v>0</v>
      </c>
      <c r="J43" s="53">
        <f t="shared" si="7"/>
        <v>0</v>
      </c>
      <c r="K43" s="53">
        <f t="shared" si="8"/>
        <v>0</v>
      </c>
      <c r="L43" s="53">
        <f t="shared" si="9"/>
        <v>0</v>
      </c>
      <c r="M43" s="57" t="str">
        <f t="shared" si="0"/>
        <v>OK</v>
      </c>
      <c r="N43" s="53" t="str">
        <f t="shared" si="10"/>
        <v>-</v>
      </c>
    </row>
    <row r="44" spans="1:14" ht="49.5" customHeight="1">
      <c r="A44" s="124"/>
      <c r="B44" s="118">
        <v>3</v>
      </c>
      <c r="C44" s="54">
        <v>6</v>
      </c>
      <c r="D44" s="55" t="s">
        <v>218</v>
      </c>
      <c r="E44" s="56" t="s">
        <v>52</v>
      </c>
      <c r="F44" s="116"/>
      <c r="G44" s="29"/>
      <c r="I44" s="53">
        <f t="shared" si="6"/>
        <v>0</v>
      </c>
      <c r="J44" s="53">
        <f t="shared" si="7"/>
        <v>0</v>
      </c>
      <c r="K44" s="53">
        <f t="shared" si="8"/>
        <v>0</v>
      </c>
      <c r="L44" s="53">
        <f t="shared" si="9"/>
        <v>0</v>
      </c>
      <c r="M44" s="57" t="str">
        <f t="shared" si="0"/>
        <v>OK</v>
      </c>
      <c r="N44" s="53" t="str">
        <f t="shared" si="10"/>
        <v>-</v>
      </c>
    </row>
    <row r="45" spans="1:14" ht="38.25" customHeight="1">
      <c r="A45" s="124"/>
      <c r="B45" s="118">
        <v>3</v>
      </c>
      <c r="C45" s="54">
        <v>6</v>
      </c>
      <c r="D45" s="55" t="s">
        <v>219</v>
      </c>
      <c r="E45" s="56" t="s">
        <v>53</v>
      </c>
      <c r="F45" s="116"/>
      <c r="G45" s="29"/>
      <c r="I45" s="53">
        <f t="shared" si="6"/>
        <v>0</v>
      </c>
      <c r="J45" s="53">
        <f t="shared" si="7"/>
        <v>0</v>
      </c>
      <c r="K45" s="53">
        <f t="shared" si="8"/>
        <v>0</v>
      </c>
      <c r="L45" s="53">
        <f t="shared" si="9"/>
        <v>0</v>
      </c>
      <c r="M45" s="57" t="str">
        <f t="shared" si="0"/>
        <v>OK</v>
      </c>
      <c r="N45" s="53" t="str">
        <f t="shared" si="10"/>
        <v>-</v>
      </c>
    </row>
    <row r="46" spans="1:14" ht="38.25" customHeight="1">
      <c r="A46" s="124"/>
      <c r="B46" s="118">
        <v>3</v>
      </c>
      <c r="C46" s="54">
        <v>9</v>
      </c>
      <c r="D46" s="55" t="s">
        <v>220</v>
      </c>
      <c r="E46" s="56" t="s">
        <v>54</v>
      </c>
      <c r="F46" s="116"/>
      <c r="G46" s="29"/>
      <c r="I46" s="53">
        <f t="shared" si="6"/>
        <v>0</v>
      </c>
      <c r="J46" s="53">
        <f t="shared" si="7"/>
        <v>0</v>
      </c>
      <c r="K46" s="53">
        <f t="shared" si="8"/>
        <v>0</v>
      </c>
      <c r="L46" s="53">
        <f t="shared" si="9"/>
        <v>0</v>
      </c>
      <c r="M46" s="57" t="str">
        <f t="shared" si="0"/>
        <v>OK</v>
      </c>
      <c r="N46" s="53" t="str">
        <f t="shared" si="10"/>
        <v>-</v>
      </c>
    </row>
    <row r="47" spans="1:14" ht="38.25" customHeight="1">
      <c r="A47" s="124"/>
      <c r="B47" s="118">
        <v>3</v>
      </c>
      <c r="C47" s="54">
        <v>3</v>
      </c>
      <c r="D47" s="55" t="s">
        <v>221</v>
      </c>
      <c r="E47" s="56" t="s">
        <v>55</v>
      </c>
      <c r="F47" s="116"/>
      <c r="G47" s="29"/>
      <c r="I47" s="53">
        <f t="shared" si="6"/>
        <v>0</v>
      </c>
      <c r="J47" s="53">
        <f t="shared" si="7"/>
        <v>0</v>
      </c>
      <c r="K47" s="53">
        <f t="shared" si="8"/>
        <v>0</v>
      </c>
      <c r="L47" s="53">
        <f t="shared" si="9"/>
        <v>0</v>
      </c>
      <c r="M47" s="57" t="str">
        <f t="shared" si="0"/>
        <v>OK</v>
      </c>
      <c r="N47" s="53" t="str">
        <f t="shared" si="10"/>
        <v>-</v>
      </c>
    </row>
    <row r="48" spans="1:14" ht="38.25" customHeight="1">
      <c r="A48" s="124"/>
      <c r="B48" s="118">
        <v>3</v>
      </c>
      <c r="C48" s="54">
        <v>5</v>
      </c>
      <c r="D48" s="55" t="s">
        <v>222</v>
      </c>
      <c r="E48" s="56" t="s">
        <v>56</v>
      </c>
      <c r="F48" s="116"/>
      <c r="G48" s="29"/>
      <c r="I48" s="53">
        <f t="shared" si="6"/>
        <v>0</v>
      </c>
      <c r="J48" s="53">
        <f t="shared" si="7"/>
        <v>0</v>
      </c>
      <c r="K48" s="53">
        <f t="shared" si="8"/>
        <v>0</v>
      </c>
      <c r="L48" s="53">
        <f t="shared" si="9"/>
        <v>0</v>
      </c>
      <c r="M48" s="57" t="str">
        <f t="shared" si="0"/>
        <v>OK</v>
      </c>
      <c r="N48" s="53" t="str">
        <f t="shared" si="10"/>
        <v>-</v>
      </c>
    </row>
    <row r="49" spans="1:14" ht="48.75" customHeight="1">
      <c r="A49" s="124"/>
      <c r="B49" s="118">
        <v>3</v>
      </c>
      <c r="C49" s="54">
        <v>9</v>
      </c>
      <c r="D49" s="55" t="s">
        <v>223</v>
      </c>
      <c r="E49" s="56" t="s">
        <v>57</v>
      </c>
      <c r="F49" s="116"/>
      <c r="G49" s="29"/>
      <c r="I49" s="53">
        <f t="shared" si="6"/>
        <v>0</v>
      </c>
      <c r="J49" s="53">
        <f t="shared" si="7"/>
        <v>0</v>
      </c>
      <c r="K49" s="53">
        <f t="shared" si="8"/>
        <v>0</v>
      </c>
      <c r="L49" s="53">
        <f t="shared" si="9"/>
        <v>0</v>
      </c>
      <c r="M49" s="57" t="str">
        <f t="shared" si="0"/>
        <v>OK</v>
      </c>
      <c r="N49" s="53" t="str">
        <f t="shared" si="10"/>
        <v>-</v>
      </c>
    </row>
    <row r="50" spans="1:14" ht="21" customHeight="1">
      <c r="A50" s="124"/>
      <c r="B50" s="48"/>
      <c r="C50" s="48"/>
      <c r="D50" s="49" t="s">
        <v>224</v>
      </c>
      <c r="E50" s="50" t="s">
        <v>8</v>
      </c>
      <c r="F50" s="51"/>
      <c r="G50" s="29"/>
      <c r="I50" s="52"/>
      <c r="J50" s="52"/>
      <c r="K50" s="52"/>
      <c r="L50" s="52"/>
      <c r="M50" s="52"/>
      <c r="N50" s="52"/>
    </row>
    <row r="51" spans="1:14" ht="41.25" customHeight="1">
      <c r="A51" s="124"/>
      <c r="B51" s="118">
        <v>3</v>
      </c>
      <c r="C51" s="54">
        <v>7</v>
      </c>
      <c r="D51" s="55" t="s">
        <v>225</v>
      </c>
      <c r="E51" s="56" t="s">
        <v>59</v>
      </c>
      <c r="F51" s="116"/>
      <c r="G51" s="29"/>
      <c r="I51" s="53">
        <f t="shared" ref="I51:I57" si="11">IF($F51="SI",1,0)</f>
        <v>0</v>
      </c>
      <c r="J51" s="53">
        <f t="shared" ref="J51:J57" si="12">IF($F51="NO",1,0)</f>
        <v>0</v>
      </c>
      <c r="K51" s="53">
        <f t="shared" ref="K51:K57" si="13">IF($F51="NO SÉ",1,0)</f>
        <v>0</v>
      </c>
      <c r="L51" s="53">
        <f t="shared" ref="L51:L57" si="14">IF($F51="NO SE APLICA",1,0)</f>
        <v>0</v>
      </c>
      <c r="M51" s="57" t="str">
        <f t="shared" si="0"/>
        <v>OK</v>
      </c>
      <c r="N51" s="53" t="str">
        <f t="shared" ref="N51:N57" si="15">IF(J51+K51+L51=1,"AREA DE MEJORA","-")</f>
        <v>-</v>
      </c>
    </row>
    <row r="52" spans="1:14" ht="53.25" customHeight="1">
      <c r="A52" s="124"/>
      <c r="B52" s="118">
        <v>3</v>
      </c>
      <c r="C52" s="54">
        <v>4</v>
      </c>
      <c r="D52" s="55" t="s">
        <v>226</v>
      </c>
      <c r="E52" s="56" t="s">
        <v>60</v>
      </c>
      <c r="F52" s="116"/>
      <c r="G52" s="29"/>
      <c r="I52" s="53">
        <f t="shared" si="11"/>
        <v>0</v>
      </c>
      <c r="J52" s="53">
        <f t="shared" si="12"/>
        <v>0</v>
      </c>
      <c r="K52" s="53">
        <f t="shared" si="13"/>
        <v>0</v>
      </c>
      <c r="L52" s="53">
        <f t="shared" si="14"/>
        <v>0</v>
      </c>
      <c r="M52" s="57" t="str">
        <f t="shared" si="0"/>
        <v>OK</v>
      </c>
      <c r="N52" s="53" t="str">
        <f t="shared" si="15"/>
        <v>-</v>
      </c>
    </row>
    <row r="53" spans="1:14" ht="37.5" customHeight="1">
      <c r="A53" s="124"/>
      <c r="B53" s="118">
        <v>3</v>
      </c>
      <c r="C53" s="54">
        <v>5</v>
      </c>
      <c r="D53" s="55" t="s">
        <v>227</v>
      </c>
      <c r="E53" s="56" t="s">
        <v>228</v>
      </c>
      <c r="F53" s="116"/>
      <c r="G53" s="29"/>
      <c r="I53" s="53">
        <f t="shared" si="11"/>
        <v>0</v>
      </c>
      <c r="J53" s="53">
        <f t="shared" si="12"/>
        <v>0</v>
      </c>
      <c r="K53" s="53">
        <f t="shared" si="13"/>
        <v>0</v>
      </c>
      <c r="L53" s="53">
        <f t="shared" si="14"/>
        <v>0</v>
      </c>
      <c r="M53" s="57" t="str">
        <f t="shared" si="0"/>
        <v>OK</v>
      </c>
      <c r="N53" s="53" t="str">
        <f t="shared" si="15"/>
        <v>-</v>
      </c>
    </row>
    <row r="54" spans="1:14" ht="53.25" customHeight="1">
      <c r="A54" s="124"/>
      <c r="B54" s="118">
        <v>3</v>
      </c>
      <c r="C54" s="54">
        <v>9</v>
      </c>
      <c r="D54" s="55" t="s">
        <v>229</v>
      </c>
      <c r="E54" s="56" t="s">
        <v>230</v>
      </c>
      <c r="F54" s="116"/>
      <c r="G54" s="29"/>
      <c r="I54" s="53">
        <f t="shared" si="11"/>
        <v>0</v>
      </c>
      <c r="J54" s="53">
        <f t="shared" si="12"/>
        <v>0</v>
      </c>
      <c r="K54" s="53">
        <f t="shared" si="13"/>
        <v>0</v>
      </c>
      <c r="L54" s="53">
        <f t="shared" si="14"/>
        <v>0</v>
      </c>
      <c r="M54" s="57" t="str">
        <f t="shared" si="0"/>
        <v>OK</v>
      </c>
      <c r="N54" s="53" t="str">
        <f t="shared" si="15"/>
        <v>-</v>
      </c>
    </row>
    <row r="55" spans="1:14" ht="37.5" customHeight="1">
      <c r="A55" s="124"/>
      <c r="B55" s="118">
        <v>3</v>
      </c>
      <c r="C55" s="54">
        <v>8</v>
      </c>
      <c r="D55" s="55" t="s">
        <v>231</v>
      </c>
      <c r="E55" s="56" t="s">
        <v>232</v>
      </c>
      <c r="F55" s="116"/>
      <c r="G55" s="29"/>
      <c r="I55" s="53">
        <f t="shared" si="11"/>
        <v>0</v>
      </c>
      <c r="J55" s="53">
        <f t="shared" si="12"/>
        <v>0</v>
      </c>
      <c r="K55" s="53">
        <f t="shared" si="13"/>
        <v>0</v>
      </c>
      <c r="L55" s="53">
        <f t="shared" si="14"/>
        <v>0</v>
      </c>
      <c r="M55" s="57" t="str">
        <f t="shared" si="0"/>
        <v>OK</v>
      </c>
      <c r="N55" s="53" t="str">
        <f t="shared" si="15"/>
        <v>-</v>
      </c>
    </row>
    <row r="56" spans="1:14" ht="39" customHeight="1">
      <c r="A56" s="124"/>
      <c r="B56" s="118">
        <v>3</v>
      </c>
      <c r="C56" s="54">
        <v>9</v>
      </c>
      <c r="D56" s="55" t="s">
        <v>233</v>
      </c>
      <c r="E56" s="56" t="s">
        <v>234</v>
      </c>
      <c r="F56" s="116"/>
      <c r="G56" s="29"/>
      <c r="I56" s="53">
        <f t="shared" si="11"/>
        <v>0</v>
      </c>
      <c r="J56" s="53">
        <f t="shared" si="12"/>
        <v>0</v>
      </c>
      <c r="K56" s="53">
        <f t="shared" si="13"/>
        <v>0</v>
      </c>
      <c r="L56" s="53">
        <f t="shared" si="14"/>
        <v>0</v>
      </c>
      <c r="M56" s="57" t="str">
        <f t="shared" si="0"/>
        <v>OK</v>
      </c>
      <c r="N56" s="53" t="str">
        <f t="shared" si="15"/>
        <v>-</v>
      </c>
    </row>
    <row r="57" spans="1:14" ht="37.5" customHeight="1">
      <c r="A57" s="124"/>
      <c r="B57" s="118">
        <v>3</v>
      </c>
      <c r="C57" s="54">
        <v>9</v>
      </c>
      <c r="D57" s="55" t="s">
        <v>235</v>
      </c>
      <c r="E57" s="56" t="s">
        <v>65</v>
      </c>
      <c r="F57" s="116"/>
      <c r="G57" s="29"/>
      <c r="I57" s="53">
        <f t="shared" si="11"/>
        <v>0</v>
      </c>
      <c r="J57" s="53">
        <f t="shared" si="12"/>
        <v>0</v>
      </c>
      <c r="K57" s="53">
        <f t="shared" si="13"/>
        <v>0</v>
      </c>
      <c r="L57" s="53">
        <f t="shared" si="14"/>
        <v>0</v>
      </c>
      <c r="M57" s="57" t="str">
        <f t="shared" si="0"/>
        <v>OK</v>
      </c>
      <c r="N57" s="53" t="str">
        <f t="shared" si="15"/>
        <v>-</v>
      </c>
    </row>
    <row r="58" spans="1:14" ht="21" customHeight="1">
      <c r="A58" s="124"/>
      <c r="B58" s="48"/>
      <c r="C58" s="48"/>
      <c r="D58" s="49" t="s">
        <v>236</v>
      </c>
      <c r="E58" s="50" t="s">
        <v>237</v>
      </c>
      <c r="F58" s="57"/>
      <c r="G58" s="29"/>
      <c r="I58" s="52"/>
      <c r="J58" s="52"/>
      <c r="K58" s="52"/>
      <c r="L58" s="52"/>
      <c r="M58" s="52"/>
      <c r="N58" s="52"/>
    </row>
    <row r="59" spans="1:14" ht="53.25" customHeight="1">
      <c r="A59" s="124"/>
      <c r="B59" s="118">
        <v>3</v>
      </c>
      <c r="C59" s="54">
        <v>5</v>
      </c>
      <c r="D59" s="55" t="s">
        <v>238</v>
      </c>
      <c r="E59" s="56" t="s">
        <v>66</v>
      </c>
      <c r="F59" s="116"/>
      <c r="G59" s="29"/>
      <c r="I59" s="53">
        <f t="shared" ref="I59:I73" si="16">IF($F59="SI",1,0)</f>
        <v>0</v>
      </c>
      <c r="J59" s="53">
        <f t="shared" ref="J59:J73" si="17">IF($F59="NO",1,0)</f>
        <v>0</v>
      </c>
      <c r="K59" s="53">
        <f t="shared" ref="K59:K73" si="18">IF($F59="NO SÉ",1,0)</f>
        <v>0</v>
      </c>
      <c r="L59" s="53">
        <f t="shared" ref="L59:L73" si="19">IF($F59="NO SE APLICA",1,0)</f>
        <v>0</v>
      </c>
      <c r="M59" s="57" t="str">
        <f t="shared" si="0"/>
        <v>OK</v>
      </c>
      <c r="N59" s="53" t="str">
        <f t="shared" ref="N59:N73" si="20">IF(J59+K59+L59=1,"AREA DE MEJORA","-")</f>
        <v>-</v>
      </c>
    </row>
    <row r="60" spans="1:14" ht="38.25" customHeight="1">
      <c r="A60" s="124"/>
      <c r="B60" s="118">
        <v>3</v>
      </c>
      <c r="C60" s="54">
        <v>5</v>
      </c>
      <c r="D60" s="55" t="s">
        <v>239</v>
      </c>
      <c r="E60" s="56" t="s">
        <v>240</v>
      </c>
      <c r="F60" s="116"/>
      <c r="G60" s="29"/>
      <c r="I60" s="53">
        <f t="shared" si="16"/>
        <v>0</v>
      </c>
      <c r="J60" s="53">
        <f t="shared" si="17"/>
        <v>0</v>
      </c>
      <c r="K60" s="53">
        <f t="shared" si="18"/>
        <v>0</v>
      </c>
      <c r="L60" s="53">
        <f t="shared" si="19"/>
        <v>0</v>
      </c>
      <c r="M60" s="57" t="str">
        <f t="shared" si="0"/>
        <v>OK</v>
      </c>
      <c r="N60" s="53" t="str">
        <f t="shared" si="20"/>
        <v>-</v>
      </c>
    </row>
    <row r="61" spans="1:14" ht="68.25" customHeight="1">
      <c r="A61" s="124"/>
      <c r="B61" s="118">
        <v>3</v>
      </c>
      <c r="C61" s="54">
        <v>7</v>
      </c>
      <c r="D61" s="55" t="s">
        <v>241</v>
      </c>
      <c r="E61" s="56" t="s">
        <v>68</v>
      </c>
      <c r="F61" s="116"/>
      <c r="G61" s="29"/>
      <c r="I61" s="53">
        <f t="shared" si="16"/>
        <v>0</v>
      </c>
      <c r="J61" s="53">
        <f t="shared" si="17"/>
        <v>0</v>
      </c>
      <c r="K61" s="53">
        <f t="shared" si="18"/>
        <v>0</v>
      </c>
      <c r="L61" s="53">
        <f t="shared" si="19"/>
        <v>0</v>
      </c>
      <c r="M61" s="57" t="str">
        <f t="shared" si="0"/>
        <v>OK</v>
      </c>
      <c r="N61" s="53" t="str">
        <f t="shared" si="20"/>
        <v>-</v>
      </c>
    </row>
    <row r="62" spans="1:14" ht="54" customHeight="1">
      <c r="A62" s="124"/>
      <c r="B62" s="118">
        <v>3</v>
      </c>
      <c r="C62" s="54">
        <v>1</v>
      </c>
      <c r="D62" s="55" t="s">
        <v>242</v>
      </c>
      <c r="E62" s="56" t="s">
        <v>69</v>
      </c>
      <c r="F62" s="116"/>
      <c r="G62" s="29"/>
      <c r="I62" s="53">
        <f t="shared" si="16"/>
        <v>0</v>
      </c>
      <c r="J62" s="53">
        <f t="shared" si="17"/>
        <v>0</v>
      </c>
      <c r="K62" s="53">
        <f t="shared" si="18"/>
        <v>0</v>
      </c>
      <c r="L62" s="53">
        <f t="shared" si="19"/>
        <v>0</v>
      </c>
      <c r="M62" s="57" t="str">
        <f t="shared" si="0"/>
        <v>OK</v>
      </c>
      <c r="N62" s="53" t="str">
        <f t="shared" si="20"/>
        <v>-</v>
      </c>
    </row>
    <row r="63" spans="1:14" ht="40.5" customHeight="1">
      <c r="A63" s="124"/>
      <c r="B63" s="118">
        <v>3</v>
      </c>
      <c r="C63" s="54">
        <v>7</v>
      </c>
      <c r="D63" s="55" t="s">
        <v>243</v>
      </c>
      <c r="E63" s="56" t="s">
        <v>244</v>
      </c>
      <c r="F63" s="116"/>
      <c r="G63" s="29"/>
      <c r="I63" s="53">
        <f t="shared" si="16"/>
        <v>0</v>
      </c>
      <c r="J63" s="53">
        <f t="shared" si="17"/>
        <v>0</v>
      </c>
      <c r="K63" s="53">
        <f t="shared" si="18"/>
        <v>0</v>
      </c>
      <c r="L63" s="53">
        <f t="shared" si="19"/>
        <v>0</v>
      </c>
      <c r="M63" s="57" t="str">
        <f t="shared" si="0"/>
        <v>OK</v>
      </c>
      <c r="N63" s="53" t="str">
        <f t="shared" si="20"/>
        <v>-</v>
      </c>
    </row>
    <row r="64" spans="1:14" ht="53.25" customHeight="1">
      <c r="A64" s="124"/>
      <c r="B64" s="118">
        <v>3</v>
      </c>
      <c r="C64" s="54">
        <v>8</v>
      </c>
      <c r="D64" s="55" t="s">
        <v>245</v>
      </c>
      <c r="E64" s="56" t="s">
        <v>246</v>
      </c>
      <c r="F64" s="116"/>
      <c r="G64" s="29"/>
      <c r="I64" s="53">
        <f t="shared" si="16"/>
        <v>0</v>
      </c>
      <c r="J64" s="53">
        <f t="shared" si="17"/>
        <v>0</v>
      </c>
      <c r="K64" s="53">
        <f t="shared" si="18"/>
        <v>0</v>
      </c>
      <c r="L64" s="53">
        <f t="shared" si="19"/>
        <v>0</v>
      </c>
      <c r="M64" s="57" t="str">
        <f t="shared" si="0"/>
        <v>OK</v>
      </c>
      <c r="N64" s="53" t="str">
        <f t="shared" si="20"/>
        <v>-</v>
      </c>
    </row>
    <row r="65" spans="1:14" ht="42" customHeight="1">
      <c r="A65" s="124"/>
      <c r="B65" s="118">
        <v>3</v>
      </c>
      <c r="C65" s="54">
        <v>4</v>
      </c>
      <c r="D65" s="55" t="s">
        <v>247</v>
      </c>
      <c r="E65" s="56" t="s">
        <v>72</v>
      </c>
      <c r="F65" s="116"/>
      <c r="G65" s="29"/>
      <c r="I65" s="53">
        <f t="shared" si="16"/>
        <v>0</v>
      </c>
      <c r="J65" s="53">
        <f t="shared" si="17"/>
        <v>0</v>
      </c>
      <c r="K65" s="53">
        <f t="shared" si="18"/>
        <v>0</v>
      </c>
      <c r="L65" s="53">
        <f t="shared" si="19"/>
        <v>0</v>
      </c>
      <c r="M65" s="57" t="str">
        <f t="shared" si="0"/>
        <v>OK</v>
      </c>
      <c r="N65" s="53" t="str">
        <f t="shared" si="20"/>
        <v>-</v>
      </c>
    </row>
    <row r="66" spans="1:14" ht="19.5" customHeight="1">
      <c r="A66" s="124"/>
      <c r="B66" s="118">
        <v>3</v>
      </c>
      <c r="C66" s="54">
        <v>2</v>
      </c>
      <c r="D66" s="55" t="s">
        <v>248</v>
      </c>
      <c r="E66" s="56" t="s">
        <v>73</v>
      </c>
      <c r="F66" s="116"/>
      <c r="G66" s="29"/>
      <c r="I66" s="53">
        <f t="shared" si="16"/>
        <v>0</v>
      </c>
      <c r="J66" s="53">
        <f t="shared" si="17"/>
        <v>0</v>
      </c>
      <c r="K66" s="53">
        <f t="shared" si="18"/>
        <v>0</v>
      </c>
      <c r="L66" s="53">
        <f t="shared" si="19"/>
        <v>0</v>
      </c>
      <c r="M66" s="57" t="str">
        <f t="shared" si="0"/>
        <v>OK</v>
      </c>
      <c r="N66" s="53" t="str">
        <f t="shared" si="20"/>
        <v>-</v>
      </c>
    </row>
    <row r="67" spans="1:14" ht="23.25" customHeight="1">
      <c r="A67" s="124"/>
      <c r="B67" s="118">
        <v>3</v>
      </c>
      <c r="C67" s="54">
        <v>6</v>
      </c>
      <c r="D67" s="55" t="s">
        <v>249</v>
      </c>
      <c r="E67" s="56" t="s">
        <v>10</v>
      </c>
      <c r="F67" s="116"/>
      <c r="G67" s="29"/>
      <c r="I67" s="53">
        <f t="shared" si="16"/>
        <v>0</v>
      </c>
      <c r="J67" s="53">
        <f t="shared" si="17"/>
        <v>0</v>
      </c>
      <c r="K67" s="53">
        <f t="shared" si="18"/>
        <v>0</v>
      </c>
      <c r="L67" s="53">
        <f t="shared" si="19"/>
        <v>0</v>
      </c>
      <c r="M67" s="57" t="str">
        <f t="shared" si="0"/>
        <v>OK</v>
      </c>
      <c r="N67" s="53" t="str">
        <f t="shared" si="20"/>
        <v>-</v>
      </c>
    </row>
    <row r="68" spans="1:14" ht="36" customHeight="1">
      <c r="A68" s="124"/>
      <c r="B68" s="118">
        <v>3</v>
      </c>
      <c r="C68" s="54">
        <v>5</v>
      </c>
      <c r="D68" s="55" t="s">
        <v>250</v>
      </c>
      <c r="E68" s="56" t="s">
        <v>74</v>
      </c>
      <c r="F68" s="116"/>
      <c r="G68" s="29"/>
      <c r="I68" s="53">
        <f t="shared" si="16"/>
        <v>0</v>
      </c>
      <c r="J68" s="53">
        <f t="shared" si="17"/>
        <v>0</v>
      </c>
      <c r="K68" s="53">
        <f t="shared" si="18"/>
        <v>0</v>
      </c>
      <c r="L68" s="53">
        <f t="shared" si="19"/>
        <v>0</v>
      </c>
      <c r="M68" s="57" t="str">
        <f t="shared" si="0"/>
        <v>OK</v>
      </c>
      <c r="N68" s="53" t="str">
        <f t="shared" si="20"/>
        <v>-</v>
      </c>
    </row>
    <row r="69" spans="1:14" ht="34.5" customHeight="1">
      <c r="A69" s="124"/>
      <c r="B69" s="118">
        <v>3</v>
      </c>
      <c r="C69" s="54">
        <v>6</v>
      </c>
      <c r="D69" s="55" t="s">
        <v>251</v>
      </c>
      <c r="E69" s="56" t="s">
        <v>75</v>
      </c>
      <c r="F69" s="116"/>
      <c r="G69" s="29"/>
      <c r="I69" s="53">
        <f t="shared" si="16"/>
        <v>0</v>
      </c>
      <c r="J69" s="53">
        <f t="shared" si="17"/>
        <v>0</v>
      </c>
      <c r="K69" s="53">
        <f t="shared" si="18"/>
        <v>0</v>
      </c>
      <c r="L69" s="53">
        <f t="shared" si="19"/>
        <v>0</v>
      </c>
      <c r="M69" s="57" t="str">
        <f t="shared" si="0"/>
        <v>OK</v>
      </c>
      <c r="N69" s="53" t="str">
        <f t="shared" si="20"/>
        <v>-</v>
      </c>
    </row>
    <row r="70" spans="1:14" ht="36" customHeight="1">
      <c r="A70" s="124"/>
      <c r="B70" s="118">
        <v>3</v>
      </c>
      <c r="C70" s="54">
        <v>7</v>
      </c>
      <c r="D70" s="55" t="s">
        <v>252</v>
      </c>
      <c r="E70" s="56" t="s">
        <v>76</v>
      </c>
      <c r="F70" s="116"/>
      <c r="G70" s="29"/>
      <c r="I70" s="53">
        <f t="shared" si="16"/>
        <v>0</v>
      </c>
      <c r="J70" s="53">
        <f t="shared" si="17"/>
        <v>0</v>
      </c>
      <c r="K70" s="53">
        <f t="shared" si="18"/>
        <v>0</v>
      </c>
      <c r="L70" s="53">
        <f t="shared" si="19"/>
        <v>0</v>
      </c>
      <c r="M70" s="57" t="str">
        <f t="shared" si="0"/>
        <v>OK</v>
      </c>
      <c r="N70" s="53" t="str">
        <f t="shared" si="20"/>
        <v>-</v>
      </c>
    </row>
    <row r="71" spans="1:14" ht="49.5" customHeight="1">
      <c r="A71" s="124"/>
      <c r="B71" s="118">
        <v>3</v>
      </c>
      <c r="C71" s="54">
        <v>4</v>
      </c>
      <c r="D71" s="55" t="s">
        <v>253</v>
      </c>
      <c r="E71" s="56" t="s">
        <v>254</v>
      </c>
      <c r="F71" s="116"/>
      <c r="G71" s="29"/>
      <c r="I71" s="53">
        <f t="shared" si="16"/>
        <v>0</v>
      </c>
      <c r="J71" s="53">
        <f t="shared" si="17"/>
        <v>0</v>
      </c>
      <c r="K71" s="53">
        <f t="shared" si="18"/>
        <v>0</v>
      </c>
      <c r="L71" s="53">
        <f t="shared" si="19"/>
        <v>0</v>
      </c>
      <c r="M71" s="57" t="str">
        <f t="shared" si="0"/>
        <v>OK</v>
      </c>
      <c r="N71" s="53" t="str">
        <f t="shared" si="20"/>
        <v>-</v>
      </c>
    </row>
    <row r="72" spans="1:14" ht="54" customHeight="1">
      <c r="A72" s="124"/>
      <c r="B72" s="118">
        <v>3</v>
      </c>
      <c r="C72" s="54">
        <v>7</v>
      </c>
      <c r="D72" s="55" t="s">
        <v>255</v>
      </c>
      <c r="E72" s="56" t="s">
        <v>78</v>
      </c>
      <c r="F72" s="116"/>
      <c r="G72" s="29"/>
      <c r="I72" s="53">
        <f t="shared" si="16"/>
        <v>0</v>
      </c>
      <c r="J72" s="53">
        <f t="shared" si="17"/>
        <v>0</v>
      </c>
      <c r="K72" s="53">
        <f t="shared" si="18"/>
        <v>0</v>
      </c>
      <c r="L72" s="53">
        <f t="shared" si="19"/>
        <v>0</v>
      </c>
      <c r="M72" s="57" t="str">
        <f t="shared" si="0"/>
        <v>OK</v>
      </c>
      <c r="N72" s="53" t="str">
        <f t="shared" si="20"/>
        <v>-</v>
      </c>
    </row>
    <row r="73" spans="1:14" ht="56.25" customHeight="1">
      <c r="A73" s="124"/>
      <c r="B73" s="118">
        <v>3</v>
      </c>
      <c r="C73" s="54">
        <v>7</v>
      </c>
      <c r="D73" s="55" t="s">
        <v>256</v>
      </c>
      <c r="E73" s="56" t="s">
        <v>79</v>
      </c>
      <c r="F73" s="116"/>
      <c r="G73" s="29"/>
      <c r="I73" s="53">
        <f t="shared" si="16"/>
        <v>0</v>
      </c>
      <c r="J73" s="53">
        <f t="shared" si="17"/>
        <v>0</v>
      </c>
      <c r="K73" s="53">
        <f t="shared" si="18"/>
        <v>0</v>
      </c>
      <c r="L73" s="53">
        <f t="shared" si="19"/>
        <v>0</v>
      </c>
      <c r="M73" s="57" t="str">
        <f t="shared" si="0"/>
        <v>OK</v>
      </c>
      <c r="N73" s="53" t="str">
        <f t="shared" si="20"/>
        <v>-</v>
      </c>
    </row>
    <row r="74" spans="1:14" ht="14.1" hidden="1" customHeight="1">
      <c r="A74" s="124"/>
      <c r="B74" s="121"/>
      <c r="C74" s="33"/>
      <c r="D74" s="64"/>
      <c r="E74" s="61" t="s">
        <v>257</v>
      </c>
      <c r="F74" s="65"/>
      <c r="G74" s="29"/>
      <c r="I74" s="40">
        <f>SUM(I76:I96)</f>
        <v>0</v>
      </c>
      <c r="J74" s="40">
        <f>SUM(J76:J96)</f>
        <v>0</v>
      </c>
      <c r="K74" s="40">
        <f>SUM(K76:K96)</f>
        <v>0</v>
      </c>
      <c r="L74" s="40">
        <f>SUM(L76:L96)</f>
        <v>0</v>
      </c>
      <c r="M74" s="40" t="str">
        <f>IF(I74+J74+K74+L74&lt;&gt;18,"REVISAR RESPUESTA","OK")</f>
        <v>REVISAR RESPUESTA</v>
      </c>
      <c r="N74" s="40"/>
    </row>
    <row r="75" spans="1:14" ht="129.75" customHeight="1">
      <c r="A75" s="124"/>
      <c r="B75" s="122"/>
      <c r="C75" s="67"/>
      <c r="D75" s="39">
        <v>4</v>
      </c>
      <c r="E75" s="36" t="s">
        <v>258</v>
      </c>
      <c r="F75" s="37"/>
      <c r="G75" s="29"/>
      <c r="I75" s="140" t="str">
        <f>IF(I74=0,"-",IF(I74=18,"NIVEL 4",IF((J74+K74+L74)&lt;=4,"NIVEL 4 PERO REVISAR AREAS DE MEJORA","NIVEL 3, SI MEJORAS AREAS DE MEJORA PASA A NIVEL 4")))</f>
        <v>-</v>
      </c>
      <c r="J75" s="140"/>
      <c r="K75" s="140"/>
      <c r="L75" s="140"/>
      <c r="M75" s="140"/>
      <c r="N75" s="140"/>
    </row>
    <row r="76" spans="1:14" ht="21" customHeight="1">
      <c r="A76" s="124"/>
      <c r="B76" s="48"/>
      <c r="C76" s="48"/>
      <c r="D76" s="49" t="s">
        <v>259</v>
      </c>
      <c r="E76" s="50" t="s">
        <v>12</v>
      </c>
      <c r="F76" s="51"/>
      <c r="G76" s="29"/>
      <c r="I76" s="52"/>
      <c r="J76" s="52"/>
      <c r="K76" s="52"/>
      <c r="L76" s="52"/>
      <c r="M76" s="52"/>
      <c r="N76" s="52"/>
    </row>
    <row r="77" spans="1:14" ht="51" customHeight="1">
      <c r="A77" s="124"/>
      <c r="B77" s="118">
        <v>4</v>
      </c>
      <c r="C77" s="54">
        <v>2</v>
      </c>
      <c r="D77" s="55" t="s">
        <v>260</v>
      </c>
      <c r="E77" s="68" t="s">
        <v>261</v>
      </c>
      <c r="F77" s="117"/>
      <c r="G77" s="29"/>
      <c r="I77" s="53">
        <f t="shared" ref="I77:I82" si="21">IF($F77="SI",1,0)</f>
        <v>0</v>
      </c>
      <c r="J77" s="53">
        <f t="shared" ref="J77:J82" si="22">IF($F77="NO",1,0)</f>
        <v>0</v>
      </c>
      <c r="K77" s="53">
        <f t="shared" ref="K77:K82" si="23">IF($F77="NO SÉ",1,0)</f>
        <v>0</v>
      </c>
      <c r="L77" s="53">
        <f t="shared" ref="L77:L82" si="24">IF($F77="NO SE APLICA",1,0)</f>
        <v>0</v>
      </c>
      <c r="M77" s="57" t="str">
        <f t="shared" ref="M77:M116" si="25">IF(I77+J77+K77+L77&gt;1,"REVISAR RESPUESTA","OK")</f>
        <v>OK</v>
      </c>
      <c r="N77" s="53" t="str">
        <f t="shared" ref="N77:N82" si="26">IF(J77+K77+L77=1,"AREA DE MEJORA","-")</f>
        <v>-</v>
      </c>
    </row>
    <row r="78" spans="1:14" ht="36" customHeight="1">
      <c r="A78" s="124"/>
      <c r="B78" s="118">
        <v>4</v>
      </c>
      <c r="C78" s="54">
        <v>4</v>
      </c>
      <c r="D78" s="55" t="s">
        <v>262</v>
      </c>
      <c r="E78" s="56" t="s">
        <v>263</v>
      </c>
      <c r="F78" s="116"/>
      <c r="G78" s="29"/>
      <c r="I78" s="53">
        <f t="shared" si="21"/>
        <v>0</v>
      </c>
      <c r="J78" s="53">
        <f t="shared" si="22"/>
        <v>0</v>
      </c>
      <c r="K78" s="53">
        <f t="shared" si="23"/>
        <v>0</v>
      </c>
      <c r="L78" s="53">
        <f t="shared" si="24"/>
        <v>0</v>
      </c>
      <c r="M78" s="57" t="str">
        <f t="shared" si="25"/>
        <v>OK</v>
      </c>
      <c r="N78" s="53" t="str">
        <f t="shared" si="26"/>
        <v>-</v>
      </c>
    </row>
    <row r="79" spans="1:14" ht="36" customHeight="1">
      <c r="A79" s="124"/>
      <c r="B79" s="118">
        <v>4</v>
      </c>
      <c r="C79" s="54">
        <v>7</v>
      </c>
      <c r="D79" s="55" t="s">
        <v>264</v>
      </c>
      <c r="E79" s="56" t="s">
        <v>265</v>
      </c>
      <c r="F79" s="116"/>
      <c r="G79" s="29"/>
      <c r="I79" s="53">
        <f t="shared" si="21"/>
        <v>0</v>
      </c>
      <c r="J79" s="53">
        <f t="shared" si="22"/>
        <v>0</v>
      </c>
      <c r="K79" s="53">
        <f t="shared" si="23"/>
        <v>0</v>
      </c>
      <c r="L79" s="53">
        <f t="shared" si="24"/>
        <v>0</v>
      </c>
      <c r="M79" s="57" t="str">
        <f t="shared" si="25"/>
        <v>OK</v>
      </c>
      <c r="N79" s="53" t="str">
        <f t="shared" si="26"/>
        <v>-</v>
      </c>
    </row>
    <row r="80" spans="1:14" ht="51.75" customHeight="1">
      <c r="A80" s="124"/>
      <c r="B80" s="118">
        <v>4</v>
      </c>
      <c r="C80" s="54">
        <v>6</v>
      </c>
      <c r="D80" s="55" t="s">
        <v>266</v>
      </c>
      <c r="E80" s="56" t="s">
        <v>267</v>
      </c>
      <c r="F80" s="116"/>
      <c r="G80" s="29"/>
      <c r="I80" s="53">
        <f t="shared" si="21"/>
        <v>0</v>
      </c>
      <c r="J80" s="53">
        <f t="shared" si="22"/>
        <v>0</v>
      </c>
      <c r="K80" s="53">
        <f t="shared" si="23"/>
        <v>0</v>
      </c>
      <c r="L80" s="53">
        <f t="shared" si="24"/>
        <v>0</v>
      </c>
      <c r="M80" s="57" t="str">
        <f t="shared" si="25"/>
        <v>OK</v>
      </c>
      <c r="N80" s="53" t="str">
        <f t="shared" si="26"/>
        <v>-</v>
      </c>
    </row>
    <row r="81" spans="1:14" ht="39" customHeight="1">
      <c r="A81" s="124"/>
      <c r="B81" s="118">
        <v>4</v>
      </c>
      <c r="C81" s="54">
        <v>4</v>
      </c>
      <c r="D81" s="55" t="s">
        <v>268</v>
      </c>
      <c r="E81" s="56" t="s">
        <v>269</v>
      </c>
      <c r="F81" s="116"/>
      <c r="G81" s="29"/>
      <c r="I81" s="53">
        <f t="shared" si="21"/>
        <v>0</v>
      </c>
      <c r="J81" s="53">
        <f t="shared" si="22"/>
        <v>0</v>
      </c>
      <c r="K81" s="53">
        <f t="shared" si="23"/>
        <v>0</v>
      </c>
      <c r="L81" s="53">
        <f t="shared" si="24"/>
        <v>0</v>
      </c>
      <c r="M81" s="57" t="str">
        <f t="shared" si="25"/>
        <v>OK</v>
      </c>
      <c r="N81" s="53" t="str">
        <f t="shared" si="26"/>
        <v>-</v>
      </c>
    </row>
    <row r="82" spans="1:14" ht="36.75" customHeight="1">
      <c r="A82" s="124"/>
      <c r="B82" s="118">
        <v>4</v>
      </c>
      <c r="C82" s="54">
        <v>7</v>
      </c>
      <c r="D82" s="55" t="s">
        <v>270</v>
      </c>
      <c r="E82" s="56" t="s">
        <v>271</v>
      </c>
      <c r="F82" s="116"/>
      <c r="G82" s="29"/>
      <c r="I82" s="53">
        <f t="shared" si="21"/>
        <v>0</v>
      </c>
      <c r="J82" s="53">
        <f t="shared" si="22"/>
        <v>0</v>
      </c>
      <c r="K82" s="53">
        <f t="shared" si="23"/>
        <v>0</v>
      </c>
      <c r="L82" s="53">
        <f t="shared" si="24"/>
        <v>0</v>
      </c>
      <c r="M82" s="57" t="str">
        <f t="shared" si="25"/>
        <v>OK</v>
      </c>
      <c r="N82" s="53" t="str">
        <f t="shared" si="26"/>
        <v>-</v>
      </c>
    </row>
    <row r="83" spans="1:14" ht="21" customHeight="1">
      <c r="A83" s="124"/>
      <c r="B83" s="48"/>
      <c r="C83" s="48"/>
      <c r="D83" s="49" t="s">
        <v>272</v>
      </c>
      <c r="E83" s="50" t="s">
        <v>13</v>
      </c>
      <c r="F83" s="51"/>
      <c r="G83" s="29"/>
      <c r="I83" s="52"/>
      <c r="J83" s="52"/>
      <c r="K83" s="52"/>
      <c r="L83" s="52"/>
      <c r="M83" s="52"/>
      <c r="N83" s="52"/>
    </row>
    <row r="84" spans="1:14" ht="35.25" customHeight="1">
      <c r="A84" s="124"/>
      <c r="B84" s="118">
        <v>4</v>
      </c>
      <c r="C84" s="54">
        <v>3</v>
      </c>
      <c r="D84" s="55" t="s">
        <v>273</v>
      </c>
      <c r="E84" s="56" t="s">
        <v>274</v>
      </c>
      <c r="F84" s="116"/>
      <c r="G84" s="29"/>
      <c r="I84" s="53">
        <f t="shared" ref="I84:I91" si="27">IF($F84="SI",1,0)</f>
        <v>0</v>
      </c>
      <c r="J84" s="53">
        <f t="shared" ref="J84:J91" si="28">IF($F84="NO",1,0)</f>
        <v>0</v>
      </c>
      <c r="K84" s="53">
        <f t="shared" ref="K84:K91" si="29">IF($F84="NO SÉ",1,0)</f>
        <v>0</v>
      </c>
      <c r="L84" s="53">
        <f t="shared" ref="L84:L91" si="30">IF($F84="NO SE APLICA",1,0)</f>
        <v>0</v>
      </c>
      <c r="M84" s="57" t="str">
        <f t="shared" si="25"/>
        <v>OK</v>
      </c>
      <c r="N84" s="53" t="str">
        <f t="shared" ref="N84:N91" si="31">IF(J84+K84+L84=1,"AREA DE MEJORA","-")</f>
        <v>-</v>
      </c>
    </row>
    <row r="85" spans="1:14" ht="69" customHeight="1">
      <c r="A85" s="124"/>
      <c r="B85" s="118">
        <v>4</v>
      </c>
      <c r="C85" s="54">
        <v>6</v>
      </c>
      <c r="D85" s="55" t="s">
        <v>275</v>
      </c>
      <c r="E85" s="56" t="s">
        <v>276</v>
      </c>
      <c r="F85" s="116"/>
      <c r="G85" s="29"/>
      <c r="I85" s="53">
        <f t="shared" si="27"/>
        <v>0</v>
      </c>
      <c r="J85" s="53">
        <f t="shared" si="28"/>
        <v>0</v>
      </c>
      <c r="K85" s="53">
        <f t="shared" si="29"/>
        <v>0</v>
      </c>
      <c r="L85" s="53">
        <f t="shared" si="30"/>
        <v>0</v>
      </c>
      <c r="M85" s="57" t="str">
        <f t="shared" si="25"/>
        <v>OK</v>
      </c>
      <c r="N85" s="53" t="str">
        <f t="shared" si="31"/>
        <v>-</v>
      </c>
    </row>
    <row r="86" spans="1:14" ht="37.5" customHeight="1">
      <c r="A86" s="124"/>
      <c r="B86" s="118">
        <v>4</v>
      </c>
      <c r="C86" s="54">
        <v>3</v>
      </c>
      <c r="D86" s="55" t="s">
        <v>277</v>
      </c>
      <c r="E86" s="56" t="s">
        <v>89</v>
      </c>
      <c r="F86" s="116"/>
      <c r="G86" s="29"/>
      <c r="I86" s="53">
        <f t="shared" si="27"/>
        <v>0</v>
      </c>
      <c r="J86" s="53">
        <f t="shared" si="28"/>
        <v>0</v>
      </c>
      <c r="K86" s="53">
        <f t="shared" si="29"/>
        <v>0</v>
      </c>
      <c r="L86" s="53">
        <f t="shared" si="30"/>
        <v>0</v>
      </c>
      <c r="M86" s="57" t="str">
        <f t="shared" si="25"/>
        <v>OK</v>
      </c>
      <c r="N86" s="53" t="str">
        <f t="shared" si="31"/>
        <v>-</v>
      </c>
    </row>
    <row r="87" spans="1:14" ht="36.75" customHeight="1">
      <c r="A87" s="124"/>
      <c r="B87" s="118">
        <v>4</v>
      </c>
      <c r="C87" s="54">
        <v>6</v>
      </c>
      <c r="D87" s="55" t="s">
        <v>278</v>
      </c>
      <c r="E87" s="56" t="s">
        <v>279</v>
      </c>
      <c r="F87" s="116"/>
      <c r="G87" s="29"/>
      <c r="I87" s="53">
        <f t="shared" si="27"/>
        <v>0</v>
      </c>
      <c r="J87" s="53">
        <f t="shared" si="28"/>
        <v>0</v>
      </c>
      <c r="K87" s="53">
        <f t="shared" si="29"/>
        <v>0</v>
      </c>
      <c r="L87" s="53">
        <f t="shared" si="30"/>
        <v>0</v>
      </c>
      <c r="M87" s="57" t="str">
        <f t="shared" si="25"/>
        <v>OK</v>
      </c>
      <c r="N87" s="53" t="str">
        <f t="shared" si="31"/>
        <v>-</v>
      </c>
    </row>
    <row r="88" spans="1:14" ht="36" customHeight="1">
      <c r="A88" s="124"/>
      <c r="B88" s="118">
        <v>4</v>
      </c>
      <c r="C88" s="54">
        <v>8</v>
      </c>
      <c r="D88" s="55" t="s">
        <v>280</v>
      </c>
      <c r="E88" s="56" t="s">
        <v>281</v>
      </c>
      <c r="F88" s="116"/>
      <c r="G88" s="29"/>
      <c r="I88" s="53">
        <f t="shared" si="27"/>
        <v>0</v>
      </c>
      <c r="J88" s="53">
        <f t="shared" si="28"/>
        <v>0</v>
      </c>
      <c r="K88" s="53">
        <f t="shared" si="29"/>
        <v>0</v>
      </c>
      <c r="L88" s="53">
        <f t="shared" si="30"/>
        <v>0</v>
      </c>
      <c r="M88" s="57" t="str">
        <f t="shared" si="25"/>
        <v>OK</v>
      </c>
      <c r="N88" s="53" t="str">
        <f t="shared" si="31"/>
        <v>-</v>
      </c>
    </row>
    <row r="89" spans="1:14" ht="39.75" customHeight="1">
      <c r="A89" s="124"/>
      <c r="B89" s="118">
        <v>4</v>
      </c>
      <c r="C89" s="54">
        <v>4</v>
      </c>
      <c r="D89" s="55" t="s">
        <v>282</v>
      </c>
      <c r="E89" s="56" t="s">
        <v>283</v>
      </c>
      <c r="F89" s="116"/>
      <c r="G89" s="29"/>
      <c r="I89" s="53">
        <f t="shared" si="27"/>
        <v>0</v>
      </c>
      <c r="J89" s="53">
        <f t="shared" si="28"/>
        <v>0</v>
      </c>
      <c r="K89" s="53">
        <f t="shared" si="29"/>
        <v>0</v>
      </c>
      <c r="L89" s="53">
        <f t="shared" si="30"/>
        <v>0</v>
      </c>
      <c r="M89" s="57" t="str">
        <f t="shared" si="25"/>
        <v>OK</v>
      </c>
      <c r="N89" s="53" t="str">
        <f t="shared" si="31"/>
        <v>-</v>
      </c>
    </row>
    <row r="90" spans="1:14" ht="37.5" customHeight="1">
      <c r="A90" s="124"/>
      <c r="B90" s="118">
        <v>4</v>
      </c>
      <c r="C90" s="54">
        <v>6</v>
      </c>
      <c r="D90" s="55" t="s">
        <v>284</v>
      </c>
      <c r="E90" s="56" t="s">
        <v>285</v>
      </c>
      <c r="F90" s="116"/>
      <c r="G90" s="29"/>
      <c r="I90" s="53">
        <f t="shared" si="27"/>
        <v>0</v>
      </c>
      <c r="J90" s="53">
        <f t="shared" si="28"/>
        <v>0</v>
      </c>
      <c r="K90" s="53">
        <f t="shared" si="29"/>
        <v>0</v>
      </c>
      <c r="L90" s="53">
        <f t="shared" si="30"/>
        <v>0</v>
      </c>
      <c r="M90" s="57" t="str">
        <f t="shared" si="25"/>
        <v>OK</v>
      </c>
      <c r="N90" s="53" t="str">
        <f t="shared" si="31"/>
        <v>-</v>
      </c>
    </row>
    <row r="91" spans="1:14" ht="37.5" customHeight="1">
      <c r="A91" s="124"/>
      <c r="B91" s="118">
        <v>4</v>
      </c>
      <c r="C91" s="54">
        <v>2</v>
      </c>
      <c r="D91" s="55" t="s">
        <v>286</v>
      </c>
      <c r="E91" s="56" t="s">
        <v>287</v>
      </c>
      <c r="F91" s="116"/>
      <c r="G91" s="29"/>
      <c r="I91" s="53">
        <f t="shared" si="27"/>
        <v>0</v>
      </c>
      <c r="J91" s="53">
        <f t="shared" si="28"/>
        <v>0</v>
      </c>
      <c r="K91" s="53">
        <f t="shared" si="29"/>
        <v>0</v>
      </c>
      <c r="L91" s="53">
        <f t="shared" si="30"/>
        <v>0</v>
      </c>
      <c r="M91" s="57" t="str">
        <f t="shared" si="25"/>
        <v>OK</v>
      </c>
      <c r="N91" s="53" t="str">
        <f t="shared" si="31"/>
        <v>-</v>
      </c>
    </row>
    <row r="92" spans="1:14" ht="21" customHeight="1">
      <c r="A92" s="124"/>
      <c r="B92" s="48"/>
      <c r="C92" s="48"/>
      <c r="D92" s="49" t="s">
        <v>288</v>
      </c>
      <c r="E92" s="50" t="s">
        <v>289</v>
      </c>
      <c r="F92" s="51"/>
      <c r="G92" s="29"/>
      <c r="I92" s="52"/>
      <c r="J92" s="52"/>
      <c r="K92" s="52"/>
      <c r="L92" s="52"/>
      <c r="M92" s="52"/>
      <c r="N92" s="52"/>
    </row>
    <row r="93" spans="1:14" ht="37.5" customHeight="1">
      <c r="A93" s="124"/>
      <c r="B93" s="118">
        <v>4</v>
      </c>
      <c r="C93" s="54">
        <v>3</v>
      </c>
      <c r="D93" s="55" t="s">
        <v>290</v>
      </c>
      <c r="E93" s="56" t="s">
        <v>291</v>
      </c>
      <c r="F93" s="116"/>
      <c r="G93" s="29"/>
      <c r="I93" s="53">
        <f t="shared" ref="I93:I96" si="32">IF($F93="SI",1,0)</f>
        <v>0</v>
      </c>
      <c r="J93" s="53">
        <f t="shared" ref="J93:J96" si="33">IF($F93="NO",1,0)</f>
        <v>0</v>
      </c>
      <c r="K93" s="53">
        <f t="shared" ref="K93:K96" si="34">IF($F93="NO SÉ",1,0)</f>
        <v>0</v>
      </c>
      <c r="L93" s="53">
        <f t="shared" ref="L93:L96" si="35">IF($F93="NO SE APLICA",1,0)</f>
        <v>0</v>
      </c>
      <c r="M93" s="57" t="str">
        <f t="shared" si="25"/>
        <v>OK</v>
      </c>
      <c r="N93" s="53" t="str">
        <f>IF(J93+K93+L93=1,"AREA DE MEJORA","-")</f>
        <v>-</v>
      </c>
    </row>
    <row r="94" spans="1:14" ht="22.5" customHeight="1">
      <c r="A94" s="124"/>
      <c r="B94" s="118">
        <v>4</v>
      </c>
      <c r="C94" s="54">
        <v>1</v>
      </c>
      <c r="D94" s="55" t="s">
        <v>292</v>
      </c>
      <c r="E94" s="56" t="s">
        <v>293</v>
      </c>
      <c r="F94" s="116"/>
      <c r="G94" s="29"/>
      <c r="I94" s="53">
        <f t="shared" si="32"/>
        <v>0</v>
      </c>
      <c r="J94" s="53">
        <f t="shared" si="33"/>
        <v>0</v>
      </c>
      <c r="K94" s="53">
        <f t="shared" si="34"/>
        <v>0</v>
      </c>
      <c r="L94" s="53">
        <f t="shared" si="35"/>
        <v>0</v>
      </c>
      <c r="M94" s="57" t="str">
        <f t="shared" si="25"/>
        <v>OK</v>
      </c>
      <c r="N94" s="53" t="str">
        <f>IF(J94+K94+L94=1,"AREA DE MEJORA","-")</f>
        <v>-</v>
      </c>
    </row>
    <row r="95" spans="1:14" ht="38.25" customHeight="1">
      <c r="A95" s="124"/>
      <c r="B95" s="118">
        <v>4</v>
      </c>
      <c r="C95" s="54">
        <v>4</v>
      </c>
      <c r="D95" s="55" t="s">
        <v>294</v>
      </c>
      <c r="E95" s="56" t="s">
        <v>97</v>
      </c>
      <c r="F95" s="116"/>
      <c r="G95" s="29"/>
      <c r="I95" s="53">
        <f t="shared" si="32"/>
        <v>0</v>
      </c>
      <c r="J95" s="53">
        <f t="shared" si="33"/>
        <v>0</v>
      </c>
      <c r="K95" s="53">
        <f t="shared" si="34"/>
        <v>0</v>
      </c>
      <c r="L95" s="53">
        <f t="shared" si="35"/>
        <v>0</v>
      </c>
      <c r="M95" s="57" t="str">
        <f t="shared" si="25"/>
        <v>OK</v>
      </c>
      <c r="N95" s="53" t="str">
        <f>IF(J95+K95+L95=1,"AREA DE MEJORA","-")</f>
        <v>-</v>
      </c>
    </row>
    <row r="96" spans="1:14" ht="36.75" customHeight="1">
      <c r="A96" s="124"/>
      <c r="B96" s="118">
        <v>4</v>
      </c>
      <c r="C96" s="54">
        <v>2</v>
      </c>
      <c r="D96" s="55" t="s">
        <v>295</v>
      </c>
      <c r="E96" s="56" t="s">
        <v>98</v>
      </c>
      <c r="F96" s="116"/>
      <c r="G96" s="29"/>
      <c r="I96" s="53">
        <f t="shared" si="32"/>
        <v>0</v>
      </c>
      <c r="J96" s="53">
        <f t="shared" si="33"/>
        <v>0</v>
      </c>
      <c r="K96" s="53">
        <f t="shared" si="34"/>
        <v>0</v>
      </c>
      <c r="L96" s="53">
        <f t="shared" si="35"/>
        <v>0</v>
      </c>
      <c r="M96" s="57" t="str">
        <f t="shared" si="25"/>
        <v>OK</v>
      </c>
      <c r="N96" s="53" t="str">
        <f>IF(J96+K96+L96=1,"AREA DE MEJORA","-")</f>
        <v>-</v>
      </c>
    </row>
    <row r="97" spans="1:14" ht="6.75" hidden="1" customHeight="1">
      <c r="A97" s="124"/>
      <c r="B97" s="121"/>
      <c r="C97" s="33"/>
      <c r="D97" s="64"/>
      <c r="E97" s="61" t="s">
        <v>296</v>
      </c>
      <c r="F97" s="41"/>
      <c r="G97" s="29"/>
      <c r="I97" s="40">
        <f>SUM(I99:I116)</f>
        <v>0</v>
      </c>
      <c r="J97" s="40">
        <f>SUM(J99:J116)</f>
        <v>0</v>
      </c>
      <c r="K97" s="40">
        <f>SUM(K99:K116)</f>
        <v>0</v>
      </c>
      <c r="L97" s="40">
        <f>SUM(L99:L116)</f>
        <v>0</v>
      </c>
      <c r="M97" s="40" t="str">
        <f t="shared" si="25"/>
        <v>OK</v>
      </c>
      <c r="N97" s="40"/>
    </row>
    <row r="98" spans="1:14" ht="87" customHeight="1">
      <c r="A98" s="124"/>
      <c r="B98" s="123"/>
      <c r="C98" s="43"/>
      <c r="D98" s="39">
        <v>5</v>
      </c>
      <c r="E98" s="36" t="s">
        <v>297</v>
      </c>
      <c r="F98" s="37"/>
      <c r="G98" s="29"/>
      <c r="I98" s="140" t="str">
        <f>IF(I97=0,"-", IF(I97=15,"NIVEL 5",IF((J97+K97+L97)&lt;=7,"NIVEL 5, REVISAR AREAS DE MEJORA","NIVEL 4, TRABAJAR EN AREAS DE MEJORA PARA PASAR A NIVEL 5")))</f>
        <v>-</v>
      </c>
      <c r="J98" s="140"/>
      <c r="K98" s="140"/>
      <c r="L98" s="140"/>
      <c r="M98" s="140"/>
      <c r="N98" s="140"/>
    </row>
    <row r="99" spans="1:14" ht="21" customHeight="1">
      <c r="A99" s="124"/>
      <c r="B99" s="48"/>
      <c r="C99" s="48"/>
      <c r="D99" s="49" t="s">
        <v>298</v>
      </c>
      <c r="E99" s="50" t="s">
        <v>299</v>
      </c>
      <c r="F99" s="51"/>
      <c r="G99" s="29"/>
      <c r="I99" s="52"/>
      <c r="J99" s="52"/>
      <c r="K99" s="52"/>
      <c r="L99" s="52"/>
      <c r="M99" s="52"/>
      <c r="N99" s="52"/>
    </row>
    <row r="100" spans="1:14" ht="53.25" customHeight="1">
      <c r="A100" s="124"/>
      <c r="B100" s="118">
        <v>5</v>
      </c>
      <c r="C100" s="54">
        <v>7</v>
      </c>
      <c r="D100" s="55" t="s">
        <v>300</v>
      </c>
      <c r="E100" s="56" t="s">
        <v>100</v>
      </c>
      <c r="F100" s="116"/>
      <c r="G100" s="29"/>
      <c r="I100" s="53">
        <f t="shared" ref="I100:I101" si="36">IF($F100="SI",1,0)</f>
        <v>0</v>
      </c>
      <c r="J100" s="53">
        <f t="shared" ref="J100:J101" si="37">IF($F100="NO",1,0)</f>
        <v>0</v>
      </c>
      <c r="K100" s="53">
        <f t="shared" ref="K100:K101" si="38">IF($F100="NO SÉ",1,0)</f>
        <v>0</v>
      </c>
      <c r="L100" s="53">
        <f t="shared" ref="L100:L101" si="39">IF($F100="NO SE APLICA",1,0)</f>
        <v>0</v>
      </c>
      <c r="M100" s="57" t="str">
        <f t="shared" si="25"/>
        <v>OK</v>
      </c>
      <c r="N100" s="53" t="str">
        <f>IF(J100+K100+L100=1,"AREA DE MEJORA","-")</f>
        <v>-</v>
      </c>
    </row>
    <row r="101" spans="1:14" ht="38.25" customHeight="1">
      <c r="A101" s="124"/>
      <c r="B101" s="118">
        <v>5</v>
      </c>
      <c r="C101" s="54">
        <v>4</v>
      </c>
      <c r="D101" s="55" t="s">
        <v>301</v>
      </c>
      <c r="E101" s="56" t="s">
        <v>302</v>
      </c>
      <c r="F101" s="116"/>
      <c r="G101" s="29"/>
      <c r="I101" s="53">
        <f t="shared" si="36"/>
        <v>0</v>
      </c>
      <c r="J101" s="53">
        <f t="shared" si="37"/>
        <v>0</v>
      </c>
      <c r="K101" s="53">
        <f t="shared" si="38"/>
        <v>0</v>
      </c>
      <c r="L101" s="53">
        <f t="shared" si="39"/>
        <v>0</v>
      </c>
      <c r="M101" s="57" t="str">
        <f t="shared" si="25"/>
        <v>OK</v>
      </c>
      <c r="N101" s="53" t="str">
        <f>IF(J101+K101+L101=1,"AREA DE MEJORA","-")</f>
        <v>-</v>
      </c>
    </row>
    <row r="102" spans="1:14" ht="21" customHeight="1">
      <c r="A102" s="124"/>
      <c r="B102" s="48"/>
      <c r="C102" s="48"/>
      <c r="D102" s="49" t="s">
        <v>303</v>
      </c>
      <c r="E102" s="50" t="s">
        <v>304</v>
      </c>
      <c r="F102" s="51"/>
      <c r="G102" s="29"/>
      <c r="I102" s="52"/>
      <c r="J102" s="52"/>
      <c r="K102" s="52"/>
      <c r="L102" s="52"/>
      <c r="M102" s="52"/>
      <c r="N102" s="52"/>
    </row>
    <row r="103" spans="1:14" ht="51.75" customHeight="1">
      <c r="A103" s="124"/>
      <c r="B103" s="118">
        <v>5</v>
      </c>
      <c r="C103" s="54">
        <v>8</v>
      </c>
      <c r="D103" s="55" t="s">
        <v>305</v>
      </c>
      <c r="E103" s="56" t="s">
        <v>306</v>
      </c>
      <c r="F103" s="116"/>
      <c r="G103" s="29"/>
      <c r="I103" s="53">
        <f t="shared" ref="I103:I109" si="40">IF($F103="SI",1,0)</f>
        <v>0</v>
      </c>
      <c r="J103" s="53">
        <f t="shared" ref="J103:J109" si="41">IF($F103="NO",1,0)</f>
        <v>0</v>
      </c>
      <c r="K103" s="53">
        <f t="shared" ref="K103:K109" si="42">IF($F103="NO SÉ",1,0)</f>
        <v>0</v>
      </c>
      <c r="L103" s="53">
        <f t="shared" ref="L103:L109" si="43">IF($F103="NO SE APLICA",1,0)</f>
        <v>0</v>
      </c>
      <c r="M103" s="57" t="str">
        <f t="shared" si="25"/>
        <v>OK</v>
      </c>
      <c r="N103" s="53" t="str">
        <f t="shared" ref="N103:N109" si="44">IF(J103+K103+L103=1,"AREA DE MEJORA","-")</f>
        <v>-</v>
      </c>
    </row>
    <row r="104" spans="1:14" ht="36.75" customHeight="1">
      <c r="A104" s="124"/>
      <c r="B104" s="118">
        <v>5</v>
      </c>
      <c r="C104" s="54">
        <v>4</v>
      </c>
      <c r="D104" s="55" t="s">
        <v>307</v>
      </c>
      <c r="E104" s="56" t="s">
        <v>308</v>
      </c>
      <c r="F104" s="116"/>
      <c r="G104" s="29"/>
      <c r="I104" s="53">
        <f t="shared" si="40"/>
        <v>0</v>
      </c>
      <c r="J104" s="53">
        <f t="shared" si="41"/>
        <v>0</v>
      </c>
      <c r="K104" s="53">
        <f t="shared" si="42"/>
        <v>0</v>
      </c>
      <c r="L104" s="53">
        <f t="shared" si="43"/>
        <v>0</v>
      </c>
      <c r="M104" s="57" t="str">
        <f t="shared" si="25"/>
        <v>OK</v>
      </c>
      <c r="N104" s="53" t="str">
        <f t="shared" si="44"/>
        <v>-</v>
      </c>
    </row>
    <row r="105" spans="1:14" ht="36" customHeight="1">
      <c r="A105" s="124"/>
      <c r="B105" s="118">
        <v>5</v>
      </c>
      <c r="C105" s="54">
        <v>4</v>
      </c>
      <c r="D105" s="55" t="s">
        <v>309</v>
      </c>
      <c r="E105" s="56" t="s">
        <v>310</v>
      </c>
      <c r="F105" s="116"/>
      <c r="G105" s="29"/>
      <c r="I105" s="53">
        <f t="shared" si="40"/>
        <v>0</v>
      </c>
      <c r="J105" s="53">
        <f t="shared" si="41"/>
        <v>0</v>
      </c>
      <c r="K105" s="53">
        <f t="shared" si="42"/>
        <v>0</v>
      </c>
      <c r="L105" s="53">
        <f t="shared" si="43"/>
        <v>0</v>
      </c>
      <c r="M105" s="57" t="str">
        <f t="shared" si="25"/>
        <v>OK</v>
      </c>
      <c r="N105" s="53" t="str">
        <f t="shared" si="44"/>
        <v>-</v>
      </c>
    </row>
    <row r="106" spans="1:14" ht="34.5" customHeight="1">
      <c r="A106" s="124"/>
      <c r="B106" s="118">
        <v>5</v>
      </c>
      <c r="C106" s="54">
        <v>6</v>
      </c>
      <c r="D106" s="55" t="s">
        <v>311</v>
      </c>
      <c r="E106" s="56" t="s">
        <v>312</v>
      </c>
      <c r="F106" s="116"/>
      <c r="G106" s="29"/>
      <c r="I106" s="53">
        <f t="shared" si="40"/>
        <v>0</v>
      </c>
      <c r="J106" s="53">
        <f t="shared" si="41"/>
        <v>0</v>
      </c>
      <c r="K106" s="53">
        <f t="shared" si="42"/>
        <v>0</v>
      </c>
      <c r="L106" s="53">
        <f t="shared" si="43"/>
        <v>0</v>
      </c>
      <c r="M106" s="57" t="str">
        <f t="shared" si="25"/>
        <v>OK</v>
      </c>
      <c r="N106" s="53" t="str">
        <f t="shared" si="44"/>
        <v>-</v>
      </c>
    </row>
    <row r="107" spans="1:14" ht="38.25" customHeight="1">
      <c r="A107" s="124"/>
      <c r="B107" s="118">
        <v>5</v>
      </c>
      <c r="C107" s="54">
        <v>5</v>
      </c>
      <c r="D107" s="55" t="s">
        <v>313</v>
      </c>
      <c r="E107" s="56" t="s">
        <v>314</v>
      </c>
      <c r="F107" s="116"/>
      <c r="G107" s="29"/>
      <c r="I107" s="53">
        <f t="shared" si="40"/>
        <v>0</v>
      </c>
      <c r="J107" s="53">
        <f t="shared" si="41"/>
        <v>0</v>
      </c>
      <c r="K107" s="53">
        <f t="shared" si="42"/>
        <v>0</v>
      </c>
      <c r="L107" s="53">
        <f t="shared" si="43"/>
        <v>0</v>
      </c>
      <c r="M107" s="57" t="str">
        <f t="shared" si="25"/>
        <v>OK</v>
      </c>
      <c r="N107" s="53" t="str">
        <f t="shared" si="44"/>
        <v>-</v>
      </c>
    </row>
    <row r="108" spans="1:14" ht="34.5" customHeight="1">
      <c r="A108" s="124"/>
      <c r="B108" s="118">
        <v>5</v>
      </c>
      <c r="C108" s="54">
        <v>2</v>
      </c>
      <c r="D108" s="55" t="s">
        <v>315</v>
      </c>
      <c r="E108" s="56" t="s">
        <v>316</v>
      </c>
      <c r="F108" s="116"/>
      <c r="G108" s="29"/>
      <c r="I108" s="53">
        <f t="shared" si="40"/>
        <v>0</v>
      </c>
      <c r="J108" s="53">
        <f t="shared" si="41"/>
        <v>0</v>
      </c>
      <c r="K108" s="53">
        <f t="shared" si="42"/>
        <v>0</v>
      </c>
      <c r="L108" s="53">
        <f t="shared" si="43"/>
        <v>0</v>
      </c>
      <c r="M108" s="57" t="str">
        <f t="shared" si="25"/>
        <v>OK</v>
      </c>
      <c r="N108" s="53" t="str">
        <f t="shared" si="44"/>
        <v>-</v>
      </c>
    </row>
    <row r="109" spans="1:14" ht="34.5" customHeight="1">
      <c r="A109" s="124"/>
      <c r="B109" s="118">
        <v>5</v>
      </c>
      <c r="C109" s="54">
        <v>9</v>
      </c>
      <c r="D109" s="55" t="s">
        <v>317</v>
      </c>
      <c r="E109" s="56" t="s">
        <v>318</v>
      </c>
      <c r="F109" s="116"/>
      <c r="G109" s="29"/>
      <c r="I109" s="53">
        <f t="shared" si="40"/>
        <v>0</v>
      </c>
      <c r="J109" s="53">
        <f t="shared" si="41"/>
        <v>0</v>
      </c>
      <c r="K109" s="53">
        <f t="shared" si="42"/>
        <v>0</v>
      </c>
      <c r="L109" s="53">
        <f t="shared" si="43"/>
        <v>0</v>
      </c>
      <c r="M109" s="57" t="str">
        <f t="shared" si="25"/>
        <v>OK</v>
      </c>
      <c r="N109" s="53" t="str">
        <f t="shared" si="44"/>
        <v>-</v>
      </c>
    </row>
    <row r="110" spans="1:14" ht="21" customHeight="1">
      <c r="A110" s="124"/>
      <c r="B110" s="48"/>
      <c r="C110" s="48"/>
      <c r="D110" s="49" t="s">
        <v>319</v>
      </c>
      <c r="E110" s="50" t="s">
        <v>320</v>
      </c>
      <c r="F110" s="51"/>
      <c r="G110" s="29"/>
      <c r="I110" s="52"/>
      <c r="J110" s="52"/>
      <c r="K110" s="52"/>
      <c r="L110" s="52"/>
      <c r="M110" s="52"/>
      <c r="N110" s="52"/>
    </row>
    <row r="111" spans="1:14" ht="36" customHeight="1">
      <c r="A111" s="124"/>
      <c r="B111" s="118">
        <v>5</v>
      </c>
      <c r="C111" s="54">
        <v>7</v>
      </c>
      <c r="D111" s="55" t="s">
        <v>321</v>
      </c>
      <c r="E111" s="56" t="s">
        <v>322</v>
      </c>
      <c r="F111" s="116"/>
      <c r="G111" s="29"/>
      <c r="I111" s="53">
        <f t="shared" ref="I111:I116" si="45">IF($F111="SI",1,0)</f>
        <v>0</v>
      </c>
      <c r="J111" s="53">
        <f t="shared" ref="J111:J116" si="46">IF($F111="NO",1,0)</f>
        <v>0</v>
      </c>
      <c r="K111" s="53">
        <f t="shared" ref="K111:K116" si="47">IF($F111="NO SÉ",1,0)</f>
        <v>0</v>
      </c>
      <c r="L111" s="53">
        <f t="shared" ref="L111:L116" si="48">IF($F111="NO SE APLICA",1,0)</f>
        <v>0</v>
      </c>
      <c r="M111" s="57" t="str">
        <f t="shared" si="25"/>
        <v>OK</v>
      </c>
      <c r="N111" s="53" t="str">
        <f t="shared" ref="N111:N116" si="49">IF(J111+K111+L111=1,"AREA DE MEJORA","-")</f>
        <v>-</v>
      </c>
    </row>
    <row r="112" spans="1:14" ht="50.25" customHeight="1">
      <c r="A112" s="124"/>
      <c r="B112" s="118">
        <v>5</v>
      </c>
      <c r="C112" s="54">
        <v>4</v>
      </c>
      <c r="D112" s="55" t="s">
        <v>323</v>
      </c>
      <c r="E112" s="56" t="s">
        <v>324</v>
      </c>
      <c r="F112" s="116"/>
      <c r="G112" s="29"/>
      <c r="I112" s="53">
        <f t="shared" si="45"/>
        <v>0</v>
      </c>
      <c r="J112" s="53">
        <f t="shared" si="46"/>
        <v>0</v>
      </c>
      <c r="K112" s="53">
        <f t="shared" si="47"/>
        <v>0</v>
      </c>
      <c r="L112" s="53">
        <f t="shared" si="48"/>
        <v>0</v>
      </c>
      <c r="M112" s="57" t="str">
        <f t="shared" si="25"/>
        <v>OK</v>
      </c>
      <c r="N112" s="53" t="str">
        <f t="shared" si="49"/>
        <v>-</v>
      </c>
    </row>
    <row r="113" spans="1:14" ht="38.25" customHeight="1">
      <c r="A113" s="124"/>
      <c r="B113" s="118">
        <v>5</v>
      </c>
      <c r="C113" s="54">
        <v>6</v>
      </c>
      <c r="D113" s="55" t="s">
        <v>325</v>
      </c>
      <c r="E113" s="56" t="s">
        <v>326</v>
      </c>
      <c r="F113" s="116"/>
      <c r="G113" s="29"/>
      <c r="I113" s="53">
        <f t="shared" si="45"/>
        <v>0</v>
      </c>
      <c r="J113" s="53">
        <f t="shared" si="46"/>
        <v>0</v>
      </c>
      <c r="K113" s="53">
        <f t="shared" si="47"/>
        <v>0</v>
      </c>
      <c r="L113" s="53">
        <f t="shared" si="48"/>
        <v>0</v>
      </c>
      <c r="M113" s="57" t="str">
        <f t="shared" si="25"/>
        <v>OK</v>
      </c>
      <c r="N113" s="53" t="str">
        <f t="shared" si="49"/>
        <v>-</v>
      </c>
    </row>
    <row r="114" spans="1:14" ht="21.75" customHeight="1">
      <c r="A114" s="124"/>
      <c r="B114" s="118">
        <v>5</v>
      </c>
      <c r="C114" s="54">
        <v>2</v>
      </c>
      <c r="D114" s="55" t="s">
        <v>327</v>
      </c>
      <c r="E114" s="56" t="s">
        <v>328</v>
      </c>
      <c r="F114" s="116"/>
      <c r="G114" s="29"/>
      <c r="I114" s="53">
        <f t="shared" si="45"/>
        <v>0</v>
      </c>
      <c r="J114" s="53">
        <f t="shared" si="46"/>
        <v>0</v>
      </c>
      <c r="K114" s="53">
        <f t="shared" si="47"/>
        <v>0</v>
      </c>
      <c r="L114" s="53">
        <f t="shared" si="48"/>
        <v>0</v>
      </c>
      <c r="M114" s="57" t="str">
        <f t="shared" si="25"/>
        <v>OK</v>
      </c>
      <c r="N114" s="53" t="str">
        <f t="shared" si="49"/>
        <v>-</v>
      </c>
    </row>
    <row r="115" spans="1:14" ht="36.75" customHeight="1">
      <c r="A115" s="124"/>
      <c r="B115" s="118">
        <v>5</v>
      </c>
      <c r="C115" s="54">
        <v>4</v>
      </c>
      <c r="D115" s="55" t="s">
        <v>329</v>
      </c>
      <c r="E115" s="56" t="s">
        <v>330</v>
      </c>
      <c r="F115" s="116"/>
      <c r="G115" s="29"/>
      <c r="I115" s="53">
        <f t="shared" si="45"/>
        <v>0</v>
      </c>
      <c r="J115" s="53">
        <f t="shared" si="46"/>
        <v>0</v>
      </c>
      <c r="K115" s="53">
        <f>IF($F115="NO SÉ",1,0)</f>
        <v>0</v>
      </c>
      <c r="L115" s="53">
        <f t="shared" si="48"/>
        <v>0</v>
      </c>
      <c r="M115" s="57" t="str">
        <f t="shared" si="25"/>
        <v>OK</v>
      </c>
      <c r="N115" s="53" t="str">
        <f t="shared" si="49"/>
        <v>-</v>
      </c>
    </row>
    <row r="116" spans="1:14" ht="37.5" customHeight="1">
      <c r="A116" s="124"/>
      <c r="B116" s="118">
        <v>5</v>
      </c>
      <c r="C116" s="54">
        <v>7</v>
      </c>
      <c r="D116" s="55" t="s">
        <v>331</v>
      </c>
      <c r="E116" s="56" t="s">
        <v>332</v>
      </c>
      <c r="F116" s="116"/>
      <c r="G116" s="29"/>
      <c r="I116" s="53">
        <f t="shared" si="45"/>
        <v>0</v>
      </c>
      <c r="J116" s="53">
        <f t="shared" si="46"/>
        <v>0</v>
      </c>
      <c r="K116" s="53">
        <f t="shared" si="47"/>
        <v>0</v>
      </c>
      <c r="L116" s="53">
        <f t="shared" si="48"/>
        <v>0</v>
      </c>
      <c r="M116" s="57" t="str">
        <f t="shared" si="25"/>
        <v>OK</v>
      </c>
      <c r="N116" s="53" t="str">
        <f t="shared" si="49"/>
        <v>-</v>
      </c>
    </row>
    <row r="117" spans="1:14" ht="21.75">
      <c r="G117" s="29"/>
    </row>
    <row r="118" spans="1:14" ht="21.75">
      <c r="G118" s="29"/>
    </row>
    <row r="119" spans="1:14" ht="21.75">
      <c r="G119" s="29"/>
    </row>
    <row r="120" spans="1:14" ht="21.75">
      <c r="G120" s="29"/>
    </row>
    <row r="121" spans="1:14" ht="21.75">
      <c r="G121" s="29"/>
    </row>
    <row r="122" spans="1:14" ht="21.75">
      <c r="G122" s="29"/>
    </row>
    <row r="123" spans="1:14" ht="21.75">
      <c r="G123" s="29"/>
    </row>
    <row r="124" spans="1:14" ht="21.75">
      <c r="G124" s="29"/>
    </row>
    <row r="125" spans="1:14" ht="21.75">
      <c r="G125" s="29"/>
    </row>
    <row r="126" spans="1:14" ht="21.75">
      <c r="G126" s="29"/>
    </row>
    <row r="127" spans="1:14" ht="21.75">
      <c r="G127" s="29"/>
    </row>
    <row r="128" spans="1:14" ht="21.75">
      <c r="G128" s="29"/>
    </row>
    <row r="129" spans="7:7" ht="21.75">
      <c r="G129" s="29"/>
    </row>
    <row r="130" spans="7:7" ht="21.75">
      <c r="G130" s="29"/>
    </row>
    <row r="131" spans="7:7" ht="21.75">
      <c r="G131" s="29"/>
    </row>
    <row r="132" spans="7:7" ht="21.75">
      <c r="G132" s="29"/>
    </row>
    <row r="133" spans="7:7" ht="21.75">
      <c r="G133" s="29"/>
    </row>
    <row r="134" spans="7:7" ht="21.75">
      <c r="G134" s="29"/>
    </row>
    <row r="135" spans="7:7" ht="21.75">
      <c r="G135" s="29"/>
    </row>
    <row r="136" spans="7:7" ht="21.75">
      <c r="G136" s="29"/>
    </row>
    <row r="137" spans="7:7" ht="21.75">
      <c r="G137" s="29"/>
    </row>
    <row r="138" spans="7:7" ht="21.75">
      <c r="G138" s="29"/>
    </row>
    <row r="139" spans="7:7" ht="21.75">
      <c r="G139" s="29"/>
    </row>
    <row r="140" spans="7:7" ht="21.75">
      <c r="G140" s="29"/>
    </row>
    <row r="141" spans="7:7" ht="21.75">
      <c r="G141" s="29"/>
    </row>
    <row r="142" spans="7:7" ht="21.75">
      <c r="G142" s="29"/>
    </row>
    <row r="143" spans="7:7" ht="21.75">
      <c r="G143" s="29"/>
    </row>
    <row r="144" spans="7:7" ht="21.75">
      <c r="G144" s="29"/>
    </row>
    <row r="145" spans="7:7" ht="21.75">
      <c r="G145" s="29"/>
    </row>
    <row r="146" spans="7:7" ht="21.75">
      <c r="G146" s="29"/>
    </row>
    <row r="147" spans="7:7" ht="21.75">
      <c r="G147" s="29"/>
    </row>
    <row r="148" spans="7:7" ht="21.75">
      <c r="G148" s="29"/>
    </row>
  </sheetData>
  <sheetProtection algorithmName="SHA-512" hashValue="1eIkon/XeRKOTCFzYoImpwSIT9e4yKzBxq1udtVUl+cWaSlk63B/vf3vkXjxhK2cQG8F08vXadYKoviCLJTzrw==" saltValue="tb4Nbe94Mxux9JYT7zAdCg==" spinCount="100000" sheet="1" objects="1" scenarios="1"/>
  <mergeCells count="14">
    <mergeCell ref="I75:N75"/>
    <mergeCell ref="I98:N98"/>
    <mergeCell ref="I5:L5"/>
    <mergeCell ref="M5:M6"/>
    <mergeCell ref="N5:N6"/>
    <mergeCell ref="M7:N7"/>
    <mergeCell ref="I9:N9"/>
    <mergeCell ref="I38:N38"/>
    <mergeCell ref="B2:F2"/>
    <mergeCell ref="B5:B6"/>
    <mergeCell ref="C5:C6"/>
    <mergeCell ref="D5:D6"/>
    <mergeCell ref="E5:E6"/>
    <mergeCell ref="F5:F6"/>
  </mergeCells>
  <dataValidations count="1">
    <dataValidation type="list" allowBlank="1" showInputMessage="1" showErrorMessage="1" sqref="F111:F116 F103:F109 F100:F101 F93:F97 F84:F91 F51:F74 F77:F82 F22:F37 F11:F14 F16:F20 F40:F49" xr:uid="{0F4E39F8-E6E5-46AF-ACFD-D46DA20910EA}">
      <formula1>$H$6:$L$6</formula1>
    </dataValidation>
  </dataValidations>
  <printOptions horizontalCentered="1"/>
  <pageMargins left="0.39370078740157483" right="0.39370078740157483" top="0.74803149606299213" bottom="0.55118110236220474" header="0.31496062992125984" footer="0.31496062992125984"/>
  <pageSetup scale="92" fitToHeight="0" orientation="portrait" verticalDpi="1200" r:id="rId1"/>
  <headerFooter>
    <oddFooter>&amp;R&amp;P de &amp;N</oddFooter>
  </headerFooter>
  <rowBreaks count="4" manualBreakCount="4">
    <brk id="20" max="6" man="1"/>
    <brk id="49" max="6" man="1"/>
    <brk id="79" max="6" man="1"/>
    <brk id="97"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2:H115"/>
  <sheetViews>
    <sheetView workbookViewId="0">
      <selection activeCell="J75" sqref="J75"/>
    </sheetView>
  </sheetViews>
  <sheetFormatPr baseColWidth="10" defaultRowHeight="15"/>
  <cols>
    <col min="1" max="1" width="5.7109375" bestFit="1" customWidth="1"/>
    <col min="2" max="2" width="7.28515625" bestFit="1" customWidth="1"/>
    <col min="3" max="3" width="76.85546875" style="1" customWidth="1"/>
    <col min="4" max="4" width="7" bestFit="1" customWidth="1"/>
    <col min="5" max="5" width="3.7109375" bestFit="1" customWidth="1"/>
    <col min="6" max="6" width="6.140625" bestFit="1" customWidth="1"/>
    <col min="7" max="7" width="11.42578125" bestFit="1" customWidth="1"/>
  </cols>
  <sheetData>
    <row r="2" spans="1:8" ht="23.25">
      <c r="A2" s="162" t="s">
        <v>58</v>
      </c>
      <c r="B2" s="163"/>
      <c r="C2" s="163"/>
      <c r="D2" s="163"/>
      <c r="E2" s="163"/>
      <c r="F2" s="163"/>
      <c r="G2" s="163"/>
      <c r="H2" s="164"/>
    </row>
    <row r="3" spans="1:8">
      <c r="A3" s="4"/>
      <c r="B3" s="4"/>
      <c r="C3" s="5"/>
      <c r="D3" s="165" t="s">
        <v>149</v>
      </c>
      <c r="E3" s="166"/>
      <c r="F3" s="166"/>
      <c r="G3" s="167"/>
      <c r="H3" s="7"/>
    </row>
    <row r="4" spans="1:8">
      <c r="A4" s="8" t="s">
        <v>114</v>
      </c>
      <c r="B4" s="8" t="s">
        <v>115</v>
      </c>
      <c r="C4" s="6"/>
      <c r="D4" s="12" t="s">
        <v>116</v>
      </c>
      <c r="E4" s="12" t="s">
        <v>117</v>
      </c>
      <c r="F4" s="12" t="s">
        <v>118</v>
      </c>
      <c r="G4" s="12" t="s">
        <v>119</v>
      </c>
      <c r="H4" s="13" t="s">
        <v>148</v>
      </c>
    </row>
    <row r="5" spans="1:8">
      <c r="A5" s="153" t="s">
        <v>0</v>
      </c>
      <c r="B5" s="154"/>
      <c r="C5" s="155"/>
      <c r="D5" s="9"/>
      <c r="E5" s="9"/>
      <c r="F5" s="9"/>
      <c r="G5" s="9"/>
      <c r="H5" s="9"/>
    </row>
    <row r="6" spans="1:8" ht="48" customHeight="1">
      <c r="A6" s="156" t="s">
        <v>1</v>
      </c>
      <c r="B6" s="157"/>
      <c r="C6" s="158"/>
      <c r="D6" s="147" t="str">
        <f>IF(D7&lt;18,"NIVEL 1", "NIVEL 2")</f>
        <v>NIVEL 1</v>
      </c>
      <c r="E6" s="148"/>
      <c r="F6" s="148"/>
      <c r="G6" s="148"/>
      <c r="H6" s="149"/>
    </row>
    <row r="7" spans="1:8">
      <c r="A7" s="153" t="s">
        <v>2</v>
      </c>
      <c r="B7" s="154"/>
      <c r="C7" s="155"/>
      <c r="D7" s="10">
        <f>SUM(D10:D35)</f>
        <v>0</v>
      </c>
      <c r="E7" s="10">
        <f>SUM(E10:E35)</f>
        <v>0</v>
      </c>
      <c r="F7" s="10">
        <f>SUM(F10:F35)</f>
        <v>0</v>
      </c>
      <c r="G7" s="10">
        <f>SUM(G10:G35)</f>
        <v>0</v>
      </c>
      <c r="H7" s="10" t="str">
        <f>IF(D7+E7+F7+G7&lt;&gt;24,"REVISAR RESPUESTA","OK")</f>
        <v>REVISAR RESPUESTA</v>
      </c>
    </row>
    <row r="8" spans="1:8" ht="33" customHeight="1">
      <c r="A8" s="156" t="s">
        <v>20</v>
      </c>
      <c r="B8" s="157"/>
      <c r="C8" s="158"/>
      <c r="D8" s="147" t="str">
        <f>IF(D7=24,"NIVEL 2", IF((E7+F7+G7)&lt;=6,"NIVEL 2 PERO REVISA AREAS DE MEJORA","NIVEL 1"))</f>
        <v>NIVEL 2 PERO REVISA AREAS DE MEJORA</v>
      </c>
      <c r="E8" s="148"/>
      <c r="F8" s="148"/>
      <c r="G8" s="148"/>
      <c r="H8" s="149"/>
    </row>
    <row r="9" spans="1:8" ht="14.1" customHeight="1">
      <c r="A9" s="159" t="s">
        <v>3</v>
      </c>
      <c r="B9" s="160"/>
      <c r="C9" s="160"/>
      <c r="D9" s="160"/>
      <c r="E9" s="160"/>
      <c r="F9" s="160"/>
      <c r="G9" s="160"/>
      <c r="H9" s="161"/>
    </row>
    <row r="10" spans="1:8" ht="30">
      <c r="A10" s="11">
        <v>2</v>
      </c>
      <c r="B10" s="11">
        <v>7</v>
      </c>
      <c r="C10" s="5" t="s">
        <v>22</v>
      </c>
      <c r="D10" s="11">
        <f>'1. CUESTIONARIO INICIAL'!I11</f>
        <v>0</v>
      </c>
      <c r="E10" s="11">
        <f>'1. CUESTIONARIO INICIAL'!J11</f>
        <v>0</v>
      </c>
      <c r="F10" s="11">
        <f>'1. CUESTIONARIO INICIAL'!K11</f>
        <v>0</v>
      </c>
      <c r="G10" s="11">
        <f>'1. CUESTIONARIO INICIAL'!L11</f>
        <v>0</v>
      </c>
      <c r="H10" s="11" t="str">
        <f>IF(D10+E10+F10+G10&gt;1,"REVISAR RESPUESTA","OK")</f>
        <v>OK</v>
      </c>
    </row>
    <row r="11" spans="1:8" ht="30">
      <c r="A11" s="11">
        <v>2</v>
      </c>
      <c r="B11" s="11">
        <v>2</v>
      </c>
      <c r="C11" s="5" t="s">
        <v>21</v>
      </c>
      <c r="D11" s="11">
        <f>'1. CUESTIONARIO INICIAL'!I12</f>
        <v>0</v>
      </c>
      <c r="E11" s="11">
        <f>'1. CUESTIONARIO INICIAL'!J12</f>
        <v>0</v>
      </c>
      <c r="F11" s="11">
        <f>'1. CUESTIONARIO INICIAL'!K12</f>
        <v>0</v>
      </c>
      <c r="G11" s="11">
        <f>'1. CUESTIONARIO INICIAL'!L12</f>
        <v>0</v>
      </c>
      <c r="H11" s="11" t="str">
        <f t="shared" ref="H11:H72" si="0">IF(D11+E11+F11+G11&gt;1,"REVISAR RESPUESTA","OK")</f>
        <v>OK</v>
      </c>
    </row>
    <row r="12" spans="1:8" ht="30">
      <c r="A12" s="11">
        <v>2</v>
      </c>
      <c r="B12" s="11">
        <v>2</v>
      </c>
      <c r="C12" s="5" t="s">
        <v>25</v>
      </c>
      <c r="D12" s="11">
        <f>'1. CUESTIONARIO INICIAL'!I13</f>
        <v>0</v>
      </c>
      <c r="E12" s="11">
        <f>'1. CUESTIONARIO INICIAL'!J13</f>
        <v>0</v>
      </c>
      <c r="F12" s="11">
        <f>'1. CUESTIONARIO INICIAL'!K13</f>
        <v>0</v>
      </c>
      <c r="G12" s="11">
        <f>'1. CUESTIONARIO INICIAL'!L13</f>
        <v>0</v>
      </c>
      <c r="H12" s="11" t="str">
        <f t="shared" si="0"/>
        <v>OK</v>
      </c>
    </row>
    <row r="13" spans="1:8" ht="45">
      <c r="A13" s="11">
        <v>2</v>
      </c>
      <c r="B13" s="11">
        <v>1</v>
      </c>
      <c r="C13" s="5" t="s">
        <v>26</v>
      </c>
      <c r="D13" s="11">
        <f>'1. CUESTIONARIO INICIAL'!I14</f>
        <v>0</v>
      </c>
      <c r="E13" s="11">
        <f>'1. CUESTIONARIO INICIAL'!J14</f>
        <v>0</v>
      </c>
      <c r="F13" s="11">
        <f>'1. CUESTIONARIO INICIAL'!K14</f>
        <v>0</v>
      </c>
      <c r="G13" s="11">
        <f>'1. CUESTIONARIO INICIAL'!L14</f>
        <v>0</v>
      </c>
      <c r="H13" s="11" t="str">
        <f t="shared" si="0"/>
        <v>OK</v>
      </c>
    </row>
    <row r="14" spans="1:8" ht="14.1" customHeight="1">
      <c r="A14" s="159" t="s">
        <v>4</v>
      </c>
      <c r="B14" s="160"/>
      <c r="C14" s="160"/>
      <c r="D14" s="160"/>
      <c r="E14" s="160"/>
      <c r="F14" s="160"/>
      <c r="G14" s="160"/>
      <c r="H14" s="161"/>
    </row>
    <row r="15" spans="1:8" ht="30">
      <c r="A15" s="11">
        <v>2</v>
      </c>
      <c r="B15" s="11">
        <v>9</v>
      </c>
      <c r="C15" s="5" t="s">
        <v>27</v>
      </c>
      <c r="D15" s="11">
        <f>'1. CUESTIONARIO INICIAL'!I16</f>
        <v>0</v>
      </c>
      <c r="E15" s="11">
        <f>'1. CUESTIONARIO INICIAL'!J16</f>
        <v>0</v>
      </c>
      <c r="F15" s="11">
        <f>'1. CUESTIONARIO INICIAL'!K16</f>
        <v>0</v>
      </c>
      <c r="G15" s="11">
        <f>'1. CUESTIONARIO INICIAL'!L16</f>
        <v>0</v>
      </c>
      <c r="H15" s="11" t="str">
        <f t="shared" si="0"/>
        <v>OK</v>
      </c>
    </row>
    <row r="16" spans="1:8" ht="30">
      <c r="A16" s="11">
        <v>2</v>
      </c>
      <c r="B16" s="11">
        <v>8</v>
      </c>
      <c r="C16" s="5" t="s">
        <v>28</v>
      </c>
      <c r="D16" s="11">
        <f>'1. CUESTIONARIO INICIAL'!I17</f>
        <v>0</v>
      </c>
      <c r="E16" s="11">
        <f>'1. CUESTIONARIO INICIAL'!J17</f>
        <v>0</v>
      </c>
      <c r="F16" s="11">
        <f>'1. CUESTIONARIO INICIAL'!K17</f>
        <v>0</v>
      </c>
      <c r="G16" s="11">
        <f>'1. CUESTIONARIO INICIAL'!L17</f>
        <v>0</v>
      </c>
      <c r="H16" s="11" t="str">
        <f t="shared" si="0"/>
        <v>OK</v>
      </c>
    </row>
    <row r="17" spans="1:8" ht="45">
      <c r="A17" s="11">
        <v>2</v>
      </c>
      <c r="B17" s="11">
        <v>3</v>
      </c>
      <c r="C17" s="5" t="s">
        <v>31</v>
      </c>
      <c r="D17" s="11">
        <f>'1. CUESTIONARIO INICIAL'!I18</f>
        <v>0</v>
      </c>
      <c r="E17" s="11">
        <f>'1. CUESTIONARIO INICIAL'!J18</f>
        <v>0</v>
      </c>
      <c r="F17" s="11">
        <f>'1. CUESTIONARIO INICIAL'!K18</f>
        <v>0</v>
      </c>
      <c r="G17" s="11">
        <f>'1. CUESTIONARIO INICIAL'!L18</f>
        <v>0</v>
      </c>
      <c r="H17" s="11" t="str">
        <f t="shared" si="0"/>
        <v>OK</v>
      </c>
    </row>
    <row r="18" spans="1:8" ht="45">
      <c r="A18" s="11">
        <v>2</v>
      </c>
      <c r="B18" s="11">
        <v>9</v>
      </c>
      <c r="C18" s="5" t="s">
        <v>29</v>
      </c>
      <c r="D18" s="11">
        <f>'1. CUESTIONARIO INICIAL'!I19</f>
        <v>0</v>
      </c>
      <c r="E18" s="11">
        <f>'1. CUESTIONARIO INICIAL'!J19</f>
        <v>0</v>
      </c>
      <c r="F18" s="11">
        <f>'1. CUESTIONARIO INICIAL'!K19</f>
        <v>0</v>
      </c>
      <c r="G18" s="11">
        <f>'1. CUESTIONARIO INICIAL'!L19</f>
        <v>0</v>
      </c>
      <c r="H18" s="11" t="str">
        <f t="shared" si="0"/>
        <v>OK</v>
      </c>
    </row>
    <row r="19" spans="1:8" ht="30">
      <c r="A19" s="11">
        <v>2</v>
      </c>
      <c r="B19" s="11">
        <v>4</v>
      </c>
      <c r="C19" s="5" t="s">
        <v>30</v>
      </c>
      <c r="D19" s="11">
        <f>'1. CUESTIONARIO INICIAL'!I20</f>
        <v>0</v>
      </c>
      <c r="E19" s="11">
        <f>'1. CUESTIONARIO INICIAL'!J20</f>
        <v>0</v>
      </c>
      <c r="F19" s="11">
        <f>'1. CUESTIONARIO INICIAL'!K20</f>
        <v>0</v>
      </c>
      <c r="G19" s="11">
        <f>'1. CUESTIONARIO INICIAL'!L20</f>
        <v>0</v>
      </c>
      <c r="H19" s="11" t="str">
        <f t="shared" si="0"/>
        <v>OK</v>
      </c>
    </row>
    <row r="20" spans="1:8">
      <c r="A20" s="144" t="s">
        <v>32</v>
      </c>
      <c r="B20" s="145"/>
      <c r="C20" s="145"/>
      <c r="D20" s="145"/>
      <c r="E20" s="145"/>
      <c r="F20" s="145"/>
      <c r="G20" s="145"/>
      <c r="H20" s="146"/>
    </row>
    <row r="21" spans="1:8">
      <c r="A21" s="11">
        <v>2</v>
      </c>
      <c r="B21" s="11">
        <v>6</v>
      </c>
      <c r="C21" s="5" t="s">
        <v>33</v>
      </c>
      <c r="D21" s="11">
        <f>'1. CUESTIONARIO INICIAL'!I22</f>
        <v>0</v>
      </c>
      <c r="E21" s="11">
        <f>'1. CUESTIONARIO INICIAL'!J22</f>
        <v>0</v>
      </c>
      <c r="F21" s="11">
        <f>'1. CUESTIONARIO INICIAL'!K22</f>
        <v>0</v>
      </c>
      <c r="G21" s="11">
        <f>'1. CUESTIONARIO INICIAL'!L22</f>
        <v>0</v>
      </c>
      <c r="H21" s="11" t="str">
        <f t="shared" si="0"/>
        <v>OK</v>
      </c>
    </row>
    <row r="22" spans="1:8" ht="75">
      <c r="A22" s="11">
        <v>2</v>
      </c>
      <c r="B22" s="11">
        <v>5</v>
      </c>
      <c r="C22" s="5" t="s">
        <v>41</v>
      </c>
      <c r="D22" s="11">
        <f>'1. CUESTIONARIO INICIAL'!I23</f>
        <v>0</v>
      </c>
      <c r="E22" s="11">
        <f>'1. CUESTIONARIO INICIAL'!J23</f>
        <v>0</v>
      </c>
      <c r="F22" s="11">
        <f>'1. CUESTIONARIO INICIAL'!K23</f>
        <v>0</v>
      </c>
      <c r="G22" s="11">
        <f>'1. CUESTIONARIO INICIAL'!L23</f>
        <v>0</v>
      </c>
      <c r="H22" s="11" t="str">
        <f t="shared" si="0"/>
        <v>OK</v>
      </c>
    </row>
    <row r="23" spans="1:8" ht="30">
      <c r="A23" s="11">
        <v>2</v>
      </c>
      <c r="B23" s="11">
        <v>5</v>
      </c>
      <c r="C23" s="5" t="s">
        <v>35</v>
      </c>
      <c r="D23" s="11">
        <f>'1. CUESTIONARIO INICIAL'!I24</f>
        <v>0</v>
      </c>
      <c r="E23" s="11">
        <f>'1. CUESTIONARIO INICIAL'!J24</f>
        <v>0</v>
      </c>
      <c r="F23" s="11">
        <f>'1. CUESTIONARIO INICIAL'!K24</f>
        <v>0</v>
      </c>
      <c r="G23" s="11">
        <f>'1. CUESTIONARIO INICIAL'!L24</f>
        <v>0</v>
      </c>
      <c r="H23" s="11" t="str">
        <f t="shared" si="0"/>
        <v>OK</v>
      </c>
    </row>
    <row r="24" spans="1:8" ht="30">
      <c r="A24" s="11">
        <v>2</v>
      </c>
      <c r="B24" s="11">
        <v>1</v>
      </c>
      <c r="C24" s="5" t="s">
        <v>36</v>
      </c>
      <c r="D24" s="11">
        <f>'1. CUESTIONARIO INICIAL'!I25</f>
        <v>0</v>
      </c>
      <c r="E24" s="11">
        <f>'1. CUESTIONARIO INICIAL'!J25</f>
        <v>0</v>
      </c>
      <c r="F24" s="11">
        <f>'1. CUESTIONARIO INICIAL'!K25</f>
        <v>0</v>
      </c>
      <c r="G24" s="11">
        <f>'1. CUESTIONARIO INICIAL'!L25</f>
        <v>0</v>
      </c>
      <c r="H24" s="11" t="str">
        <f t="shared" si="0"/>
        <v>OK</v>
      </c>
    </row>
    <row r="25" spans="1:8" ht="30">
      <c r="A25" s="11">
        <v>2</v>
      </c>
      <c r="B25" s="11">
        <v>5</v>
      </c>
      <c r="C25" s="5" t="s">
        <v>37</v>
      </c>
      <c r="D25" s="11">
        <f>'1. CUESTIONARIO INICIAL'!I26</f>
        <v>0</v>
      </c>
      <c r="E25" s="11">
        <f>'1. CUESTIONARIO INICIAL'!J26</f>
        <v>0</v>
      </c>
      <c r="F25" s="11">
        <f>'1. CUESTIONARIO INICIAL'!K26</f>
        <v>0</v>
      </c>
      <c r="G25" s="11">
        <f>'1. CUESTIONARIO INICIAL'!L26</f>
        <v>0</v>
      </c>
      <c r="H25" s="11" t="str">
        <f t="shared" si="0"/>
        <v>OK</v>
      </c>
    </row>
    <row r="26" spans="1:8" ht="30">
      <c r="A26" s="11">
        <v>2</v>
      </c>
      <c r="B26" s="11">
        <v>4</v>
      </c>
      <c r="C26" s="5" t="s">
        <v>38</v>
      </c>
      <c r="D26" s="11">
        <f>'1. CUESTIONARIO INICIAL'!I27</f>
        <v>0</v>
      </c>
      <c r="E26" s="11">
        <f>'1. CUESTIONARIO INICIAL'!J27</f>
        <v>0</v>
      </c>
      <c r="F26" s="11">
        <f>'1. CUESTIONARIO INICIAL'!K27</f>
        <v>0</v>
      </c>
      <c r="G26" s="11">
        <f>'1. CUESTIONARIO INICIAL'!L27</f>
        <v>0</v>
      </c>
      <c r="H26" s="11" t="str">
        <f t="shared" si="0"/>
        <v>OK</v>
      </c>
    </row>
    <row r="27" spans="1:8" ht="60">
      <c r="A27" s="11">
        <v>2</v>
      </c>
      <c r="B27" s="11">
        <v>2</v>
      </c>
      <c r="C27" s="5" t="s">
        <v>39</v>
      </c>
      <c r="D27" s="11">
        <f>'1. CUESTIONARIO INICIAL'!I28</f>
        <v>0</v>
      </c>
      <c r="E27" s="11">
        <f>'1. CUESTIONARIO INICIAL'!J28</f>
        <v>0</v>
      </c>
      <c r="F27" s="11">
        <f>'1. CUESTIONARIO INICIAL'!K28</f>
        <v>0</v>
      </c>
      <c r="G27" s="11">
        <f>'1. CUESTIONARIO INICIAL'!L28</f>
        <v>0</v>
      </c>
      <c r="H27" s="11" t="str">
        <f t="shared" si="0"/>
        <v>OK</v>
      </c>
    </row>
    <row r="28" spans="1:8" ht="45">
      <c r="A28" s="11">
        <v>2</v>
      </c>
      <c r="B28" s="11">
        <v>5</v>
      </c>
      <c r="C28" s="5" t="s">
        <v>40</v>
      </c>
      <c r="D28" s="11">
        <f>'1. CUESTIONARIO INICIAL'!I29</f>
        <v>0</v>
      </c>
      <c r="E28" s="11">
        <f>'1. CUESTIONARIO INICIAL'!J29</f>
        <v>0</v>
      </c>
      <c r="F28" s="11">
        <f>'1. CUESTIONARIO INICIAL'!K29</f>
        <v>0</v>
      </c>
      <c r="G28" s="11">
        <f>'1. CUESTIONARIO INICIAL'!L29</f>
        <v>0</v>
      </c>
      <c r="H28" s="11" t="str">
        <f t="shared" si="0"/>
        <v>OK</v>
      </c>
    </row>
    <row r="29" spans="1:8" ht="45">
      <c r="A29" s="11">
        <v>2</v>
      </c>
      <c r="B29" s="11">
        <v>7</v>
      </c>
      <c r="C29" s="5" t="s">
        <v>34</v>
      </c>
      <c r="D29" s="11">
        <f>'1. CUESTIONARIO INICIAL'!I30</f>
        <v>0</v>
      </c>
      <c r="E29" s="11">
        <f>'1. CUESTIONARIO INICIAL'!J30</f>
        <v>0</v>
      </c>
      <c r="F29" s="11">
        <f>'1. CUESTIONARIO INICIAL'!K30</f>
        <v>0</v>
      </c>
      <c r="G29" s="11">
        <f>'1. CUESTIONARIO INICIAL'!L30</f>
        <v>0</v>
      </c>
      <c r="H29" s="11" t="str">
        <f t="shared" si="0"/>
        <v>OK</v>
      </c>
    </row>
    <row r="30" spans="1:8" ht="30">
      <c r="A30" s="11">
        <v>2</v>
      </c>
      <c r="B30" s="11">
        <v>6</v>
      </c>
      <c r="C30" s="5" t="s">
        <v>42</v>
      </c>
      <c r="D30" s="11">
        <f>'1. CUESTIONARIO INICIAL'!I31</f>
        <v>0</v>
      </c>
      <c r="E30" s="11">
        <f>'1. CUESTIONARIO INICIAL'!J31</f>
        <v>0</v>
      </c>
      <c r="F30" s="11">
        <f>'1. CUESTIONARIO INICIAL'!K31</f>
        <v>0</v>
      </c>
      <c r="G30" s="11">
        <f>'1. CUESTIONARIO INICIAL'!L31</f>
        <v>0</v>
      </c>
      <c r="H30" s="11" t="str">
        <f t="shared" si="0"/>
        <v>OK</v>
      </c>
    </row>
    <row r="31" spans="1:8" ht="30">
      <c r="A31" s="11">
        <v>2</v>
      </c>
      <c r="B31" s="11">
        <v>7</v>
      </c>
      <c r="C31" s="5" t="s">
        <v>43</v>
      </c>
      <c r="D31" s="11">
        <f>'1. CUESTIONARIO INICIAL'!I32</f>
        <v>0</v>
      </c>
      <c r="E31" s="11">
        <f>'1. CUESTIONARIO INICIAL'!J32</f>
        <v>0</v>
      </c>
      <c r="F31" s="11">
        <f>'1. CUESTIONARIO INICIAL'!K32</f>
        <v>0</v>
      </c>
      <c r="G31" s="11">
        <f>'1. CUESTIONARIO INICIAL'!L32</f>
        <v>0</v>
      </c>
      <c r="H31" s="11" t="str">
        <f t="shared" si="0"/>
        <v>OK</v>
      </c>
    </row>
    <row r="32" spans="1:8" ht="45">
      <c r="A32" s="11">
        <v>2</v>
      </c>
      <c r="B32" s="11">
        <v>4</v>
      </c>
      <c r="C32" s="5" t="s">
        <v>44</v>
      </c>
      <c r="D32" s="11">
        <f>'1. CUESTIONARIO INICIAL'!I33</f>
        <v>0</v>
      </c>
      <c r="E32" s="11">
        <f>'1. CUESTIONARIO INICIAL'!J33</f>
        <v>0</v>
      </c>
      <c r="F32" s="11">
        <f>'1. CUESTIONARIO INICIAL'!K33</f>
        <v>0</v>
      </c>
      <c r="G32" s="11">
        <f>'1. CUESTIONARIO INICIAL'!L33</f>
        <v>0</v>
      </c>
      <c r="H32" s="11" t="str">
        <f t="shared" si="0"/>
        <v>OK</v>
      </c>
    </row>
    <row r="33" spans="1:8" ht="30">
      <c r="A33" s="11">
        <v>2</v>
      </c>
      <c r="B33" s="11">
        <v>4</v>
      </c>
      <c r="C33" s="5" t="s">
        <v>45</v>
      </c>
      <c r="D33" s="11">
        <f>'1. CUESTIONARIO INICIAL'!I34</f>
        <v>0</v>
      </c>
      <c r="E33" s="11">
        <f>'1. CUESTIONARIO INICIAL'!J34</f>
        <v>0</v>
      </c>
      <c r="F33" s="11">
        <f>'1. CUESTIONARIO INICIAL'!K34</f>
        <v>0</v>
      </c>
      <c r="G33" s="11">
        <f>'1. CUESTIONARIO INICIAL'!L34</f>
        <v>0</v>
      </c>
      <c r="H33" s="11" t="str">
        <f t="shared" si="0"/>
        <v>OK</v>
      </c>
    </row>
    <row r="34" spans="1:8" ht="45">
      <c r="A34" s="11">
        <v>2</v>
      </c>
      <c r="B34" s="11">
        <v>6</v>
      </c>
      <c r="C34" s="5" t="s">
        <v>46</v>
      </c>
      <c r="D34" s="11">
        <f>'1. CUESTIONARIO INICIAL'!I35</f>
        <v>0</v>
      </c>
      <c r="E34" s="11">
        <f>'1. CUESTIONARIO INICIAL'!J35</f>
        <v>0</v>
      </c>
      <c r="F34" s="11">
        <f>'1. CUESTIONARIO INICIAL'!K35</f>
        <v>0</v>
      </c>
      <c r="G34" s="11">
        <f>'1. CUESTIONARIO INICIAL'!L35</f>
        <v>0</v>
      </c>
      <c r="H34" s="11" t="str">
        <f t="shared" si="0"/>
        <v>OK</v>
      </c>
    </row>
    <row r="35" spans="1:8" ht="30">
      <c r="A35" s="11">
        <v>2</v>
      </c>
      <c r="B35" s="11">
        <v>7</v>
      </c>
      <c r="C35" s="5" t="s">
        <v>5</v>
      </c>
      <c r="D35" s="11">
        <f>'1. CUESTIONARIO INICIAL'!I36</f>
        <v>0</v>
      </c>
      <c r="E35" s="11">
        <f>'1. CUESTIONARIO INICIAL'!J36</f>
        <v>0</v>
      </c>
      <c r="F35" s="11">
        <f>'1. CUESTIONARIO INICIAL'!K36</f>
        <v>0</v>
      </c>
      <c r="G35" s="11">
        <f>'1. CUESTIONARIO INICIAL'!L36</f>
        <v>0</v>
      </c>
      <c r="H35" s="11" t="str">
        <f t="shared" si="0"/>
        <v>OK</v>
      </c>
    </row>
    <row r="36" spans="1:8" ht="14.1" customHeight="1">
      <c r="A36" s="153" t="s">
        <v>6</v>
      </c>
      <c r="B36" s="154"/>
      <c r="C36" s="155"/>
      <c r="D36" s="10">
        <f>SUM(D38:D72)</f>
        <v>0</v>
      </c>
      <c r="E36" s="10">
        <f>SUM(E38:E72)</f>
        <v>0</v>
      </c>
      <c r="F36" s="10">
        <f>SUM(F38:F72)</f>
        <v>0</v>
      </c>
      <c r="G36" s="10">
        <f>SUM(G38:G72)</f>
        <v>0</v>
      </c>
      <c r="H36" s="10" t="str">
        <f>IF(D36+E36+F36+G36&lt;&gt;32,"REVISAR RESPUESTA","OK")</f>
        <v>REVISAR RESPUESTA</v>
      </c>
    </row>
    <row r="37" spans="1:8" ht="66" customHeight="1">
      <c r="A37" s="156" t="s">
        <v>47</v>
      </c>
      <c r="B37" s="157"/>
      <c r="C37" s="158"/>
      <c r="D37" s="147" t="str">
        <f>IF(D36=32,"NIVEL 3",IF((E36+F36+G36)&gt;=8,"NIVEL 3 PERO REVISAR AREAS DE MEJORA","NIVEL 2"))</f>
        <v>NIVEL 2</v>
      </c>
      <c r="E37" s="148"/>
      <c r="F37" s="148"/>
      <c r="G37" s="148"/>
      <c r="H37" s="149"/>
    </row>
    <row r="38" spans="1:8" ht="14.1" customHeight="1">
      <c r="A38" s="144" t="s">
        <v>7</v>
      </c>
      <c r="B38" s="145"/>
      <c r="C38" s="145"/>
      <c r="D38" s="145"/>
      <c r="E38" s="145"/>
      <c r="F38" s="145"/>
      <c r="G38" s="145"/>
      <c r="H38" s="146"/>
    </row>
    <row r="39" spans="1:8" ht="30">
      <c r="A39" s="11">
        <v>3</v>
      </c>
      <c r="B39" s="11">
        <v>2</v>
      </c>
      <c r="C39" s="5" t="s">
        <v>48</v>
      </c>
      <c r="D39" s="11">
        <f>'1. CUESTIONARIO INICIAL'!I40</f>
        <v>0</v>
      </c>
      <c r="E39" s="11">
        <f>'1. CUESTIONARIO INICIAL'!J40</f>
        <v>0</v>
      </c>
      <c r="F39" s="11">
        <f>'1. CUESTIONARIO INICIAL'!K40</f>
        <v>0</v>
      </c>
      <c r="G39" s="11">
        <f>'1. CUESTIONARIO INICIAL'!L40</f>
        <v>0</v>
      </c>
      <c r="H39" s="11" t="str">
        <f t="shared" si="0"/>
        <v>OK</v>
      </c>
    </row>
    <row r="40" spans="1:8" ht="30">
      <c r="A40" s="11">
        <v>3</v>
      </c>
      <c r="B40" s="11">
        <v>4</v>
      </c>
      <c r="C40" s="5" t="s">
        <v>49</v>
      </c>
      <c r="D40" s="11">
        <f>'1. CUESTIONARIO INICIAL'!I41</f>
        <v>0</v>
      </c>
      <c r="E40" s="11">
        <f>'1. CUESTIONARIO INICIAL'!J41</f>
        <v>0</v>
      </c>
      <c r="F40" s="11">
        <f>'1. CUESTIONARIO INICIAL'!K41</f>
        <v>0</v>
      </c>
      <c r="G40" s="11">
        <f>'1. CUESTIONARIO INICIAL'!L41</f>
        <v>0</v>
      </c>
      <c r="H40" s="11" t="str">
        <f t="shared" si="0"/>
        <v>OK</v>
      </c>
    </row>
    <row r="41" spans="1:8" ht="30">
      <c r="A41" s="11">
        <v>3</v>
      </c>
      <c r="B41" s="11">
        <v>2</v>
      </c>
      <c r="C41" s="5" t="s">
        <v>50</v>
      </c>
      <c r="D41" s="11">
        <f>'1. CUESTIONARIO INICIAL'!I42</f>
        <v>0</v>
      </c>
      <c r="E41" s="11">
        <f>'1. CUESTIONARIO INICIAL'!J42</f>
        <v>0</v>
      </c>
      <c r="F41" s="11">
        <f>'1. CUESTIONARIO INICIAL'!K42</f>
        <v>0</v>
      </c>
      <c r="G41" s="11">
        <f>'1. CUESTIONARIO INICIAL'!L42</f>
        <v>0</v>
      </c>
      <c r="H41" s="11" t="str">
        <f t="shared" si="0"/>
        <v>OK</v>
      </c>
    </row>
    <row r="42" spans="1:8" ht="45">
      <c r="A42" s="11">
        <v>3</v>
      </c>
      <c r="B42" s="11">
        <v>1</v>
      </c>
      <c r="C42" s="5" t="s">
        <v>51</v>
      </c>
      <c r="D42" s="11">
        <f>'1. CUESTIONARIO INICIAL'!I43</f>
        <v>0</v>
      </c>
      <c r="E42" s="11">
        <f>'1. CUESTIONARIO INICIAL'!J43</f>
        <v>0</v>
      </c>
      <c r="F42" s="11">
        <f>'1. CUESTIONARIO INICIAL'!K43</f>
        <v>0</v>
      </c>
      <c r="G42" s="11">
        <f>'1. CUESTIONARIO INICIAL'!L43</f>
        <v>0</v>
      </c>
      <c r="H42" s="11" t="str">
        <f t="shared" si="0"/>
        <v>OK</v>
      </c>
    </row>
    <row r="43" spans="1:8" ht="45">
      <c r="A43" s="11">
        <v>3</v>
      </c>
      <c r="B43" s="11">
        <v>6</v>
      </c>
      <c r="C43" s="5" t="s">
        <v>52</v>
      </c>
      <c r="D43" s="11">
        <f>'1. CUESTIONARIO INICIAL'!I44</f>
        <v>0</v>
      </c>
      <c r="E43" s="11">
        <f>'1. CUESTIONARIO INICIAL'!J44</f>
        <v>0</v>
      </c>
      <c r="F43" s="11">
        <f>'1. CUESTIONARIO INICIAL'!K44</f>
        <v>0</v>
      </c>
      <c r="G43" s="11">
        <f>'1. CUESTIONARIO INICIAL'!L44</f>
        <v>0</v>
      </c>
      <c r="H43" s="11" t="str">
        <f t="shared" si="0"/>
        <v>OK</v>
      </c>
    </row>
    <row r="44" spans="1:8" ht="30">
      <c r="A44" s="11">
        <v>3</v>
      </c>
      <c r="B44" s="11">
        <v>6</v>
      </c>
      <c r="C44" s="5" t="s">
        <v>53</v>
      </c>
      <c r="D44" s="11">
        <f>'1. CUESTIONARIO INICIAL'!I45</f>
        <v>0</v>
      </c>
      <c r="E44" s="11">
        <f>'1. CUESTIONARIO INICIAL'!J45</f>
        <v>0</v>
      </c>
      <c r="F44" s="11">
        <f>'1. CUESTIONARIO INICIAL'!K45</f>
        <v>0</v>
      </c>
      <c r="G44" s="11">
        <f>'1. CUESTIONARIO INICIAL'!L45</f>
        <v>0</v>
      </c>
      <c r="H44" s="11" t="str">
        <f t="shared" si="0"/>
        <v>OK</v>
      </c>
    </row>
    <row r="45" spans="1:8" ht="30">
      <c r="A45" s="11">
        <v>3</v>
      </c>
      <c r="B45" s="11">
        <v>9</v>
      </c>
      <c r="C45" s="5" t="s">
        <v>54</v>
      </c>
      <c r="D45" s="11">
        <f>'1. CUESTIONARIO INICIAL'!I46</f>
        <v>0</v>
      </c>
      <c r="E45" s="11">
        <f>'1. CUESTIONARIO INICIAL'!J46</f>
        <v>0</v>
      </c>
      <c r="F45" s="11">
        <f>'1. CUESTIONARIO INICIAL'!K46</f>
        <v>0</v>
      </c>
      <c r="G45" s="11">
        <f>'1. CUESTIONARIO INICIAL'!L46</f>
        <v>0</v>
      </c>
      <c r="H45" s="11" t="str">
        <f t="shared" si="0"/>
        <v>OK</v>
      </c>
    </row>
    <row r="46" spans="1:8" ht="30">
      <c r="A46" s="11">
        <v>3</v>
      </c>
      <c r="B46" s="11">
        <v>3</v>
      </c>
      <c r="C46" s="5" t="s">
        <v>55</v>
      </c>
      <c r="D46" s="11">
        <f>'1. CUESTIONARIO INICIAL'!I47</f>
        <v>0</v>
      </c>
      <c r="E46" s="11">
        <f>'1. CUESTIONARIO INICIAL'!J47</f>
        <v>0</v>
      </c>
      <c r="F46" s="11">
        <f>'1. CUESTIONARIO INICIAL'!K47</f>
        <v>0</v>
      </c>
      <c r="G46" s="11">
        <f>'1. CUESTIONARIO INICIAL'!L47</f>
        <v>0</v>
      </c>
      <c r="H46" s="11" t="str">
        <f t="shared" si="0"/>
        <v>OK</v>
      </c>
    </row>
    <row r="47" spans="1:8" ht="30">
      <c r="A47" s="11">
        <v>3</v>
      </c>
      <c r="B47" s="11">
        <v>5</v>
      </c>
      <c r="C47" s="5" t="s">
        <v>56</v>
      </c>
      <c r="D47" s="11">
        <f>'1. CUESTIONARIO INICIAL'!I48</f>
        <v>0</v>
      </c>
      <c r="E47" s="11">
        <f>'1. CUESTIONARIO INICIAL'!J48</f>
        <v>0</v>
      </c>
      <c r="F47" s="11">
        <f>'1. CUESTIONARIO INICIAL'!K48</f>
        <v>0</v>
      </c>
      <c r="G47" s="11">
        <f>'1. CUESTIONARIO INICIAL'!L48</f>
        <v>0</v>
      </c>
      <c r="H47" s="11" t="str">
        <f t="shared" si="0"/>
        <v>OK</v>
      </c>
    </row>
    <row r="48" spans="1:8" ht="45">
      <c r="A48" s="11">
        <v>3</v>
      </c>
      <c r="B48" s="11">
        <v>9</v>
      </c>
      <c r="C48" s="5" t="s">
        <v>57</v>
      </c>
      <c r="D48" s="11">
        <f>'1. CUESTIONARIO INICIAL'!I49</f>
        <v>0</v>
      </c>
      <c r="E48" s="11">
        <f>'1. CUESTIONARIO INICIAL'!J49</f>
        <v>0</v>
      </c>
      <c r="F48" s="11">
        <f>'1. CUESTIONARIO INICIAL'!K49</f>
        <v>0</v>
      </c>
      <c r="G48" s="11">
        <f>'1. CUESTIONARIO INICIAL'!L49</f>
        <v>0</v>
      </c>
      <c r="H48" s="11" t="str">
        <f t="shared" si="0"/>
        <v>OK</v>
      </c>
    </row>
    <row r="49" spans="1:8" ht="14.1" customHeight="1">
      <c r="A49" s="144" t="s">
        <v>8</v>
      </c>
      <c r="B49" s="145"/>
      <c r="C49" s="145"/>
      <c r="D49" s="145"/>
      <c r="E49" s="145"/>
      <c r="F49" s="145"/>
      <c r="G49" s="145"/>
      <c r="H49" s="146"/>
    </row>
    <row r="50" spans="1:8" ht="30">
      <c r="A50" s="11">
        <v>3</v>
      </c>
      <c r="B50" s="11">
        <v>7</v>
      </c>
      <c r="C50" s="5" t="s">
        <v>59</v>
      </c>
      <c r="D50" s="11">
        <f>'1. CUESTIONARIO INICIAL'!I51</f>
        <v>0</v>
      </c>
      <c r="E50" s="11">
        <f>'1. CUESTIONARIO INICIAL'!J51</f>
        <v>0</v>
      </c>
      <c r="F50" s="11">
        <f>'1. CUESTIONARIO INICIAL'!K51</f>
        <v>0</v>
      </c>
      <c r="G50" s="11">
        <f>'1. CUESTIONARIO INICIAL'!L51</f>
        <v>0</v>
      </c>
      <c r="H50" s="11" t="str">
        <f t="shared" si="0"/>
        <v>OK</v>
      </c>
    </row>
    <row r="51" spans="1:8" ht="45">
      <c r="A51" s="11">
        <v>3</v>
      </c>
      <c r="B51" s="11">
        <v>4</v>
      </c>
      <c r="C51" s="5" t="s">
        <v>60</v>
      </c>
      <c r="D51" s="11">
        <f>'1. CUESTIONARIO INICIAL'!I52</f>
        <v>0</v>
      </c>
      <c r="E51" s="11">
        <f>'1. CUESTIONARIO INICIAL'!J52</f>
        <v>0</v>
      </c>
      <c r="F51" s="11">
        <f>'1. CUESTIONARIO INICIAL'!K52</f>
        <v>0</v>
      </c>
      <c r="G51" s="11">
        <f>'1. CUESTIONARIO INICIAL'!L52</f>
        <v>0</v>
      </c>
      <c r="H51" s="11" t="str">
        <f t="shared" si="0"/>
        <v>OK</v>
      </c>
    </row>
    <row r="52" spans="1:8" ht="30">
      <c r="A52" s="11">
        <v>3</v>
      </c>
      <c r="B52" s="11">
        <v>5</v>
      </c>
      <c r="C52" s="5" t="s">
        <v>61</v>
      </c>
      <c r="D52" s="11">
        <f>'1. CUESTIONARIO INICIAL'!I53</f>
        <v>0</v>
      </c>
      <c r="E52" s="11">
        <f>'1. CUESTIONARIO INICIAL'!J53</f>
        <v>0</v>
      </c>
      <c r="F52" s="11">
        <f>'1. CUESTIONARIO INICIAL'!K53</f>
        <v>0</v>
      </c>
      <c r="G52" s="11">
        <f>'1. CUESTIONARIO INICIAL'!L53</f>
        <v>0</v>
      </c>
      <c r="H52" s="11" t="str">
        <f t="shared" si="0"/>
        <v>OK</v>
      </c>
    </row>
    <row r="53" spans="1:8" ht="45">
      <c r="A53" s="11">
        <v>3</v>
      </c>
      <c r="B53" s="11">
        <v>9</v>
      </c>
      <c r="C53" s="5" t="s">
        <v>62</v>
      </c>
      <c r="D53" s="11">
        <f>'1. CUESTIONARIO INICIAL'!I54</f>
        <v>0</v>
      </c>
      <c r="E53" s="11">
        <f>'1. CUESTIONARIO INICIAL'!J54</f>
        <v>0</v>
      </c>
      <c r="F53" s="11">
        <f>'1. CUESTIONARIO INICIAL'!K54</f>
        <v>0</v>
      </c>
      <c r="G53" s="11">
        <f>'1. CUESTIONARIO INICIAL'!L54</f>
        <v>0</v>
      </c>
      <c r="H53" s="11" t="str">
        <f t="shared" si="0"/>
        <v>OK</v>
      </c>
    </row>
    <row r="54" spans="1:8" ht="30">
      <c r="A54" s="11">
        <v>3</v>
      </c>
      <c r="B54" s="11">
        <v>8</v>
      </c>
      <c r="C54" s="5" t="s">
        <v>63</v>
      </c>
      <c r="D54" s="11">
        <f>'1. CUESTIONARIO INICIAL'!I55</f>
        <v>0</v>
      </c>
      <c r="E54" s="11">
        <f>'1. CUESTIONARIO INICIAL'!J55</f>
        <v>0</v>
      </c>
      <c r="F54" s="11">
        <f>'1. CUESTIONARIO INICIAL'!K55</f>
        <v>0</v>
      </c>
      <c r="G54" s="11">
        <f>'1. CUESTIONARIO INICIAL'!L55</f>
        <v>0</v>
      </c>
      <c r="H54" s="11" t="str">
        <f t="shared" si="0"/>
        <v>OK</v>
      </c>
    </row>
    <row r="55" spans="1:8" ht="30">
      <c r="A55" s="11">
        <v>3</v>
      </c>
      <c r="B55" s="11">
        <v>9</v>
      </c>
      <c r="C55" s="5" t="s">
        <v>64</v>
      </c>
      <c r="D55" s="11">
        <f>'1. CUESTIONARIO INICIAL'!I56</f>
        <v>0</v>
      </c>
      <c r="E55" s="11">
        <f>'1. CUESTIONARIO INICIAL'!J56</f>
        <v>0</v>
      </c>
      <c r="F55" s="11">
        <f>'1. CUESTIONARIO INICIAL'!K56</f>
        <v>0</v>
      </c>
      <c r="G55" s="11">
        <f>'1. CUESTIONARIO INICIAL'!L56</f>
        <v>0</v>
      </c>
      <c r="H55" s="11" t="str">
        <f t="shared" si="0"/>
        <v>OK</v>
      </c>
    </row>
    <row r="56" spans="1:8" ht="30">
      <c r="A56" s="11">
        <v>3</v>
      </c>
      <c r="B56" s="11">
        <v>9</v>
      </c>
      <c r="C56" s="5" t="s">
        <v>65</v>
      </c>
      <c r="D56" s="11">
        <f>'1. CUESTIONARIO INICIAL'!I57</f>
        <v>0</v>
      </c>
      <c r="E56" s="11">
        <f>'1. CUESTIONARIO INICIAL'!J57</f>
        <v>0</v>
      </c>
      <c r="F56" s="11">
        <f>'1. CUESTIONARIO INICIAL'!K57</f>
        <v>0</v>
      </c>
      <c r="G56" s="11">
        <f>'1. CUESTIONARIO INICIAL'!L57</f>
        <v>0</v>
      </c>
      <c r="H56" s="11" t="str">
        <f t="shared" si="0"/>
        <v>OK</v>
      </c>
    </row>
    <row r="57" spans="1:8" ht="14.1" customHeight="1">
      <c r="A57" s="144" t="s">
        <v>9</v>
      </c>
      <c r="B57" s="145"/>
      <c r="C57" s="145"/>
      <c r="D57" s="145"/>
      <c r="E57" s="145"/>
      <c r="F57" s="145"/>
      <c r="G57" s="145"/>
      <c r="H57" s="146"/>
    </row>
    <row r="58" spans="1:8" ht="45">
      <c r="A58" s="11">
        <v>3</v>
      </c>
      <c r="B58" s="11">
        <v>5</v>
      </c>
      <c r="C58" s="5" t="s">
        <v>66</v>
      </c>
      <c r="D58" s="11">
        <f>'1. CUESTIONARIO INICIAL'!I59</f>
        <v>0</v>
      </c>
      <c r="E58" s="11">
        <f>'1. CUESTIONARIO INICIAL'!J59</f>
        <v>0</v>
      </c>
      <c r="F58" s="11">
        <f>'1. CUESTIONARIO INICIAL'!K59</f>
        <v>0</v>
      </c>
      <c r="G58" s="11">
        <f>'1. CUESTIONARIO INICIAL'!L59</f>
        <v>0</v>
      </c>
      <c r="H58" s="11" t="str">
        <f t="shared" si="0"/>
        <v>OK</v>
      </c>
    </row>
    <row r="59" spans="1:8" ht="30">
      <c r="A59" s="11">
        <v>3</v>
      </c>
      <c r="B59" s="11">
        <v>5</v>
      </c>
      <c r="C59" s="5" t="s">
        <v>67</v>
      </c>
      <c r="D59" s="11">
        <f>'1. CUESTIONARIO INICIAL'!I60</f>
        <v>0</v>
      </c>
      <c r="E59" s="11">
        <f>'1. CUESTIONARIO INICIAL'!J60</f>
        <v>0</v>
      </c>
      <c r="F59" s="11">
        <f>'1. CUESTIONARIO INICIAL'!K60</f>
        <v>0</v>
      </c>
      <c r="G59" s="11">
        <f>'1. CUESTIONARIO INICIAL'!L60</f>
        <v>0</v>
      </c>
      <c r="H59" s="11" t="str">
        <f t="shared" si="0"/>
        <v>OK</v>
      </c>
    </row>
    <row r="60" spans="1:8" ht="60">
      <c r="A60" s="11">
        <v>3</v>
      </c>
      <c r="B60" s="11">
        <v>7</v>
      </c>
      <c r="C60" s="5" t="s">
        <v>68</v>
      </c>
      <c r="D60" s="11">
        <f>'1. CUESTIONARIO INICIAL'!I61</f>
        <v>0</v>
      </c>
      <c r="E60" s="11">
        <f>'1. CUESTIONARIO INICIAL'!J61</f>
        <v>0</v>
      </c>
      <c r="F60" s="11">
        <f>'1. CUESTIONARIO INICIAL'!K61</f>
        <v>0</v>
      </c>
      <c r="G60" s="11">
        <f>'1. CUESTIONARIO INICIAL'!L61</f>
        <v>0</v>
      </c>
      <c r="H60" s="11" t="str">
        <f t="shared" si="0"/>
        <v>OK</v>
      </c>
    </row>
    <row r="61" spans="1:8" ht="45">
      <c r="A61" s="11">
        <v>3</v>
      </c>
      <c r="B61" s="11">
        <v>1</v>
      </c>
      <c r="C61" s="5" t="s">
        <v>69</v>
      </c>
      <c r="D61" s="11">
        <f>'1. CUESTIONARIO INICIAL'!I62</f>
        <v>0</v>
      </c>
      <c r="E61" s="11">
        <f>'1. CUESTIONARIO INICIAL'!J62</f>
        <v>0</v>
      </c>
      <c r="F61" s="11">
        <f>'1. CUESTIONARIO INICIAL'!K62</f>
        <v>0</v>
      </c>
      <c r="G61" s="11">
        <f>'1. CUESTIONARIO INICIAL'!L62</f>
        <v>0</v>
      </c>
      <c r="H61" s="11" t="str">
        <f t="shared" si="0"/>
        <v>OK</v>
      </c>
    </row>
    <row r="62" spans="1:8" ht="30">
      <c r="A62" s="11">
        <v>3</v>
      </c>
      <c r="B62" s="11">
        <v>7</v>
      </c>
      <c r="C62" s="5" t="s">
        <v>70</v>
      </c>
      <c r="D62" s="11">
        <f>'1. CUESTIONARIO INICIAL'!I63</f>
        <v>0</v>
      </c>
      <c r="E62" s="11">
        <f>'1. CUESTIONARIO INICIAL'!J63</f>
        <v>0</v>
      </c>
      <c r="F62" s="11">
        <f>'1. CUESTIONARIO INICIAL'!K63</f>
        <v>0</v>
      </c>
      <c r="G62" s="11">
        <f>'1. CUESTIONARIO INICIAL'!L63</f>
        <v>0</v>
      </c>
      <c r="H62" s="11" t="str">
        <f t="shared" si="0"/>
        <v>OK</v>
      </c>
    </row>
    <row r="63" spans="1:8" ht="45">
      <c r="A63" s="11">
        <v>3</v>
      </c>
      <c r="B63" s="11">
        <v>8</v>
      </c>
      <c r="C63" s="5" t="s">
        <v>71</v>
      </c>
      <c r="D63" s="11">
        <f>'1. CUESTIONARIO INICIAL'!I64</f>
        <v>0</v>
      </c>
      <c r="E63" s="11">
        <f>'1. CUESTIONARIO INICIAL'!J64</f>
        <v>0</v>
      </c>
      <c r="F63" s="11">
        <f>'1. CUESTIONARIO INICIAL'!K64</f>
        <v>0</v>
      </c>
      <c r="G63" s="11">
        <f>'1. CUESTIONARIO INICIAL'!L64</f>
        <v>0</v>
      </c>
      <c r="H63" s="11" t="str">
        <f t="shared" si="0"/>
        <v>OK</v>
      </c>
    </row>
    <row r="64" spans="1:8" ht="30">
      <c r="A64" s="11">
        <v>3</v>
      </c>
      <c r="B64" s="11">
        <v>4</v>
      </c>
      <c r="C64" s="5" t="s">
        <v>72</v>
      </c>
      <c r="D64" s="11">
        <f>'1. CUESTIONARIO INICIAL'!I65</f>
        <v>0</v>
      </c>
      <c r="E64" s="11">
        <f>'1. CUESTIONARIO INICIAL'!J65</f>
        <v>0</v>
      </c>
      <c r="F64" s="11">
        <f>'1. CUESTIONARIO INICIAL'!K65</f>
        <v>0</v>
      </c>
      <c r="G64" s="11">
        <f>'1. CUESTIONARIO INICIAL'!L65</f>
        <v>0</v>
      </c>
      <c r="H64" s="11" t="str">
        <f t="shared" si="0"/>
        <v>OK</v>
      </c>
    </row>
    <row r="65" spans="1:8">
      <c r="A65" s="11">
        <v>3</v>
      </c>
      <c r="B65" s="11">
        <v>2</v>
      </c>
      <c r="C65" s="5" t="s">
        <v>73</v>
      </c>
      <c r="D65" s="11">
        <f>'1. CUESTIONARIO INICIAL'!I66</f>
        <v>0</v>
      </c>
      <c r="E65" s="11">
        <f>'1. CUESTIONARIO INICIAL'!J66</f>
        <v>0</v>
      </c>
      <c r="F65" s="11">
        <f>'1. CUESTIONARIO INICIAL'!K66</f>
        <v>0</v>
      </c>
      <c r="G65" s="11">
        <f>'1. CUESTIONARIO INICIAL'!L66</f>
        <v>0</v>
      </c>
      <c r="H65" s="11" t="str">
        <f t="shared" si="0"/>
        <v>OK</v>
      </c>
    </row>
    <row r="66" spans="1:8">
      <c r="A66" s="11">
        <v>3</v>
      </c>
      <c r="B66" s="11">
        <v>6</v>
      </c>
      <c r="C66" s="5" t="s">
        <v>10</v>
      </c>
      <c r="D66" s="11">
        <f>'1. CUESTIONARIO INICIAL'!I67</f>
        <v>0</v>
      </c>
      <c r="E66" s="11">
        <f>'1. CUESTIONARIO INICIAL'!J67</f>
        <v>0</v>
      </c>
      <c r="F66" s="11">
        <f>'1. CUESTIONARIO INICIAL'!K67</f>
        <v>0</v>
      </c>
      <c r="G66" s="11">
        <f>'1. CUESTIONARIO INICIAL'!L67</f>
        <v>0</v>
      </c>
      <c r="H66" s="11" t="str">
        <f t="shared" si="0"/>
        <v>OK</v>
      </c>
    </row>
    <row r="67" spans="1:8" ht="30">
      <c r="A67" s="11">
        <v>3</v>
      </c>
      <c r="B67" s="11">
        <v>5</v>
      </c>
      <c r="C67" s="5" t="s">
        <v>74</v>
      </c>
      <c r="D67" s="11">
        <f>'1. CUESTIONARIO INICIAL'!I68</f>
        <v>0</v>
      </c>
      <c r="E67" s="11">
        <f>'1. CUESTIONARIO INICIAL'!J68</f>
        <v>0</v>
      </c>
      <c r="F67" s="11">
        <f>'1. CUESTIONARIO INICIAL'!K68</f>
        <v>0</v>
      </c>
      <c r="G67" s="11">
        <f>'1. CUESTIONARIO INICIAL'!L68</f>
        <v>0</v>
      </c>
      <c r="H67" s="11" t="str">
        <f t="shared" si="0"/>
        <v>OK</v>
      </c>
    </row>
    <row r="68" spans="1:8" ht="30">
      <c r="A68" s="11">
        <v>3</v>
      </c>
      <c r="B68" s="11">
        <v>6</v>
      </c>
      <c r="C68" s="5" t="s">
        <v>75</v>
      </c>
      <c r="D68" s="11">
        <f>'1. CUESTIONARIO INICIAL'!I69</f>
        <v>0</v>
      </c>
      <c r="E68" s="11">
        <f>'1. CUESTIONARIO INICIAL'!J69</f>
        <v>0</v>
      </c>
      <c r="F68" s="11">
        <f>'1. CUESTIONARIO INICIAL'!K69</f>
        <v>0</v>
      </c>
      <c r="G68" s="11">
        <f>'1. CUESTIONARIO INICIAL'!L69</f>
        <v>0</v>
      </c>
      <c r="H68" s="11" t="str">
        <f t="shared" si="0"/>
        <v>OK</v>
      </c>
    </row>
    <row r="69" spans="1:8" ht="30">
      <c r="A69" s="11">
        <v>3</v>
      </c>
      <c r="B69" s="11">
        <v>7</v>
      </c>
      <c r="C69" s="5" t="s">
        <v>76</v>
      </c>
      <c r="D69" s="11">
        <f>'1. CUESTIONARIO INICIAL'!I70</f>
        <v>0</v>
      </c>
      <c r="E69" s="11">
        <f>'1. CUESTIONARIO INICIAL'!J70</f>
        <v>0</v>
      </c>
      <c r="F69" s="11">
        <f>'1. CUESTIONARIO INICIAL'!K70</f>
        <v>0</v>
      </c>
      <c r="G69" s="11">
        <f>'1. CUESTIONARIO INICIAL'!L70</f>
        <v>0</v>
      </c>
      <c r="H69" s="11" t="str">
        <f t="shared" si="0"/>
        <v>OK</v>
      </c>
    </row>
    <row r="70" spans="1:8" ht="45">
      <c r="A70" s="11">
        <v>3</v>
      </c>
      <c r="B70" s="11">
        <v>4</v>
      </c>
      <c r="C70" s="5" t="s">
        <v>77</v>
      </c>
      <c r="D70" s="11">
        <f>'1. CUESTIONARIO INICIAL'!I71</f>
        <v>0</v>
      </c>
      <c r="E70" s="11">
        <f>'1. CUESTIONARIO INICIAL'!J71</f>
        <v>0</v>
      </c>
      <c r="F70" s="11">
        <f>'1. CUESTIONARIO INICIAL'!K71</f>
        <v>0</v>
      </c>
      <c r="G70" s="11">
        <f>'1. CUESTIONARIO INICIAL'!L71</f>
        <v>0</v>
      </c>
      <c r="H70" s="11" t="str">
        <f t="shared" si="0"/>
        <v>OK</v>
      </c>
    </row>
    <row r="71" spans="1:8" ht="45">
      <c r="A71" s="11">
        <v>3</v>
      </c>
      <c r="B71" s="11">
        <v>7</v>
      </c>
      <c r="C71" s="5" t="s">
        <v>78</v>
      </c>
      <c r="D71" s="11">
        <f>'1. CUESTIONARIO INICIAL'!I72</f>
        <v>0</v>
      </c>
      <c r="E71" s="11">
        <f>'1. CUESTIONARIO INICIAL'!J72</f>
        <v>0</v>
      </c>
      <c r="F71" s="11">
        <f>'1. CUESTIONARIO INICIAL'!K72</f>
        <v>0</v>
      </c>
      <c r="G71" s="11">
        <f>'1. CUESTIONARIO INICIAL'!L72</f>
        <v>0</v>
      </c>
      <c r="H71" s="11" t="str">
        <f t="shared" si="0"/>
        <v>OK</v>
      </c>
    </row>
    <row r="72" spans="1:8" ht="45">
      <c r="A72" s="11">
        <v>3</v>
      </c>
      <c r="B72" s="11">
        <v>7</v>
      </c>
      <c r="C72" s="5" t="s">
        <v>79</v>
      </c>
      <c r="D72" s="11">
        <f>'1. CUESTIONARIO INICIAL'!I73</f>
        <v>0</v>
      </c>
      <c r="E72" s="11">
        <f>'1. CUESTIONARIO INICIAL'!J73</f>
        <v>0</v>
      </c>
      <c r="F72" s="11">
        <f>'1. CUESTIONARIO INICIAL'!K73</f>
        <v>0</v>
      </c>
      <c r="G72" s="11">
        <f>'1. CUESTIONARIO INICIAL'!L73</f>
        <v>0</v>
      </c>
      <c r="H72" s="11" t="str">
        <f t="shared" si="0"/>
        <v>OK</v>
      </c>
    </row>
    <row r="73" spans="1:8" ht="14.1" customHeight="1">
      <c r="A73" s="153" t="s">
        <v>11</v>
      </c>
      <c r="B73" s="154"/>
      <c r="C73" s="155"/>
      <c r="D73" s="10">
        <f>SUM(D75:D95)</f>
        <v>0</v>
      </c>
      <c r="E73" s="10">
        <f>SUM(E75:E95)</f>
        <v>0</v>
      </c>
      <c r="F73" s="10">
        <f>SUM(F75:F95)</f>
        <v>0</v>
      </c>
      <c r="G73" s="10">
        <f>SUM(G75:G95)</f>
        <v>0</v>
      </c>
      <c r="H73" s="10" t="str">
        <f>IF(D73+E73+F73+G73&lt;&gt;18,"REVISAR RESPUESTA","OK")</f>
        <v>REVISAR RESPUESTA</v>
      </c>
    </row>
    <row r="74" spans="1:8" ht="75">
      <c r="A74" s="4"/>
      <c r="B74" s="4"/>
      <c r="C74" s="2" t="s">
        <v>80</v>
      </c>
      <c r="D74" s="147" t="str">
        <f>IF(D73=18,"NIVEL 4",IF((E73+F73+G73)&lt;=4,"NIVEL 4 PERO REVISAR AREAS DE MEJORA","NIVEL 3, SI MEJORAS AREAS DE MEJORA PASA A NIVEL 4"))</f>
        <v>NIVEL 4 PERO REVISAR AREAS DE MEJORA</v>
      </c>
      <c r="E74" s="148"/>
      <c r="F74" s="148"/>
      <c r="G74" s="148"/>
      <c r="H74" s="149"/>
    </row>
    <row r="75" spans="1:8" ht="14.1" customHeight="1">
      <c r="A75" s="144" t="s">
        <v>12</v>
      </c>
      <c r="B75" s="145"/>
      <c r="C75" s="145"/>
      <c r="D75" s="145"/>
      <c r="E75" s="145"/>
      <c r="F75" s="145"/>
      <c r="G75" s="145"/>
      <c r="H75" s="146"/>
    </row>
    <row r="76" spans="1:8" ht="45">
      <c r="A76" s="11">
        <v>4</v>
      </c>
      <c r="B76" s="11">
        <v>2</v>
      </c>
      <c r="C76" s="2" t="s">
        <v>81</v>
      </c>
      <c r="D76" s="11">
        <f>'1. CUESTIONARIO INICIAL'!I77</f>
        <v>0</v>
      </c>
      <c r="E76" s="11">
        <f>'1. CUESTIONARIO INICIAL'!J77</f>
        <v>0</v>
      </c>
      <c r="F76" s="11">
        <f>'1. CUESTIONARIO INICIAL'!K77</f>
        <v>0</v>
      </c>
      <c r="G76" s="11">
        <f>'1. CUESTIONARIO INICIAL'!L77</f>
        <v>0</v>
      </c>
      <c r="H76" s="11" t="str">
        <f t="shared" ref="H76:H115" si="1">IF(D76+E76+F76+G76&gt;1,"REVISAR RESPUESTA","OK")</f>
        <v>OK</v>
      </c>
    </row>
    <row r="77" spans="1:8" ht="30">
      <c r="A77" s="11">
        <v>4</v>
      </c>
      <c r="B77" s="11">
        <v>4</v>
      </c>
      <c r="C77" s="2" t="s">
        <v>82</v>
      </c>
      <c r="D77" s="11">
        <f>'1. CUESTIONARIO INICIAL'!I78</f>
        <v>0</v>
      </c>
      <c r="E77" s="11">
        <f>'1. CUESTIONARIO INICIAL'!J78</f>
        <v>0</v>
      </c>
      <c r="F77" s="11">
        <f>'1. CUESTIONARIO INICIAL'!K78</f>
        <v>0</v>
      </c>
      <c r="G77" s="11">
        <f>'1. CUESTIONARIO INICIAL'!L78</f>
        <v>0</v>
      </c>
      <c r="H77" s="11" t="str">
        <f t="shared" si="1"/>
        <v>OK</v>
      </c>
    </row>
    <row r="78" spans="1:8" ht="30">
      <c r="A78" s="11">
        <v>4</v>
      </c>
      <c r="B78" s="11">
        <v>7</v>
      </c>
      <c r="C78" s="2" t="s">
        <v>83</v>
      </c>
      <c r="D78" s="11">
        <f>'1. CUESTIONARIO INICIAL'!I79</f>
        <v>0</v>
      </c>
      <c r="E78" s="11">
        <f>'1. CUESTIONARIO INICIAL'!J79</f>
        <v>0</v>
      </c>
      <c r="F78" s="11">
        <f>'1. CUESTIONARIO INICIAL'!K79</f>
        <v>0</v>
      </c>
      <c r="G78" s="11">
        <f>'1. CUESTIONARIO INICIAL'!L79</f>
        <v>0</v>
      </c>
      <c r="H78" s="11" t="str">
        <f t="shared" si="1"/>
        <v>OK</v>
      </c>
    </row>
    <row r="79" spans="1:8" ht="45">
      <c r="A79" s="11">
        <v>4</v>
      </c>
      <c r="B79" s="11">
        <v>6</v>
      </c>
      <c r="C79" s="2" t="s">
        <v>84</v>
      </c>
      <c r="D79" s="11">
        <f>'1. CUESTIONARIO INICIAL'!I80</f>
        <v>0</v>
      </c>
      <c r="E79" s="11">
        <f>'1. CUESTIONARIO INICIAL'!J80</f>
        <v>0</v>
      </c>
      <c r="F79" s="11">
        <f>'1. CUESTIONARIO INICIAL'!K80</f>
        <v>0</v>
      </c>
      <c r="G79" s="11">
        <f>'1. CUESTIONARIO INICIAL'!L80</f>
        <v>0</v>
      </c>
      <c r="H79" s="11" t="str">
        <f t="shared" si="1"/>
        <v>OK</v>
      </c>
    </row>
    <row r="80" spans="1:8" ht="30">
      <c r="A80" s="11">
        <v>4</v>
      </c>
      <c r="B80" s="11">
        <v>4</v>
      </c>
      <c r="C80" s="2" t="s">
        <v>85</v>
      </c>
      <c r="D80" s="11">
        <f>'1. CUESTIONARIO INICIAL'!I81</f>
        <v>0</v>
      </c>
      <c r="E80" s="11">
        <f>'1. CUESTIONARIO INICIAL'!J81</f>
        <v>0</v>
      </c>
      <c r="F80" s="11">
        <f>'1. CUESTIONARIO INICIAL'!K81</f>
        <v>0</v>
      </c>
      <c r="G80" s="11">
        <f>'1. CUESTIONARIO INICIAL'!L81</f>
        <v>0</v>
      </c>
      <c r="H80" s="11" t="str">
        <f t="shared" si="1"/>
        <v>OK</v>
      </c>
    </row>
    <row r="81" spans="1:8" ht="30">
      <c r="A81" s="11">
        <v>4</v>
      </c>
      <c r="B81" s="11">
        <v>7</v>
      </c>
      <c r="C81" s="2" t="s">
        <v>86</v>
      </c>
      <c r="D81" s="11">
        <f>'1. CUESTIONARIO INICIAL'!I82</f>
        <v>0</v>
      </c>
      <c r="E81" s="11">
        <f>'1. CUESTIONARIO INICIAL'!J82</f>
        <v>0</v>
      </c>
      <c r="F81" s="11">
        <f>'1. CUESTIONARIO INICIAL'!K82</f>
        <v>0</v>
      </c>
      <c r="G81" s="11">
        <f>'1. CUESTIONARIO INICIAL'!L82</f>
        <v>0</v>
      </c>
      <c r="H81" s="11" t="str">
        <f t="shared" si="1"/>
        <v>OK</v>
      </c>
    </row>
    <row r="82" spans="1:8" ht="14.1" customHeight="1">
      <c r="A82" s="144" t="s">
        <v>13</v>
      </c>
      <c r="B82" s="145"/>
      <c r="C82" s="145"/>
      <c r="D82" s="145"/>
      <c r="E82" s="145"/>
      <c r="F82" s="145"/>
      <c r="G82" s="145"/>
      <c r="H82" s="146"/>
    </row>
    <row r="83" spans="1:8" ht="30">
      <c r="A83" s="11">
        <v>4</v>
      </c>
      <c r="B83" s="11">
        <v>3</v>
      </c>
      <c r="C83" s="2" t="s">
        <v>87</v>
      </c>
      <c r="D83" s="11">
        <f>'1. CUESTIONARIO INICIAL'!I84</f>
        <v>0</v>
      </c>
      <c r="E83" s="11">
        <f>'1. CUESTIONARIO INICIAL'!J84</f>
        <v>0</v>
      </c>
      <c r="F83" s="11">
        <f>'1. CUESTIONARIO INICIAL'!K84</f>
        <v>0</v>
      </c>
      <c r="G83" s="11">
        <f>'1. CUESTIONARIO INICIAL'!L84</f>
        <v>0</v>
      </c>
      <c r="H83" s="11" t="str">
        <f t="shared" si="1"/>
        <v>OK</v>
      </c>
    </row>
    <row r="84" spans="1:8" ht="60">
      <c r="A84" s="11">
        <v>4</v>
      </c>
      <c r="B84" s="11">
        <v>6</v>
      </c>
      <c r="C84" s="2" t="s">
        <v>88</v>
      </c>
      <c r="D84" s="11">
        <f>'1. CUESTIONARIO INICIAL'!I85</f>
        <v>0</v>
      </c>
      <c r="E84" s="11">
        <f>'1. CUESTIONARIO INICIAL'!J85</f>
        <v>0</v>
      </c>
      <c r="F84" s="11">
        <f>'1. CUESTIONARIO INICIAL'!K85</f>
        <v>0</v>
      </c>
      <c r="G84" s="11">
        <f>'1. CUESTIONARIO INICIAL'!L85</f>
        <v>0</v>
      </c>
      <c r="H84" s="11" t="str">
        <f t="shared" si="1"/>
        <v>OK</v>
      </c>
    </row>
    <row r="85" spans="1:8" ht="30">
      <c r="A85" s="11">
        <v>4</v>
      </c>
      <c r="B85" s="11">
        <v>3</v>
      </c>
      <c r="C85" s="2" t="s">
        <v>89</v>
      </c>
      <c r="D85" s="11">
        <f>'1. CUESTIONARIO INICIAL'!I86</f>
        <v>0</v>
      </c>
      <c r="E85" s="11">
        <f>'1. CUESTIONARIO INICIAL'!J86</f>
        <v>0</v>
      </c>
      <c r="F85" s="11">
        <f>'1. CUESTIONARIO INICIAL'!K86</f>
        <v>0</v>
      </c>
      <c r="G85" s="11">
        <f>'1. CUESTIONARIO INICIAL'!L86</f>
        <v>0</v>
      </c>
      <c r="H85" s="11" t="str">
        <f t="shared" si="1"/>
        <v>OK</v>
      </c>
    </row>
    <row r="86" spans="1:8" ht="30">
      <c r="A86" s="11">
        <v>4</v>
      </c>
      <c r="B86" s="11">
        <v>6</v>
      </c>
      <c r="C86" s="2" t="s">
        <v>90</v>
      </c>
      <c r="D86" s="11">
        <f>'1. CUESTIONARIO INICIAL'!I87</f>
        <v>0</v>
      </c>
      <c r="E86" s="11">
        <f>'1. CUESTIONARIO INICIAL'!J87</f>
        <v>0</v>
      </c>
      <c r="F86" s="11">
        <f>'1. CUESTIONARIO INICIAL'!K87</f>
        <v>0</v>
      </c>
      <c r="G86" s="11">
        <f>'1. CUESTIONARIO INICIAL'!L87</f>
        <v>0</v>
      </c>
      <c r="H86" s="11" t="str">
        <f t="shared" si="1"/>
        <v>OK</v>
      </c>
    </row>
    <row r="87" spans="1:8" ht="30">
      <c r="A87" s="11">
        <v>4</v>
      </c>
      <c r="B87" s="11">
        <v>8</v>
      </c>
      <c r="C87" s="2" t="s">
        <v>91</v>
      </c>
      <c r="D87" s="11">
        <f>'1. CUESTIONARIO INICIAL'!I88</f>
        <v>0</v>
      </c>
      <c r="E87" s="11">
        <f>'1. CUESTIONARIO INICIAL'!J88</f>
        <v>0</v>
      </c>
      <c r="F87" s="11">
        <f>'1. CUESTIONARIO INICIAL'!K88</f>
        <v>0</v>
      </c>
      <c r="G87" s="11">
        <f>'1. CUESTIONARIO INICIAL'!L88</f>
        <v>0</v>
      </c>
      <c r="H87" s="11" t="str">
        <f t="shared" si="1"/>
        <v>OK</v>
      </c>
    </row>
    <row r="88" spans="1:8" ht="30">
      <c r="A88" s="11">
        <v>4</v>
      </c>
      <c r="B88" s="11">
        <v>4</v>
      </c>
      <c r="C88" s="2" t="s">
        <v>92</v>
      </c>
      <c r="D88" s="11">
        <f>'1. CUESTIONARIO INICIAL'!I89</f>
        <v>0</v>
      </c>
      <c r="E88" s="11">
        <f>'1. CUESTIONARIO INICIAL'!J89</f>
        <v>0</v>
      </c>
      <c r="F88" s="11">
        <f>'1. CUESTIONARIO INICIAL'!K89</f>
        <v>0</v>
      </c>
      <c r="G88" s="11">
        <f>'1. CUESTIONARIO INICIAL'!L89</f>
        <v>0</v>
      </c>
      <c r="H88" s="11" t="str">
        <f t="shared" si="1"/>
        <v>OK</v>
      </c>
    </row>
    <row r="89" spans="1:8" ht="30">
      <c r="A89" s="11">
        <v>4</v>
      </c>
      <c r="B89" s="11">
        <v>6</v>
      </c>
      <c r="C89" s="2" t="s">
        <v>93</v>
      </c>
      <c r="D89" s="11">
        <f>'1. CUESTIONARIO INICIAL'!I90</f>
        <v>0</v>
      </c>
      <c r="E89" s="11">
        <f>'1. CUESTIONARIO INICIAL'!J90</f>
        <v>0</v>
      </c>
      <c r="F89" s="11">
        <f>'1. CUESTIONARIO INICIAL'!K90</f>
        <v>0</v>
      </c>
      <c r="G89" s="11">
        <f>'1. CUESTIONARIO INICIAL'!L90</f>
        <v>0</v>
      </c>
      <c r="H89" s="11" t="str">
        <f t="shared" si="1"/>
        <v>OK</v>
      </c>
    </row>
    <row r="90" spans="1:8" ht="30">
      <c r="A90" s="11">
        <v>4</v>
      </c>
      <c r="B90" s="11">
        <v>2</v>
      </c>
      <c r="C90" s="2" t="s">
        <v>94</v>
      </c>
      <c r="D90" s="11">
        <f>'1. CUESTIONARIO INICIAL'!I91</f>
        <v>0</v>
      </c>
      <c r="E90" s="11">
        <f>'1. CUESTIONARIO INICIAL'!J91</f>
        <v>0</v>
      </c>
      <c r="F90" s="11">
        <f>'1. CUESTIONARIO INICIAL'!K91</f>
        <v>0</v>
      </c>
      <c r="G90" s="11">
        <f>'1. CUESTIONARIO INICIAL'!L91</f>
        <v>0</v>
      </c>
      <c r="H90" s="11" t="str">
        <f t="shared" si="1"/>
        <v>OK</v>
      </c>
    </row>
    <row r="91" spans="1:8" ht="14.1" customHeight="1">
      <c r="A91" s="144" t="s">
        <v>14</v>
      </c>
      <c r="B91" s="145"/>
      <c r="C91" s="145"/>
      <c r="D91" s="145"/>
      <c r="E91" s="145"/>
      <c r="F91" s="145"/>
      <c r="G91" s="145"/>
      <c r="H91" s="146"/>
    </row>
    <row r="92" spans="1:8" ht="30">
      <c r="A92" s="11">
        <v>4</v>
      </c>
      <c r="B92" s="11">
        <v>3</v>
      </c>
      <c r="C92" s="2" t="s">
        <v>95</v>
      </c>
      <c r="D92" s="11">
        <f>'1. CUESTIONARIO INICIAL'!I93</f>
        <v>0</v>
      </c>
      <c r="E92" s="11">
        <f>'1. CUESTIONARIO INICIAL'!J93</f>
        <v>0</v>
      </c>
      <c r="F92" s="11">
        <f>'1. CUESTIONARIO INICIAL'!K93</f>
        <v>0</v>
      </c>
      <c r="G92" s="11">
        <f>'1. CUESTIONARIO INICIAL'!L93</f>
        <v>0</v>
      </c>
      <c r="H92" s="11" t="str">
        <f t="shared" si="1"/>
        <v>OK</v>
      </c>
    </row>
    <row r="93" spans="1:8">
      <c r="A93" s="11">
        <v>4</v>
      </c>
      <c r="B93" s="11">
        <v>1</v>
      </c>
      <c r="C93" s="2" t="s">
        <v>96</v>
      </c>
      <c r="D93" s="11">
        <f>'1. CUESTIONARIO INICIAL'!I94</f>
        <v>0</v>
      </c>
      <c r="E93" s="11">
        <f>'1. CUESTIONARIO INICIAL'!J94</f>
        <v>0</v>
      </c>
      <c r="F93" s="11">
        <f>'1. CUESTIONARIO INICIAL'!K94</f>
        <v>0</v>
      </c>
      <c r="G93" s="11">
        <f>'1. CUESTIONARIO INICIAL'!L94</f>
        <v>0</v>
      </c>
      <c r="H93" s="11" t="str">
        <f t="shared" si="1"/>
        <v>OK</v>
      </c>
    </row>
    <row r="94" spans="1:8" ht="30">
      <c r="A94" s="11">
        <v>4</v>
      </c>
      <c r="B94" s="11">
        <v>4</v>
      </c>
      <c r="C94" s="2" t="s">
        <v>97</v>
      </c>
      <c r="D94" s="11">
        <f>'1. CUESTIONARIO INICIAL'!I95</f>
        <v>0</v>
      </c>
      <c r="E94" s="11">
        <f>'1. CUESTIONARIO INICIAL'!J95</f>
        <v>0</v>
      </c>
      <c r="F94" s="11">
        <f>'1. CUESTIONARIO INICIAL'!K95</f>
        <v>0</v>
      </c>
      <c r="G94" s="11">
        <f>'1. CUESTIONARIO INICIAL'!L95</f>
        <v>0</v>
      </c>
      <c r="H94" s="11" t="str">
        <f t="shared" si="1"/>
        <v>OK</v>
      </c>
    </row>
    <row r="95" spans="1:8" ht="30">
      <c r="A95" s="11">
        <v>4</v>
      </c>
      <c r="B95" s="11">
        <v>2</v>
      </c>
      <c r="C95" s="2" t="s">
        <v>98</v>
      </c>
      <c r="D95" s="11">
        <f>'1. CUESTIONARIO INICIAL'!I96</f>
        <v>0</v>
      </c>
      <c r="E95" s="11">
        <f>'1. CUESTIONARIO INICIAL'!J96</f>
        <v>0</v>
      </c>
      <c r="F95" s="11">
        <f>'1. CUESTIONARIO INICIAL'!K96</f>
        <v>0</v>
      </c>
      <c r="G95" s="11">
        <f>'1. CUESTIONARIO INICIAL'!L96</f>
        <v>0</v>
      </c>
      <c r="H95" s="11" t="str">
        <f t="shared" si="1"/>
        <v>OK</v>
      </c>
    </row>
    <row r="96" spans="1:8" ht="14.1" customHeight="1">
      <c r="A96" s="153" t="s">
        <v>15</v>
      </c>
      <c r="B96" s="154"/>
      <c r="C96" s="155"/>
      <c r="D96" s="14">
        <f>SUM(D98:D115)</f>
        <v>0</v>
      </c>
      <c r="E96" s="14">
        <f t="shared" ref="E96:G96" si="2">SUM(E98:E115)</f>
        <v>0</v>
      </c>
      <c r="F96" s="14">
        <f t="shared" si="2"/>
        <v>0</v>
      </c>
      <c r="G96" s="14">
        <f t="shared" si="2"/>
        <v>0</v>
      </c>
      <c r="H96" s="14" t="str">
        <f t="shared" si="1"/>
        <v>OK</v>
      </c>
    </row>
    <row r="97" spans="1:8" ht="36" customHeight="1">
      <c r="A97" s="150" t="s">
        <v>99</v>
      </c>
      <c r="B97" s="151"/>
      <c r="C97" s="152"/>
      <c r="D97" s="147" t="str">
        <f>IF(D96=15,"NIVEL 5",IF((E96+F96+G96)&lt;=7,"NIVEL 5 PERO REVISAR AREAS DE MEJORA","NIVEL 4, SI MEJORAS AREAS DE MEJORA PASA A NIVEL 5"))</f>
        <v>NIVEL 5 PERO REVISAR AREAS DE MEJORA</v>
      </c>
      <c r="E97" s="148"/>
      <c r="F97" s="148"/>
      <c r="G97" s="148"/>
      <c r="H97" s="149"/>
    </row>
    <row r="98" spans="1:8" ht="14.1" customHeight="1">
      <c r="A98" s="144" t="s">
        <v>16</v>
      </c>
      <c r="B98" s="145"/>
      <c r="C98" s="145"/>
      <c r="D98" s="145"/>
      <c r="E98" s="145"/>
      <c r="F98" s="145"/>
      <c r="G98" s="145"/>
      <c r="H98" s="146"/>
    </row>
    <row r="99" spans="1:8" ht="45">
      <c r="A99" s="11">
        <v>5</v>
      </c>
      <c r="B99" s="11">
        <v>7</v>
      </c>
      <c r="C99" s="2" t="s">
        <v>100</v>
      </c>
      <c r="D99" s="11">
        <f>'1. CUESTIONARIO INICIAL'!I100</f>
        <v>0</v>
      </c>
      <c r="E99" s="11">
        <f>'1. CUESTIONARIO INICIAL'!J100</f>
        <v>0</v>
      </c>
      <c r="F99" s="11">
        <f>'1. CUESTIONARIO INICIAL'!K100</f>
        <v>0</v>
      </c>
      <c r="G99" s="11">
        <f>'1. CUESTIONARIO INICIAL'!L100</f>
        <v>0</v>
      </c>
      <c r="H99" s="11" t="str">
        <f t="shared" si="1"/>
        <v>OK</v>
      </c>
    </row>
    <row r="100" spans="1:8" ht="30">
      <c r="A100" s="11">
        <v>5</v>
      </c>
      <c r="B100" s="11">
        <v>4</v>
      </c>
      <c r="C100" s="2" t="s">
        <v>101</v>
      </c>
      <c r="D100" s="11">
        <f>'1. CUESTIONARIO INICIAL'!I101</f>
        <v>0</v>
      </c>
      <c r="E100" s="11">
        <f>'1. CUESTIONARIO INICIAL'!J101</f>
        <v>0</v>
      </c>
      <c r="F100" s="11">
        <f>'1. CUESTIONARIO INICIAL'!K101</f>
        <v>0</v>
      </c>
      <c r="G100" s="11">
        <f>'1. CUESTIONARIO INICIAL'!L101</f>
        <v>0</v>
      </c>
      <c r="H100" s="11" t="str">
        <f t="shared" si="1"/>
        <v>OK</v>
      </c>
    </row>
    <row r="101" spans="1:8" ht="14.1" customHeight="1">
      <c r="A101" s="144" t="s">
        <v>17</v>
      </c>
      <c r="B101" s="145"/>
      <c r="C101" s="145"/>
      <c r="D101" s="145"/>
      <c r="E101" s="145"/>
      <c r="F101" s="145"/>
      <c r="G101" s="145"/>
      <c r="H101" s="146"/>
    </row>
    <row r="102" spans="1:8" ht="30">
      <c r="A102" s="11">
        <v>5</v>
      </c>
      <c r="B102" s="11">
        <v>8</v>
      </c>
      <c r="C102" s="2" t="s">
        <v>102</v>
      </c>
      <c r="D102" s="11">
        <f>'1. CUESTIONARIO INICIAL'!I103</f>
        <v>0</v>
      </c>
      <c r="E102" s="11">
        <f>'1. CUESTIONARIO INICIAL'!J103</f>
        <v>0</v>
      </c>
      <c r="F102" s="11">
        <f>'1. CUESTIONARIO INICIAL'!K103</f>
        <v>0</v>
      </c>
      <c r="G102" s="11">
        <f>'1. CUESTIONARIO INICIAL'!L103</f>
        <v>0</v>
      </c>
      <c r="H102" s="11" t="str">
        <f t="shared" si="1"/>
        <v>OK</v>
      </c>
    </row>
    <row r="103" spans="1:8" ht="30">
      <c r="A103" s="11">
        <v>5</v>
      </c>
      <c r="B103" s="11">
        <v>4</v>
      </c>
      <c r="C103" s="2" t="s">
        <v>103</v>
      </c>
      <c r="D103" s="11">
        <f>'1. CUESTIONARIO INICIAL'!I104</f>
        <v>0</v>
      </c>
      <c r="E103" s="11">
        <f>'1. CUESTIONARIO INICIAL'!J104</f>
        <v>0</v>
      </c>
      <c r="F103" s="11">
        <f>'1. CUESTIONARIO INICIAL'!K104</f>
        <v>0</v>
      </c>
      <c r="G103" s="11">
        <f>'1. CUESTIONARIO INICIAL'!L104</f>
        <v>0</v>
      </c>
      <c r="H103" s="11" t="str">
        <f t="shared" si="1"/>
        <v>OK</v>
      </c>
    </row>
    <row r="104" spans="1:8" ht="30">
      <c r="A104" s="11">
        <v>5</v>
      </c>
      <c r="B104" s="11">
        <v>4</v>
      </c>
      <c r="C104" s="2" t="s">
        <v>104</v>
      </c>
      <c r="D104" s="11">
        <f>'1. CUESTIONARIO INICIAL'!I105</f>
        <v>0</v>
      </c>
      <c r="E104" s="11">
        <f>'1. CUESTIONARIO INICIAL'!J105</f>
        <v>0</v>
      </c>
      <c r="F104" s="11">
        <f>'1. CUESTIONARIO INICIAL'!K105</f>
        <v>0</v>
      </c>
      <c r="G104" s="11">
        <f>'1. CUESTIONARIO INICIAL'!L105</f>
        <v>0</v>
      </c>
      <c r="H104" s="11" t="str">
        <f t="shared" si="1"/>
        <v>OK</v>
      </c>
    </row>
    <row r="105" spans="1:8" ht="30">
      <c r="A105" s="11">
        <v>5</v>
      </c>
      <c r="B105" s="11">
        <v>6</v>
      </c>
      <c r="C105" s="2" t="s">
        <v>105</v>
      </c>
      <c r="D105" s="11">
        <f>'1. CUESTIONARIO INICIAL'!I106</f>
        <v>0</v>
      </c>
      <c r="E105" s="11">
        <f>'1. CUESTIONARIO INICIAL'!J106</f>
        <v>0</v>
      </c>
      <c r="F105" s="11">
        <f>'1. CUESTIONARIO INICIAL'!K106</f>
        <v>0</v>
      </c>
      <c r="G105" s="11">
        <f>'1. CUESTIONARIO INICIAL'!L106</f>
        <v>0</v>
      </c>
      <c r="H105" s="11" t="str">
        <f t="shared" si="1"/>
        <v>OK</v>
      </c>
    </row>
    <row r="106" spans="1:8" ht="30">
      <c r="A106" s="11">
        <v>5</v>
      </c>
      <c r="B106" s="11">
        <v>5</v>
      </c>
      <c r="C106" s="2" t="s">
        <v>106</v>
      </c>
      <c r="D106" s="11">
        <f>'1. CUESTIONARIO INICIAL'!I107</f>
        <v>0</v>
      </c>
      <c r="E106" s="11">
        <f>'1. CUESTIONARIO INICIAL'!J107</f>
        <v>0</v>
      </c>
      <c r="F106" s="11">
        <f>'1. CUESTIONARIO INICIAL'!K107</f>
        <v>0</v>
      </c>
      <c r="G106" s="11">
        <f>'1. CUESTIONARIO INICIAL'!L107</f>
        <v>0</v>
      </c>
      <c r="H106" s="11" t="str">
        <f t="shared" si="1"/>
        <v>OK</v>
      </c>
    </row>
    <row r="107" spans="1:8" ht="30">
      <c r="A107" s="11">
        <v>5</v>
      </c>
      <c r="B107" s="11">
        <v>2</v>
      </c>
      <c r="C107" s="2" t="s">
        <v>107</v>
      </c>
      <c r="D107" s="11">
        <f>'1. CUESTIONARIO INICIAL'!I108</f>
        <v>0</v>
      </c>
      <c r="E107" s="11">
        <f>'1. CUESTIONARIO INICIAL'!J108</f>
        <v>0</v>
      </c>
      <c r="F107" s="11">
        <f>'1. CUESTIONARIO INICIAL'!K108</f>
        <v>0</v>
      </c>
      <c r="G107" s="11">
        <f>'1. CUESTIONARIO INICIAL'!L108</f>
        <v>0</v>
      </c>
      <c r="H107" s="11" t="str">
        <f t="shared" si="1"/>
        <v>OK</v>
      </c>
    </row>
    <row r="108" spans="1:8" ht="30">
      <c r="A108" s="11">
        <v>5</v>
      </c>
      <c r="B108" s="11">
        <v>9</v>
      </c>
      <c r="C108" s="2" t="s">
        <v>108</v>
      </c>
      <c r="D108" s="11">
        <f>'1. CUESTIONARIO INICIAL'!I109</f>
        <v>0</v>
      </c>
      <c r="E108" s="11">
        <f>'1. CUESTIONARIO INICIAL'!J109</f>
        <v>0</v>
      </c>
      <c r="F108" s="11">
        <f>'1. CUESTIONARIO INICIAL'!K109</f>
        <v>0</v>
      </c>
      <c r="G108" s="11">
        <f>'1. CUESTIONARIO INICIAL'!L109</f>
        <v>0</v>
      </c>
      <c r="H108" s="11" t="str">
        <f t="shared" si="1"/>
        <v>OK</v>
      </c>
    </row>
    <row r="109" spans="1:8" ht="14.1" customHeight="1">
      <c r="A109" s="144" t="s">
        <v>18</v>
      </c>
      <c r="B109" s="145"/>
      <c r="C109" s="145"/>
      <c r="D109" s="145"/>
      <c r="E109" s="145"/>
      <c r="F109" s="145"/>
      <c r="G109" s="145"/>
      <c r="H109" s="146"/>
    </row>
    <row r="110" spans="1:8" ht="30">
      <c r="A110" s="11">
        <v>5</v>
      </c>
      <c r="B110" s="11">
        <v>7</v>
      </c>
      <c r="C110" s="2" t="s">
        <v>109</v>
      </c>
      <c r="D110" s="11">
        <f>'1. CUESTIONARIO INICIAL'!I111</f>
        <v>0</v>
      </c>
      <c r="E110" s="11">
        <f>'1. CUESTIONARIO INICIAL'!J111</f>
        <v>0</v>
      </c>
      <c r="F110" s="11">
        <f>'1. CUESTIONARIO INICIAL'!K111</f>
        <v>0</v>
      </c>
      <c r="G110" s="11">
        <f>'1. CUESTIONARIO INICIAL'!L111</f>
        <v>0</v>
      </c>
      <c r="H110" s="11" t="str">
        <f t="shared" si="1"/>
        <v>OK</v>
      </c>
    </row>
    <row r="111" spans="1:8" ht="45">
      <c r="A111" s="11">
        <v>5</v>
      </c>
      <c r="B111" s="11">
        <v>4</v>
      </c>
      <c r="C111" s="2" t="s">
        <v>110</v>
      </c>
      <c r="D111" s="11">
        <f>'1. CUESTIONARIO INICIAL'!I112</f>
        <v>0</v>
      </c>
      <c r="E111" s="11">
        <f>'1. CUESTIONARIO INICIAL'!J112</f>
        <v>0</v>
      </c>
      <c r="F111" s="11">
        <f>'1. CUESTIONARIO INICIAL'!K112</f>
        <v>0</v>
      </c>
      <c r="G111" s="11">
        <f>'1. CUESTIONARIO INICIAL'!L112</f>
        <v>0</v>
      </c>
      <c r="H111" s="11" t="str">
        <f t="shared" si="1"/>
        <v>OK</v>
      </c>
    </row>
    <row r="112" spans="1:8" ht="30">
      <c r="A112" s="11">
        <v>5</v>
      </c>
      <c r="B112" s="11">
        <v>6</v>
      </c>
      <c r="C112" s="2" t="s">
        <v>111</v>
      </c>
      <c r="D112" s="11">
        <f>'1. CUESTIONARIO INICIAL'!I113</f>
        <v>0</v>
      </c>
      <c r="E112" s="11">
        <f>'1. CUESTIONARIO INICIAL'!J113</f>
        <v>0</v>
      </c>
      <c r="F112" s="11">
        <f>'1. CUESTIONARIO INICIAL'!K113</f>
        <v>0</v>
      </c>
      <c r="G112" s="11">
        <f>'1. CUESTIONARIO INICIAL'!L113</f>
        <v>0</v>
      </c>
      <c r="H112" s="11" t="str">
        <f t="shared" si="1"/>
        <v>OK</v>
      </c>
    </row>
    <row r="113" spans="1:8">
      <c r="A113" s="11">
        <v>5</v>
      </c>
      <c r="B113" s="11">
        <v>2</v>
      </c>
      <c r="C113" s="2" t="s">
        <v>19</v>
      </c>
      <c r="D113" s="11">
        <f>'1. CUESTIONARIO INICIAL'!I114</f>
        <v>0</v>
      </c>
      <c r="E113" s="11">
        <f>'1. CUESTIONARIO INICIAL'!J114</f>
        <v>0</v>
      </c>
      <c r="F113" s="11">
        <f>'1. CUESTIONARIO INICIAL'!K114</f>
        <v>0</v>
      </c>
      <c r="G113" s="11">
        <f>'1. CUESTIONARIO INICIAL'!L114</f>
        <v>0</v>
      </c>
      <c r="H113" s="11" t="str">
        <f t="shared" si="1"/>
        <v>OK</v>
      </c>
    </row>
    <row r="114" spans="1:8" ht="30">
      <c r="A114" s="11">
        <v>5</v>
      </c>
      <c r="B114" s="11">
        <v>4</v>
      </c>
      <c r="C114" s="2" t="s">
        <v>112</v>
      </c>
      <c r="D114" s="11">
        <f>'1. CUESTIONARIO INICIAL'!I115</f>
        <v>0</v>
      </c>
      <c r="E114" s="11">
        <f>'1. CUESTIONARIO INICIAL'!J115</f>
        <v>0</v>
      </c>
      <c r="F114" s="11">
        <f>'1. CUESTIONARIO INICIAL'!K115</f>
        <v>0</v>
      </c>
      <c r="G114" s="11">
        <f>'1. CUESTIONARIO INICIAL'!L115</f>
        <v>0</v>
      </c>
      <c r="H114" s="11" t="str">
        <f t="shared" si="1"/>
        <v>OK</v>
      </c>
    </row>
    <row r="115" spans="1:8" ht="45">
      <c r="A115" s="11">
        <v>5</v>
      </c>
      <c r="B115" s="11">
        <v>7</v>
      </c>
      <c r="C115" s="2" t="s">
        <v>113</v>
      </c>
      <c r="D115" s="11">
        <f>'1. CUESTIONARIO INICIAL'!I116</f>
        <v>0</v>
      </c>
      <c r="E115" s="11">
        <f>'1. CUESTIONARIO INICIAL'!J116</f>
        <v>0</v>
      </c>
      <c r="F115" s="11">
        <f>'1. CUESTIONARIO INICIAL'!K116</f>
        <v>0</v>
      </c>
      <c r="G115" s="11">
        <f>'1. CUESTIONARIO INICIAL'!L116</f>
        <v>0</v>
      </c>
      <c r="H115" s="11" t="str">
        <f t="shared" si="1"/>
        <v>OK</v>
      </c>
    </row>
  </sheetData>
  <sheetProtection algorithmName="SHA-512" hashValue="DoLv9wbdEF8wbC/lmfpmkmepNLct6i0QGhUg9e/7WJwajxCJgip9n4PNOOZbWeZ/Zy+23HTuRCvFXkwF0NzZlA==" saltValue="2JUc78ZgQu1gyCeFQ89nXg==" spinCount="100000" sheet="1" objects="1" scenarios="1"/>
  <mergeCells count="28">
    <mergeCell ref="A20:H20"/>
    <mergeCell ref="A14:H14"/>
    <mergeCell ref="A9:H9"/>
    <mergeCell ref="A2:H2"/>
    <mergeCell ref="D3:G3"/>
    <mergeCell ref="D6:H6"/>
    <mergeCell ref="D8:H8"/>
    <mergeCell ref="A7:C7"/>
    <mergeCell ref="A5:C5"/>
    <mergeCell ref="A6:C6"/>
    <mergeCell ref="A8:C8"/>
    <mergeCell ref="A38:H38"/>
    <mergeCell ref="A49:H49"/>
    <mergeCell ref="A57:H57"/>
    <mergeCell ref="A36:C36"/>
    <mergeCell ref="D37:H37"/>
    <mergeCell ref="A37:C37"/>
    <mergeCell ref="A73:C73"/>
    <mergeCell ref="A96:C96"/>
    <mergeCell ref="D74:H74"/>
    <mergeCell ref="A75:H75"/>
    <mergeCell ref="A82:H82"/>
    <mergeCell ref="A91:H91"/>
    <mergeCell ref="A109:H109"/>
    <mergeCell ref="D97:H97"/>
    <mergeCell ref="A97:C97"/>
    <mergeCell ref="A98:H98"/>
    <mergeCell ref="A101:H101"/>
  </mergeCell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B14:S87"/>
  <sheetViews>
    <sheetView zoomScale="85" zoomScaleNormal="85" workbookViewId="0">
      <selection activeCell="N22" sqref="N22:S22"/>
    </sheetView>
  </sheetViews>
  <sheetFormatPr baseColWidth="10" defaultRowHeight="15"/>
  <sheetData>
    <row r="14" spans="14:19" ht="15.75">
      <c r="N14" s="3" t="s">
        <v>134</v>
      </c>
      <c r="O14" s="3"/>
      <c r="P14" s="3"/>
      <c r="Q14" s="3"/>
      <c r="R14" s="3"/>
      <c r="S14" s="3"/>
    </row>
    <row r="15" spans="14:19" ht="15.75">
      <c r="N15" s="168" t="s">
        <v>135</v>
      </c>
      <c r="O15" s="168"/>
      <c r="P15" s="168"/>
      <c r="Q15" s="168"/>
      <c r="R15" s="168"/>
      <c r="S15" s="168"/>
    </row>
    <row r="16" spans="14:19" ht="15.75">
      <c r="N16" s="168" t="s">
        <v>136</v>
      </c>
      <c r="O16" s="168"/>
      <c r="P16" s="168"/>
      <c r="Q16" s="168"/>
      <c r="R16" s="168"/>
      <c r="S16" s="168"/>
    </row>
    <row r="17" spans="14:19" ht="15.75">
      <c r="N17" s="168" t="s">
        <v>137</v>
      </c>
      <c r="O17" s="168"/>
      <c r="P17" s="168"/>
      <c r="Q17" s="168"/>
      <c r="R17" s="168"/>
      <c r="S17" s="168"/>
    </row>
    <row r="18" spans="14:19" ht="15.75">
      <c r="N18" s="168" t="s">
        <v>138</v>
      </c>
      <c r="O18" s="168"/>
      <c r="P18" s="168"/>
      <c r="Q18" s="168"/>
      <c r="R18" s="168"/>
      <c r="S18" s="168"/>
    </row>
    <row r="19" spans="14:19" ht="15.75">
      <c r="N19" s="168" t="s">
        <v>139</v>
      </c>
      <c r="O19" s="168"/>
      <c r="P19" s="168"/>
      <c r="Q19" s="168"/>
      <c r="R19" s="168"/>
      <c r="S19" s="168"/>
    </row>
    <row r="20" spans="14:19" ht="15.75">
      <c r="N20" s="168" t="s">
        <v>140</v>
      </c>
      <c r="O20" s="168"/>
      <c r="P20" s="168"/>
      <c r="Q20" s="168"/>
      <c r="R20" s="168"/>
      <c r="S20" s="168"/>
    </row>
    <row r="21" spans="14:19" ht="15.75">
      <c r="N21" s="168" t="s">
        <v>141</v>
      </c>
      <c r="O21" s="168"/>
      <c r="P21" s="168"/>
      <c r="Q21" s="168"/>
      <c r="R21" s="168"/>
      <c r="S21" s="168"/>
    </row>
    <row r="22" spans="14:19" ht="15.75">
      <c r="N22" s="169" t="s">
        <v>142</v>
      </c>
      <c r="O22" s="169"/>
      <c r="P22" s="169"/>
      <c r="Q22" s="169"/>
      <c r="R22" s="169"/>
      <c r="S22" s="169"/>
    </row>
    <row r="57" spans="2:15">
      <c r="C57" t="s">
        <v>143</v>
      </c>
      <c r="D57" t="s">
        <v>23</v>
      </c>
      <c r="E57" t="s">
        <v>144</v>
      </c>
      <c r="F57" t="s">
        <v>145</v>
      </c>
      <c r="G57" t="s">
        <v>146</v>
      </c>
      <c r="J57" t="s">
        <v>128</v>
      </c>
      <c r="K57" t="s">
        <v>129</v>
      </c>
      <c r="L57" t="s">
        <v>130</v>
      </c>
      <c r="M57" t="s">
        <v>131</v>
      </c>
      <c r="N57" t="s">
        <v>132</v>
      </c>
      <c r="O57" t="s">
        <v>133</v>
      </c>
    </row>
    <row r="58" spans="2:15">
      <c r="B58" t="s">
        <v>120</v>
      </c>
      <c r="C58">
        <v>1</v>
      </c>
      <c r="D58">
        <f ca="1">SUMIF('CUESTIONARIO INICIAL'!B10:D35,1,'CUESTIONARIO INICIAL'!D10:D35)</f>
        <v>0</v>
      </c>
      <c r="E58">
        <f ca="1">SUMIF('CUESTIONARIO INICIAL'!B39:D72,1,'CUESTIONARIO INICIAL'!D39:D72)</f>
        <v>0</v>
      </c>
      <c r="F58">
        <f ca="1">SUMIF('CUESTIONARIO INICIAL'!B76:D95,1,'CUESTIONARIO INICIAL'!D76:D95)</f>
        <v>0</v>
      </c>
      <c r="G58">
        <f ca="1">SUMIF('CUESTIONARIO INICIAL'!B99:D115,1,'CUESTIONARIO INICIAL'!D99:D115)</f>
        <v>0</v>
      </c>
      <c r="I58" t="s">
        <v>120</v>
      </c>
      <c r="J58">
        <f t="shared" ref="J58:J66" ca="1" si="0">C58/C79+D58/D79+E58/E79+F58/F79+G58/G79</f>
        <v>1</v>
      </c>
      <c r="K58">
        <v>1</v>
      </c>
      <c r="L58">
        <v>2</v>
      </c>
      <c r="M58">
        <v>3</v>
      </c>
      <c r="N58">
        <v>4</v>
      </c>
      <c r="O58">
        <v>5</v>
      </c>
    </row>
    <row r="59" spans="2:15">
      <c r="B59" t="s">
        <v>121</v>
      </c>
      <c r="C59">
        <v>1</v>
      </c>
      <c r="D59">
        <f ca="1">SUMIF('CUESTIONARIO INICIAL'!B10:D35,2,'CUESTIONARIO INICIAL'!D10:D35)</f>
        <v>0</v>
      </c>
      <c r="E59">
        <f ca="1">SUMIF('CUESTIONARIO INICIAL'!B39:D72,2,'CUESTIONARIO INICIAL'!D39:D72)</f>
        <v>0</v>
      </c>
      <c r="F59">
        <f ca="1">SUMIF('CUESTIONARIO INICIAL'!B76:D95,2,'CUESTIONARIO INICIAL'!D76:D95)</f>
        <v>0</v>
      </c>
      <c r="G59">
        <f ca="1">SUMIF('CUESTIONARIO INICIAL'!B99:D115,2,'CUESTIONARIO INICIAL'!D99:D115)</f>
        <v>0</v>
      </c>
      <c r="I59" t="s">
        <v>121</v>
      </c>
      <c r="J59">
        <f t="shared" ca="1" si="0"/>
        <v>1</v>
      </c>
      <c r="K59">
        <v>1</v>
      </c>
      <c r="L59">
        <v>2</v>
      </c>
      <c r="M59">
        <v>3</v>
      </c>
      <c r="N59">
        <v>4</v>
      </c>
      <c r="O59">
        <v>5</v>
      </c>
    </row>
    <row r="60" spans="2:15">
      <c r="B60" t="s">
        <v>24</v>
      </c>
      <c r="C60">
        <v>1</v>
      </c>
      <c r="D60">
        <f ca="1">SUMIF('CUESTIONARIO INICIAL'!B10:D35,3,'CUESTIONARIO INICIAL'!D10:D35)</f>
        <v>0</v>
      </c>
      <c r="E60">
        <f ca="1">SUMIF('CUESTIONARIO INICIAL'!B39:D72,3,'CUESTIONARIO INICIAL'!D39:D72)</f>
        <v>0</v>
      </c>
      <c r="F60">
        <f ca="1">SUMIF('CUESTIONARIO INICIAL'!B76:D95,3,'CUESTIONARIO INICIAL'!D76:D95)</f>
        <v>0</v>
      </c>
      <c r="G60">
        <f ca="1">SUMIF('CUESTIONARIO INICIAL'!B99:D115,3,'CUESTIONARIO INICIAL'!D99:D115)</f>
        <v>0</v>
      </c>
      <c r="I60" t="s">
        <v>24</v>
      </c>
      <c r="J60">
        <f t="shared" ca="1" si="0"/>
        <v>1</v>
      </c>
      <c r="K60">
        <v>1</v>
      </c>
      <c r="L60">
        <v>2</v>
      </c>
      <c r="M60">
        <v>3</v>
      </c>
      <c r="N60">
        <v>4</v>
      </c>
      <c r="O60">
        <v>5</v>
      </c>
    </row>
    <row r="61" spans="2:15">
      <c r="B61" t="s">
        <v>122</v>
      </c>
      <c r="C61">
        <v>1</v>
      </c>
      <c r="D61">
        <f ca="1">SUMIF('CUESTIONARIO INICIAL'!B10:D35,4,'CUESTIONARIO INICIAL'!D10:D35)</f>
        <v>0</v>
      </c>
      <c r="E61">
        <f ca="1">SUMIF('CUESTIONARIO INICIAL'!B39:D72,4,'CUESTIONARIO INICIAL'!D39:D72)</f>
        <v>0</v>
      </c>
      <c r="F61">
        <f ca="1">SUMIF('CUESTIONARIO INICIAL'!B76:D95,4,'CUESTIONARIO INICIAL'!D76:D95)</f>
        <v>0</v>
      </c>
      <c r="G61">
        <f ca="1">SUMIF('CUESTIONARIO INICIAL'!B99:D115,4,'CUESTIONARIO INICIAL'!D99:D115)</f>
        <v>0</v>
      </c>
      <c r="I61" t="s">
        <v>122</v>
      </c>
      <c r="J61">
        <f t="shared" ca="1" si="0"/>
        <v>1</v>
      </c>
      <c r="K61">
        <v>1</v>
      </c>
      <c r="L61">
        <v>2</v>
      </c>
      <c r="M61">
        <v>3</v>
      </c>
      <c r="N61">
        <v>4</v>
      </c>
      <c r="O61">
        <v>5</v>
      </c>
    </row>
    <row r="62" spans="2:15">
      <c r="B62" t="s">
        <v>123</v>
      </c>
      <c r="C62">
        <v>1</v>
      </c>
      <c r="D62">
        <f ca="1">SUMIF('CUESTIONARIO INICIAL'!B10:D35,5,'CUESTIONARIO INICIAL'!D10:D35)</f>
        <v>0</v>
      </c>
      <c r="E62">
        <f ca="1">SUMIF('CUESTIONARIO INICIAL'!B39:D72,5,'CUESTIONARIO INICIAL'!D39:D72)</f>
        <v>0</v>
      </c>
      <c r="F62">
        <f ca="1">SUMIF('CUESTIONARIO INICIAL'!B76:D95,5,'CUESTIONARIO INICIAL'!D76:D95)</f>
        <v>0</v>
      </c>
      <c r="G62">
        <f ca="1">SUMIF('CUESTIONARIO INICIAL'!B99:D115,5,'CUESTIONARIO INICIAL'!D99:D115)</f>
        <v>0</v>
      </c>
      <c r="I62" t="s">
        <v>123</v>
      </c>
      <c r="J62">
        <f t="shared" ca="1" si="0"/>
        <v>1</v>
      </c>
      <c r="K62">
        <v>1</v>
      </c>
      <c r="L62">
        <v>2</v>
      </c>
      <c r="M62">
        <v>3</v>
      </c>
      <c r="N62">
        <v>4</v>
      </c>
      <c r="O62">
        <v>5</v>
      </c>
    </row>
    <row r="63" spans="2:15">
      <c r="B63" t="s">
        <v>124</v>
      </c>
      <c r="C63">
        <v>1</v>
      </c>
      <c r="D63">
        <f ca="1">SUMIF('CUESTIONARIO INICIAL'!B10:D35,6,'CUESTIONARIO INICIAL'!D10:D35)</f>
        <v>0</v>
      </c>
      <c r="E63">
        <f ca="1">SUMIF('CUESTIONARIO INICIAL'!B39:D72,6,'CUESTIONARIO INICIAL'!D39:D72)</f>
        <v>0</v>
      </c>
      <c r="F63">
        <f ca="1">SUMIF('CUESTIONARIO INICIAL'!B76:D95,6,'CUESTIONARIO INICIAL'!D76:D95)</f>
        <v>0</v>
      </c>
      <c r="G63">
        <f ca="1">SUMIF('CUESTIONARIO INICIAL'!B99:D115,6,'CUESTIONARIO INICIAL'!D99:D115)</f>
        <v>0</v>
      </c>
      <c r="I63" t="s">
        <v>124</v>
      </c>
      <c r="J63">
        <f t="shared" ca="1" si="0"/>
        <v>1</v>
      </c>
      <c r="K63">
        <v>1</v>
      </c>
      <c r="L63">
        <v>2</v>
      </c>
      <c r="M63">
        <v>3</v>
      </c>
      <c r="N63">
        <v>4</v>
      </c>
      <c r="O63">
        <v>5</v>
      </c>
    </row>
    <row r="64" spans="2:15">
      <c r="B64" t="s">
        <v>125</v>
      </c>
      <c r="C64">
        <v>1</v>
      </c>
      <c r="D64">
        <f ca="1">SUMIF('CUESTIONARIO INICIAL'!B10:D35,7,'CUESTIONARIO INICIAL'!D10:D35)</f>
        <v>0</v>
      </c>
      <c r="E64">
        <f ca="1">SUMIF('CUESTIONARIO INICIAL'!B39:D72,7,'CUESTIONARIO INICIAL'!D39:D72)</f>
        <v>0</v>
      </c>
      <c r="F64">
        <f ca="1">SUMIF('CUESTIONARIO INICIAL'!B76:D95,7,'CUESTIONARIO INICIAL'!D76:D95)</f>
        <v>0</v>
      </c>
      <c r="G64">
        <f ca="1">SUMIF('CUESTIONARIO INICIAL'!B99:D115,7,'CUESTIONARIO INICIAL'!D99:D115)</f>
        <v>0</v>
      </c>
      <c r="I64" t="s">
        <v>125</v>
      </c>
      <c r="J64">
        <f t="shared" ca="1" si="0"/>
        <v>1</v>
      </c>
      <c r="K64">
        <v>1</v>
      </c>
      <c r="L64">
        <v>2</v>
      </c>
      <c r="M64">
        <v>3</v>
      </c>
      <c r="N64">
        <v>4</v>
      </c>
      <c r="O64">
        <v>5</v>
      </c>
    </row>
    <row r="65" spans="2:15">
      <c r="B65" t="s">
        <v>126</v>
      </c>
      <c r="C65">
        <v>1</v>
      </c>
      <c r="D65">
        <f ca="1">SUMIF('CUESTIONARIO INICIAL'!B10:D35,8,'CUESTIONARIO INICIAL'!D10:D35)</f>
        <v>0</v>
      </c>
      <c r="E65">
        <f ca="1">SUMIF('CUESTIONARIO INICIAL'!B39:D72,8,'CUESTIONARIO INICIAL'!D39:D72)</f>
        <v>0</v>
      </c>
      <c r="F65">
        <f ca="1">SUMIF('CUESTIONARIO INICIAL'!B76:D95,8,'CUESTIONARIO INICIAL'!D76:D95)</f>
        <v>0</v>
      </c>
      <c r="G65">
        <f ca="1">SUMIF('CUESTIONARIO INICIAL'!B99:D115,8,'CUESTIONARIO INICIAL'!D99:D115)</f>
        <v>0</v>
      </c>
      <c r="I65" t="s">
        <v>126</v>
      </c>
      <c r="J65">
        <f t="shared" ca="1" si="0"/>
        <v>1</v>
      </c>
      <c r="K65">
        <v>1</v>
      </c>
      <c r="L65">
        <v>2</v>
      </c>
      <c r="M65">
        <v>3</v>
      </c>
      <c r="N65">
        <v>4</v>
      </c>
      <c r="O65">
        <v>5</v>
      </c>
    </row>
    <row r="66" spans="2:15">
      <c r="B66" t="s">
        <v>127</v>
      </c>
      <c r="C66">
        <v>1</v>
      </c>
      <c r="D66">
        <f ca="1">SUMIF('CUESTIONARIO INICIAL'!B10:D35,9,'CUESTIONARIO INICIAL'!D10:D35)</f>
        <v>0</v>
      </c>
      <c r="E66">
        <f ca="1">SUMIF('CUESTIONARIO INICIAL'!B39:D72,9,'CUESTIONARIO INICIAL'!D39:D72)</f>
        <v>0</v>
      </c>
      <c r="F66">
        <f ca="1">SUMIF('CUESTIONARIO INICIAL'!B76:D95,9,'CUESTIONARIO INICIAL'!D76:D95)</f>
        <v>0</v>
      </c>
      <c r="G66">
        <f ca="1">SUMIF('CUESTIONARIO INICIAL'!B99:D115,9,'CUESTIONARIO INICIAL'!D99:D115)</f>
        <v>0</v>
      </c>
      <c r="I66" t="s">
        <v>127</v>
      </c>
      <c r="J66">
        <f t="shared" ca="1" si="0"/>
        <v>1</v>
      </c>
      <c r="K66">
        <v>1</v>
      </c>
      <c r="L66">
        <v>2</v>
      </c>
      <c r="M66">
        <v>3</v>
      </c>
      <c r="N66">
        <v>4</v>
      </c>
      <c r="O66">
        <v>5</v>
      </c>
    </row>
    <row r="67" spans="2:15">
      <c r="D67">
        <f ca="1">SUM(D58:D66)</f>
        <v>0</v>
      </c>
      <c r="E67">
        <f ca="1">SUM(E58:E66)</f>
        <v>0</v>
      </c>
      <c r="F67">
        <f ca="1">SUM(F58:F66)</f>
        <v>0</v>
      </c>
      <c r="G67">
        <f ca="1">SUM(G58:G66)</f>
        <v>0</v>
      </c>
    </row>
    <row r="68" spans="2:15">
      <c r="B68">
        <f>'CUESTIONARIO INICIAL'!D7+'CUESTIONARIO INICIAL'!D36+'CUESTIONARIO INICIAL'!D73+'CUESTIONARIO INICIAL'!D96</f>
        <v>0</v>
      </c>
      <c r="C68">
        <v>0</v>
      </c>
      <c r="D68">
        <f ca="1">C68+D67</f>
        <v>0</v>
      </c>
      <c r="E68">
        <f t="shared" ref="E68:G68" ca="1" si="1">D68+E67</f>
        <v>0</v>
      </c>
      <c r="F68">
        <f t="shared" ca="1" si="1"/>
        <v>0</v>
      </c>
      <c r="G68">
        <f t="shared" ca="1" si="1"/>
        <v>0</v>
      </c>
    </row>
    <row r="69" spans="2:15">
      <c r="B69" t="s">
        <v>128</v>
      </c>
      <c r="C69" t="s">
        <v>143</v>
      </c>
      <c r="D69" t="s">
        <v>23</v>
      </c>
      <c r="E69" t="s">
        <v>144</v>
      </c>
      <c r="F69" t="s">
        <v>145</v>
      </c>
      <c r="G69" t="s">
        <v>146</v>
      </c>
    </row>
    <row r="71" spans="2:15">
      <c r="B71" t="s">
        <v>128</v>
      </c>
      <c r="C71">
        <v>0</v>
      </c>
      <c r="D71">
        <f>IF(OR('CUESTIONARIO INICIAL'!D8="NIVEL 2",'CUESTIONARIO INICIAL'!D8="NIVEL 2 PERO REVISA AREAS DE MEJORA"),'CUESTIONARIO INICIAL'!D7,0)</f>
        <v>0</v>
      </c>
      <c r="E71">
        <f>IF(OR('CUESTIONARIO INICIAL'!D37="NIVEL 3",'CUESTIONARIO INICIAL'!D37="NIVEL 3 PERO REVISA AREAS DE MEJORA"),'CUESTIONARIO INICIAL'!D36,0)</f>
        <v>0</v>
      </c>
      <c r="F71">
        <f>IF(OR('CUESTIONARIO INICIAL'!D74="NIVEL 4",'CUESTIONARIO INICIAL'!D8="NIVEL 4 PERO REVISA AREAS DE MEJORA"),'CUESTIONARIO INICIAL'!D74,0)</f>
        <v>0</v>
      </c>
      <c r="G71">
        <f>IF(OR('CUESTIONARIO INICIAL'!D97="NIVEL 5",'CUESTIONARIO INICIAL'!D97="NIVEL 5 PERO REVISA AREAS DE MEJORA"),'CUESTIONARIO INICIAL'!D96,0)</f>
        <v>0</v>
      </c>
    </row>
    <row r="72" spans="2:15">
      <c r="B72" t="s">
        <v>147</v>
      </c>
      <c r="C72">
        <v>0</v>
      </c>
      <c r="D72">
        <v>24</v>
      </c>
      <c r="E72">
        <v>32</v>
      </c>
      <c r="F72">
        <v>18</v>
      </c>
      <c r="G72">
        <v>15</v>
      </c>
    </row>
    <row r="73" spans="2:15">
      <c r="B73" t="s">
        <v>23</v>
      </c>
      <c r="C73">
        <v>24</v>
      </c>
    </row>
    <row r="74" spans="2:15">
      <c r="B74" t="s">
        <v>144</v>
      </c>
      <c r="C74">
        <v>56</v>
      </c>
    </row>
    <row r="75" spans="2:15">
      <c r="B75" t="s">
        <v>145</v>
      </c>
      <c r="C75">
        <v>74</v>
      </c>
    </row>
    <row r="76" spans="2:15">
      <c r="B76" t="s">
        <v>146</v>
      </c>
      <c r="C76">
        <v>89</v>
      </c>
    </row>
    <row r="78" spans="2:15">
      <c r="C78" t="s">
        <v>143</v>
      </c>
      <c r="D78" t="s">
        <v>23</v>
      </c>
      <c r="E78" t="s">
        <v>144</v>
      </c>
      <c r="F78" t="s">
        <v>145</v>
      </c>
      <c r="G78" t="s">
        <v>146</v>
      </c>
    </row>
    <row r="79" spans="2:15">
      <c r="B79" t="s">
        <v>120</v>
      </c>
      <c r="C79">
        <v>1</v>
      </c>
      <c r="D79">
        <v>2</v>
      </c>
      <c r="E79">
        <v>2</v>
      </c>
      <c r="F79">
        <v>1</v>
      </c>
      <c r="G79">
        <v>1</v>
      </c>
    </row>
    <row r="80" spans="2:15">
      <c r="B80" t="s">
        <v>121</v>
      </c>
      <c r="C80">
        <v>1</v>
      </c>
      <c r="D80">
        <v>3</v>
      </c>
      <c r="E80">
        <v>3</v>
      </c>
      <c r="F80">
        <v>3</v>
      </c>
      <c r="G80">
        <v>2</v>
      </c>
    </row>
    <row r="81" spans="2:7">
      <c r="B81" t="s">
        <v>24</v>
      </c>
      <c r="C81">
        <v>1</v>
      </c>
      <c r="D81">
        <v>1</v>
      </c>
      <c r="E81">
        <v>1</v>
      </c>
      <c r="F81">
        <v>3</v>
      </c>
      <c r="G81">
        <v>1</v>
      </c>
    </row>
    <row r="82" spans="2:7">
      <c r="B82" t="s">
        <v>122</v>
      </c>
      <c r="C82">
        <v>1</v>
      </c>
      <c r="D82">
        <v>4</v>
      </c>
      <c r="E82">
        <v>4</v>
      </c>
      <c r="F82">
        <v>4</v>
      </c>
      <c r="G82">
        <v>5</v>
      </c>
    </row>
    <row r="83" spans="2:7">
      <c r="B83" t="s">
        <v>123</v>
      </c>
      <c r="C83">
        <v>1</v>
      </c>
      <c r="D83">
        <v>4</v>
      </c>
      <c r="E83">
        <v>5</v>
      </c>
      <c r="F83">
        <v>1</v>
      </c>
      <c r="G83">
        <v>1</v>
      </c>
    </row>
    <row r="84" spans="2:7">
      <c r="B84" t="s">
        <v>124</v>
      </c>
      <c r="C84">
        <v>1</v>
      </c>
      <c r="D84">
        <v>3</v>
      </c>
      <c r="E84">
        <v>4</v>
      </c>
      <c r="F84">
        <v>4</v>
      </c>
      <c r="G84">
        <v>2</v>
      </c>
    </row>
    <row r="85" spans="2:7">
      <c r="B85" t="s">
        <v>125</v>
      </c>
      <c r="C85">
        <v>1</v>
      </c>
      <c r="D85">
        <v>4</v>
      </c>
      <c r="E85">
        <v>6</v>
      </c>
      <c r="F85">
        <v>2</v>
      </c>
      <c r="G85">
        <v>3</v>
      </c>
    </row>
    <row r="86" spans="2:7">
      <c r="B86" t="s">
        <v>126</v>
      </c>
      <c r="C86">
        <v>1</v>
      </c>
      <c r="D86">
        <v>1</v>
      </c>
      <c r="E86">
        <v>2</v>
      </c>
      <c r="F86">
        <v>1</v>
      </c>
      <c r="G86">
        <v>1</v>
      </c>
    </row>
    <row r="87" spans="2:7">
      <c r="B87" t="s">
        <v>127</v>
      </c>
      <c r="C87">
        <v>1</v>
      </c>
      <c r="D87">
        <v>2</v>
      </c>
      <c r="E87">
        <v>5</v>
      </c>
      <c r="F87">
        <v>1</v>
      </c>
      <c r="G87">
        <v>1</v>
      </c>
    </row>
  </sheetData>
  <sheetProtection algorithmName="SHA-512" hashValue="Nrp50IiWf8m9crESLLzatJc9IVnOgGQ+BUOtKbIHAURHWftQwUmzWSQ4+trSOGONuYzB7Y6nKT81QI90woP3/Q==" saltValue="LIqCBVAKvJaAg19io50bpg==" spinCount="100000" sheet="1" objects="1" scenarios="1"/>
  <mergeCells count="8">
    <mergeCell ref="N20:S20"/>
    <mergeCell ref="N21:S21"/>
    <mergeCell ref="N22:S22"/>
    <mergeCell ref="N15:S15"/>
    <mergeCell ref="N16:S16"/>
    <mergeCell ref="N17:S17"/>
    <mergeCell ref="N18:S18"/>
    <mergeCell ref="N19:S19"/>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164F-D0F6-47F8-9010-61DBD807775D}">
  <sheetPr>
    <tabColor theme="9" tint="0.39997558519241921"/>
    <pageSetUpPr fitToPage="1"/>
  </sheetPr>
  <dimension ref="B1:O148"/>
  <sheetViews>
    <sheetView zoomScaleNormal="100" workbookViewId="0">
      <pane xSplit="7" ySplit="6" topLeftCell="H10" activePane="bottomRight" state="frozen"/>
      <selection activeCell="E95" sqref="E95"/>
      <selection pane="topRight" activeCell="E95" sqref="E95"/>
      <selection pane="bottomLeft" activeCell="E95" sqref="E95"/>
      <selection pane="bottomRight" activeCell="P12" sqref="P12"/>
    </sheetView>
  </sheetViews>
  <sheetFormatPr baseColWidth="10" defaultRowHeight="15" outlineLevelCol="1"/>
  <cols>
    <col min="1" max="1" width="2.42578125" style="20" customWidth="1"/>
    <col min="2" max="2" width="6.7109375" style="20" hidden="1" customWidth="1"/>
    <col min="3" max="3" width="8.28515625" style="20" hidden="1" customWidth="1"/>
    <col min="4" max="4" width="7.140625" style="21" customWidth="1"/>
    <col min="5" max="5" width="76.7109375" style="20" customWidth="1"/>
    <col min="6" max="6" width="17.5703125" style="21" customWidth="1"/>
    <col min="7" max="7" width="2.5703125" style="21" customWidth="1"/>
    <col min="8" max="8" width="2.42578125" style="20" customWidth="1"/>
    <col min="9" max="12" width="9.7109375" style="21" hidden="1" customWidth="1" outlineLevel="1"/>
    <col min="13" max="13" width="12" style="22" hidden="1" customWidth="1" outlineLevel="1"/>
    <col min="14" max="14" width="18.85546875" style="20" hidden="1" customWidth="1" outlineLevel="1"/>
    <col min="15" max="15" width="11.42578125" style="20" collapsed="1"/>
    <col min="16" max="16384" width="11.42578125" style="20"/>
  </cols>
  <sheetData>
    <row r="1" spans="2:14" ht="9.75" customHeight="1"/>
    <row r="2" spans="2:14" ht="34.5" customHeight="1">
      <c r="B2" s="170" t="s">
        <v>158</v>
      </c>
      <c r="C2" s="171"/>
      <c r="D2" s="171"/>
      <c r="E2" s="171"/>
      <c r="F2" s="171"/>
      <c r="G2" s="23"/>
      <c r="I2" s="20"/>
      <c r="J2" s="20"/>
      <c r="K2" s="20"/>
      <c r="L2" s="20"/>
      <c r="M2" s="20"/>
    </row>
    <row r="3" spans="2:14" ht="33" customHeight="1" thickBot="1">
      <c r="B3" s="93"/>
      <c r="C3" s="94"/>
      <c r="D3" s="95"/>
      <c r="E3" s="96" t="s">
        <v>367</v>
      </c>
      <c r="F3" s="28"/>
      <c r="G3" s="29"/>
      <c r="I3" s="20"/>
      <c r="J3" s="20"/>
      <c r="K3" s="20"/>
      <c r="L3" s="20"/>
      <c r="M3" s="20"/>
    </row>
    <row r="4" spans="2:14" ht="21.75">
      <c r="B4" s="30"/>
      <c r="C4" s="30"/>
      <c r="D4" s="30"/>
      <c r="E4" s="30"/>
      <c r="F4" s="31"/>
      <c r="G4" s="29"/>
      <c r="I4" s="20"/>
      <c r="J4" s="20"/>
      <c r="K4" s="20"/>
      <c r="L4" s="20"/>
      <c r="M4" s="20"/>
    </row>
    <row r="5" spans="2:14" ht="21.75">
      <c r="B5" s="172" t="s">
        <v>114</v>
      </c>
      <c r="C5" s="135" t="s">
        <v>115</v>
      </c>
      <c r="D5" s="137" t="s">
        <v>160</v>
      </c>
      <c r="E5" s="137" t="s">
        <v>161</v>
      </c>
      <c r="F5" s="137" t="s">
        <v>162</v>
      </c>
      <c r="G5" s="29"/>
      <c r="I5" s="140" t="s">
        <v>163</v>
      </c>
      <c r="J5" s="140"/>
      <c r="K5" s="140"/>
      <c r="L5" s="140"/>
      <c r="M5" s="141" t="s">
        <v>148</v>
      </c>
      <c r="N5" s="141" t="s">
        <v>164</v>
      </c>
    </row>
    <row r="6" spans="2:14" s="32" customFormat="1" ht="15" customHeight="1">
      <c r="B6" s="173"/>
      <c r="C6" s="136"/>
      <c r="D6" s="138"/>
      <c r="E6" s="139"/>
      <c r="F6" s="139"/>
      <c r="G6" s="29"/>
      <c r="I6" s="91" t="s">
        <v>116</v>
      </c>
      <c r="J6" s="91" t="s">
        <v>117</v>
      </c>
      <c r="K6" s="91" t="s">
        <v>165</v>
      </c>
      <c r="L6" s="91" t="s">
        <v>119</v>
      </c>
      <c r="M6" s="142"/>
      <c r="N6" s="142"/>
    </row>
    <row r="7" spans="2:14" ht="105.75" customHeight="1">
      <c r="B7" s="33"/>
      <c r="C7" s="34"/>
      <c r="D7" s="97">
        <v>1</v>
      </c>
      <c r="E7" s="98" t="s">
        <v>368</v>
      </c>
      <c r="F7" s="99"/>
      <c r="G7" s="29"/>
      <c r="I7" s="38"/>
      <c r="J7" s="38"/>
      <c r="K7" s="38"/>
      <c r="L7" s="38"/>
      <c r="M7" s="143"/>
      <c r="N7" s="143"/>
    </row>
    <row r="8" spans="2:14" ht="77.25" customHeight="1">
      <c r="B8" s="33"/>
      <c r="C8" s="34"/>
      <c r="D8" s="100">
        <v>2</v>
      </c>
      <c r="E8" s="98" t="s">
        <v>369</v>
      </c>
      <c r="F8" s="99"/>
      <c r="G8" s="29"/>
      <c r="I8" s="40">
        <f>SUM(I11:I36)</f>
        <v>0</v>
      </c>
      <c r="J8" s="40">
        <f>SUM(J11:J36)</f>
        <v>0</v>
      </c>
      <c r="K8" s="40">
        <f>SUM(K11:K36)</f>
        <v>0</v>
      </c>
      <c r="L8" s="40">
        <f>SUM(L11:L36)</f>
        <v>0</v>
      </c>
      <c r="M8" s="41" t="str">
        <f>IF(I8+J8+K8+L8&lt;&gt;24,"REVISAR RESPUESTA","OK")</f>
        <v>REVISAR RESPUESTA</v>
      </c>
      <c r="N8" s="42"/>
    </row>
    <row r="9" spans="2:14" ht="18.75" hidden="1" customHeight="1">
      <c r="B9" s="43"/>
      <c r="C9" s="44"/>
      <c r="D9" s="45"/>
      <c r="E9" s="44"/>
      <c r="F9" s="46"/>
      <c r="G9" s="29"/>
      <c r="I9" s="140" t="str">
        <f>IF(I8=0,"-",IF(I8=24,"NIVEL 2",IF((J8+K8+L8)&lt;=6,"NIVEL 2, REVISAR AREAS DE MEJORA","NIVEL 1")))</f>
        <v>-</v>
      </c>
      <c r="J9" s="140"/>
      <c r="K9" s="140"/>
      <c r="L9" s="140"/>
      <c r="M9" s="140"/>
      <c r="N9" s="140"/>
    </row>
    <row r="10" spans="2:14" ht="21" customHeight="1">
      <c r="B10" s="47"/>
      <c r="C10" s="48"/>
      <c r="D10" s="49" t="s">
        <v>168</v>
      </c>
      <c r="E10" s="101" t="s">
        <v>3</v>
      </c>
      <c r="F10" s="51"/>
      <c r="G10" s="29"/>
      <c r="I10" s="52"/>
      <c r="J10" s="52"/>
      <c r="K10" s="52"/>
      <c r="L10" s="52"/>
      <c r="M10" s="52"/>
      <c r="N10" s="52"/>
    </row>
    <row r="11" spans="2:14" ht="41.25" customHeight="1">
      <c r="B11" s="53">
        <v>2</v>
      </c>
      <c r="C11" s="54">
        <v>7</v>
      </c>
      <c r="D11" s="55" t="s">
        <v>169</v>
      </c>
      <c r="E11" s="56" t="s">
        <v>22</v>
      </c>
      <c r="F11" s="116"/>
      <c r="G11" s="29"/>
      <c r="I11" s="53">
        <f>IF($F11="SI",1,0)</f>
        <v>0</v>
      </c>
      <c r="J11" s="53">
        <f>IF($F11="NO",1,0)</f>
        <v>0</v>
      </c>
      <c r="K11" s="53">
        <f>IF($F11="NO SÉ",1,0)</f>
        <v>0</v>
      </c>
      <c r="L11" s="53">
        <f>IF($F11="NO SE APLICA",1,0)</f>
        <v>0</v>
      </c>
      <c r="M11" s="57" t="str">
        <f>IF(I11+J11+K11+L11&gt;1,"REVISAR RESPUESTA","OK")</f>
        <v>OK</v>
      </c>
      <c r="N11" s="53" t="str">
        <f>IF(J11+K11+L11=1,"AREA DE MEJORA","-")</f>
        <v>-</v>
      </c>
    </row>
    <row r="12" spans="2:14" ht="41.25" customHeight="1">
      <c r="B12" s="53">
        <v>2</v>
      </c>
      <c r="C12" s="54">
        <v>2</v>
      </c>
      <c r="D12" s="55" t="s">
        <v>170</v>
      </c>
      <c r="E12" s="56" t="s">
        <v>21</v>
      </c>
      <c r="F12" s="116"/>
      <c r="G12" s="29"/>
      <c r="I12" s="53">
        <f>IF($F12="SI",1,0)</f>
        <v>0</v>
      </c>
      <c r="J12" s="53">
        <f>IF($F12="NO",1,0)</f>
        <v>0</v>
      </c>
      <c r="K12" s="53">
        <f>IF($F12="NO SÉ",1,0)</f>
        <v>0</v>
      </c>
      <c r="L12" s="53">
        <f>IF($F12="NO SE APLICA",1,0)</f>
        <v>0</v>
      </c>
      <c r="M12" s="57" t="str">
        <f t="shared" ref="M12:M73" si="0">IF(I12+J12+K12+L12&gt;1,"REVISAR RESPUESTA","OK")</f>
        <v>OK</v>
      </c>
      <c r="N12" s="53" t="str">
        <f>IF(J12+K12+L12=1,"AREA DE MEJORA","-")</f>
        <v>-</v>
      </c>
    </row>
    <row r="13" spans="2:14" ht="41.25" customHeight="1">
      <c r="B13" s="53">
        <v>2</v>
      </c>
      <c r="C13" s="54">
        <v>2</v>
      </c>
      <c r="D13" s="55" t="s">
        <v>171</v>
      </c>
      <c r="E13" s="56" t="s">
        <v>172</v>
      </c>
      <c r="F13" s="116"/>
      <c r="G13" s="29"/>
      <c r="I13" s="53">
        <f t="shared" ref="I13:I36" si="1">IF($F13="SI",1,0)</f>
        <v>0</v>
      </c>
      <c r="J13" s="53">
        <f t="shared" ref="J13:J36" si="2">IF($F13="NO",1,0)</f>
        <v>0</v>
      </c>
      <c r="K13" s="53">
        <f t="shared" ref="K13:K36" si="3">IF($F13="NO SÉ",1,0)</f>
        <v>0</v>
      </c>
      <c r="L13" s="53">
        <f t="shared" ref="L13:L36" si="4">IF($F13="NO SE APLICA",1,0)</f>
        <v>0</v>
      </c>
      <c r="M13" s="57" t="str">
        <f t="shared" si="0"/>
        <v>OK</v>
      </c>
      <c r="N13" s="53" t="str">
        <f>IF(J13+K13+L13=1,"AREA DE MEJORA","-")</f>
        <v>-</v>
      </c>
    </row>
    <row r="14" spans="2:14" ht="51.75" customHeight="1">
      <c r="B14" s="53">
        <v>2</v>
      </c>
      <c r="C14" s="54">
        <v>1</v>
      </c>
      <c r="D14" s="55" t="s">
        <v>173</v>
      </c>
      <c r="E14" s="56" t="s">
        <v>174</v>
      </c>
      <c r="F14" s="116"/>
      <c r="G14" s="29"/>
      <c r="I14" s="53">
        <f t="shared" si="1"/>
        <v>0</v>
      </c>
      <c r="J14" s="53">
        <f t="shared" si="2"/>
        <v>0</v>
      </c>
      <c r="K14" s="53">
        <f t="shared" si="3"/>
        <v>0</v>
      </c>
      <c r="L14" s="53">
        <f t="shared" si="4"/>
        <v>0</v>
      </c>
      <c r="M14" s="57" t="str">
        <f t="shared" si="0"/>
        <v>OK</v>
      </c>
      <c r="N14" s="53" t="str">
        <f>IF(J14+K14+L14=1,"AREA DE MEJORA","-")</f>
        <v>-</v>
      </c>
    </row>
    <row r="15" spans="2:14" ht="21" customHeight="1">
      <c r="B15" s="47"/>
      <c r="C15" s="48"/>
      <c r="D15" s="49" t="s">
        <v>175</v>
      </c>
      <c r="E15" s="101" t="s">
        <v>4</v>
      </c>
      <c r="F15" s="51"/>
      <c r="G15" s="29"/>
      <c r="I15" s="52"/>
      <c r="J15" s="52"/>
      <c r="K15" s="52"/>
      <c r="L15" s="52"/>
      <c r="M15" s="52"/>
      <c r="N15" s="52"/>
    </row>
    <row r="16" spans="2:14" ht="39.75" customHeight="1">
      <c r="B16" s="53">
        <v>2</v>
      </c>
      <c r="C16" s="54">
        <v>9</v>
      </c>
      <c r="D16" s="55" t="s">
        <v>176</v>
      </c>
      <c r="E16" s="56" t="s">
        <v>27</v>
      </c>
      <c r="F16" s="116"/>
      <c r="G16" s="29"/>
      <c r="I16" s="53">
        <f>IF($F16="SI",1,0)</f>
        <v>0</v>
      </c>
      <c r="J16" s="53">
        <f t="shared" si="2"/>
        <v>0</v>
      </c>
      <c r="K16" s="53">
        <f t="shared" si="3"/>
        <v>0</v>
      </c>
      <c r="L16" s="53">
        <f t="shared" si="4"/>
        <v>0</v>
      </c>
      <c r="M16" s="57" t="str">
        <f t="shared" si="0"/>
        <v>OK</v>
      </c>
      <c r="N16" s="53" t="str">
        <f>IF(J16+K16+L16=1,"AREA DE MEJORA","-")</f>
        <v>-</v>
      </c>
    </row>
    <row r="17" spans="2:14" ht="39.75" customHeight="1">
      <c r="B17" s="53">
        <v>2</v>
      </c>
      <c r="C17" s="54">
        <v>8</v>
      </c>
      <c r="D17" s="55" t="s">
        <v>177</v>
      </c>
      <c r="E17" s="56" t="s">
        <v>28</v>
      </c>
      <c r="F17" s="116"/>
      <c r="G17" s="29"/>
      <c r="I17" s="53">
        <f t="shared" si="1"/>
        <v>0</v>
      </c>
      <c r="J17" s="53">
        <f t="shared" si="2"/>
        <v>0</v>
      </c>
      <c r="K17" s="53">
        <f t="shared" si="3"/>
        <v>0</v>
      </c>
      <c r="L17" s="53">
        <f t="shared" si="4"/>
        <v>0</v>
      </c>
      <c r="M17" s="57" t="str">
        <f t="shared" si="0"/>
        <v>OK</v>
      </c>
      <c r="N17" s="53" t="str">
        <f>IF(J17+K17+L17=1,"AREA DE MEJORA","-")</f>
        <v>-</v>
      </c>
    </row>
    <row r="18" spans="2:14" ht="51" customHeight="1">
      <c r="B18" s="53">
        <v>2</v>
      </c>
      <c r="C18" s="54">
        <v>3</v>
      </c>
      <c r="D18" s="55" t="s">
        <v>178</v>
      </c>
      <c r="E18" s="56" t="s">
        <v>179</v>
      </c>
      <c r="F18" s="116"/>
      <c r="G18" s="29"/>
      <c r="I18" s="53">
        <f t="shared" si="1"/>
        <v>0</v>
      </c>
      <c r="J18" s="53">
        <f t="shared" si="2"/>
        <v>0</v>
      </c>
      <c r="K18" s="53">
        <f t="shared" si="3"/>
        <v>0</v>
      </c>
      <c r="L18" s="53">
        <f t="shared" si="4"/>
        <v>0</v>
      </c>
      <c r="M18" s="57" t="str">
        <f t="shared" si="0"/>
        <v>OK</v>
      </c>
      <c r="N18" s="53" t="str">
        <f>IF(J18+K18+L18=1,"AREA DE MEJORA","-")</f>
        <v>-</v>
      </c>
    </row>
    <row r="19" spans="2:14" ht="52.5" customHeight="1">
      <c r="B19" s="53">
        <v>2</v>
      </c>
      <c r="C19" s="54">
        <v>9</v>
      </c>
      <c r="D19" s="55" t="s">
        <v>180</v>
      </c>
      <c r="E19" s="56" t="s">
        <v>181</v>
      </c>
      <c r="F19" s="116"/>
      <c r="G19" s="29"/>
      <c r="I19" s="53">
        <f t="shared" si="1"/>
        <v>0</v>
      </c>
      <c r="J19" s="53">
        <f t="shared" si="2"/>
        <v>0</v>
      </c>
      <c r="K19" s="53">
        <f t="shared" si="3"/>
        <v>0</v>
      </c>
      <c r="L19" s="53">
        <f t="shared" si="4"/>
        <v>0</v>
      </c>
      <c r="M19" s="57" t="str">
        <f t="shared" si="0"/>
        <v>OK</v>
      </c>
      <c r="N19" s="53" t="str">
        <f>IF(J19+K19+L19=1,"AREA DE MEJORA","-")</f>
        <v>-</v>
      </c>
    </row>
    <row r="20" spans="2:14" ht="39.75" customHeight="1">
      <c r="B20" s="53">
        <v>2</v>
      </c>
      <c r="C20" s="54">
        <v>4</v>
      </c>
      <c r="D20" s="55" t="s">
        <v>182</v>
      </c>
      <c r="E20" s="56" t="s">
        <v>183</v>
      </c>
      <c r="F20" s="116"/>
      <c r="G20" s="29"/>
      <c r="I20" s="53">
        <f t="shared" si="1"/>
        <v>0</v>
      </c>
      <c r="J20" s="53">
        <f t="shared" si="2"/>
        <v>0</v>
      </c>
      <c r="K20" s="53">
        <f t="shared" si="3"/>
        <v>0</v>
      </c>
      <c r="L20" s="53">
        <f t="shared" si="4"/>
        <v>0</v>
      </c>
      <c r="M20" s="57" t="str">
        <f t="shared" si="0"/>
        <v>OK</v>
      </c>
      <c r="N20" s="53" t="str">
        <f>IF(J20+K20+L20=1,"AREA DE MEJORA","-")</f>
        <v>-</v>
      </c>
    </row>
    <row r="21" spans="2:14" ht="21.75">
      <c r="B21" s="58"/>
      <c r="C21" s="59"/>
      <c r="D21" s="49" t="s">
        <v>184</v>
      </c>
      <c r="E21" s="101" t="s">
        <v>32</v>
      </c>
      <c r="F21" s="51"/>
      <c r="G21" s="29"/>
      <c r="I21" s="58"/>
      <c r="J21" s="58"/>
      <c r="K21" s="58"/>
      <c r="L21" s="58"/>
      <c r="M21" s="58"/>
      <c r="N21" s="58"/>
    </row>
    <row r="22" spans="2:14" ht="28.5" customHeight="1">
      <c r="B22" s="53">
        <v>2</v>
      </c>
      <c r="C22" s="54">
        <v>6</v>
      </c>
      <c r="D22" s="55" t="s">
        <v>185</v>
      </c>
      <c r="E22" s="56" t="s">
        <v>186</v>
      </c>
      <c r="F22" s="116"/>
      <c r="G22" s="29"/>
      <c r="I22" s="53">
        <f t="shared" si="1"/>
        <v>0</v>
      </c>
      <c r="J22" s="53">
        <f t="shared" si="2"/>
        <v>0</v>
      </c>
      <c r="K22" s="53">
        <f t="shared" si="3"/>
        <v>0</v>
      </c>
      <c r="L22" s="53">
        <f t="shared" si="4"/>
        <v>0</v>
      </c>
      <c r="M22" s="57" t="str">
        <f t="shared" si="0"/>
        <v>OK</v>
      </c>
      <c r="N22" s="53" t="str">
        <f t="shared" ref="N22:N36" si="5">IF(J22+K22+L22=1,"AREA DE MEJORA","-")</f>
        <v>-</v>
      </c>
    </row>
    <row r="23" spans="2:14" ht="84.75" customHeight="1">
      <c r="B23" s="53">
        <v>2</v>
      </c>
      <c r="C23" s="54">
        <v>5</v>
      </c>
      <c r="D23" s="55" t="s">
        <v>187</v>
      </c>
      <c r="E23" s="56" t="s">
        <v>188</v>
      </c>
      <c r="F23" s="116"/>
      <c r="G23" s="29"/>
      <c r="I23" s="53">
        <f t="shared" si="1"/>
        <v>0</v>
      </c>
      <c r="J23" s="53">
        <f t="shared" si="2"/>
        <v>0</v>
      </c>
      <c r="K23" s="53">
        <f t="shared" si="3"/>
        <v>0</v>
      </c>
      <c r="L23" s="53">
        <f t="shared" si="4"/>
        <v>0</v>
      </c>
      <c r="M23" s="57" t="str">
        <f t="shared" si="0"/>
        <v>OK</v>
      </c>
      <c r="N23" s="53" t="str">
        <f t="shared" si="5"/>
        <v>-</v>
      </c>
    </row>
    <row r="24" spans="2:14" ht="22.5" customHeight="1">
      <c r="B24" s="53">
        <v>2</v>
      </c>
      <c r="C24" s="54">
        <v>5</v>
      </c>
      <c r="D24" s="55" t="s">
        <v>189</v>
      </c>
      <c r="E24" s="56" t="s">
        <v>190</v>
      </c>
      <c r="F24" s="116"/>
      <c r="G24" s="29"/>
      <c r="I24" s="53">
        <f t="shared" si="1"/>
        <v>0</v>
      </c>
      <c r="J24" s="53">
        <f t="shared" si="2"/>
        <v>0</v>
      </c>
      <c r="K24" s="53">
        <f t="shared" si="3"/>
        <v>0</v>
      </c>
      <c r="L24" s="53">
        <f t="shared" si="4"/>
        <v>0</v>
      </c>
      <c r="M24" s="57" t="str">
        <f t="shared" si="0"/>
        <v>OK</v>
      </c>
      <c r="N24" s="53" t="str">
        <f t="shared" si="5"/>
        <v>-</v>
      </c>
    </row>
    <row r="25" spans="2:14" ht="22.5" customHeight="1">
      <c r="B25" s="53">
        <v>2</v>
      </c>
      <c r="C25" s="54">
        <v>1</v>
      </c>
      <c r="D25" s="55" t="s">
        <v>191</v>
      </c>
      <c r="E25" s="56" t="s">
        <v>192</v>
      </c>
      <c r="F25" s="116"/>
      <c r="G25" s="29"/>
      <c r="I25" s="53">
        <f t="shared" si="1"/>
        <v>0</v>
      </c>
      <c r="J25" s="53">
        <f t="shared" si="2"/>
        <v>0</v>
      </c>
      <c r="K25" s="53">
        <f t="shared" si="3"/>
        <v>0</v>
      </c>
      <c r="L25" s="53">
        <f t="shared" si="4"/>
        <v>0</v>
      </c>
      <c r="M25" s="57" t="str">
        <f t="shared" si="0"/>
        <v>OK</v>
      </c>
      <c r="N25" s="53" t="str">
        <f t="shared" si="5"/>
        <v>-</v>
      </c>
    </row>
    <row r="26" spans="2:14" ht="22.5" customHeight="1">
      <c r="B26" s="53">
        <v>2</v>
      </c>
      <c r="C26" s="54">
        <v>5</v>
      </c>
      <c r="D26" s="55" t="s">
        <v>193</v>
      </c>
      <c r="E26" s="56" t="s">
        <v>194</v>
      </c>
      <c r="F26" s="116"/>
      <c r="G26" s="29"/>
      <c r="I26" s="53">
        <f t="shared" si="1"/>
        <v>0</v>
      </c>
      <c r="J26" s="53">
        <f t="shared" si="2"/>
        <v>0</v>
      </c>
      <c r="K26" s="53">
        <f t="shared" si="3"/>
        <v>0</v>
      </c>
      <c r="L26" s="53">
        <f t="shared" si="4"/>
        <v>0</v>
      </c>
      <c r="M26" s="57" t="str">
        <f t="shared" si="0"/>
        <v>OK</v>
      </c>
      <c r="N26" s="53" t="str">
        <f t="shared" si="5"/>
        <v>-</v>
      </c>
    </row>
    <row r="27" spans="2:14" ht="22.5" customHeight="1">
      <c r="B27" s="53">
        <v>2</v>
      </c>
      <c r="C27" s="54">
        <v>4</v>
      </c>
      <c r="D27" s="55" t="s">
        <v>195</v>
      </c>
      <c r="E27" s="56" t="s">
        <v>196</v>
      </c>
      <c r="F27" s="116"/>
      <c r="G27" s="29"/>
      <c r="I27" s="53">
        <f t="shared" si="1"/>
        <v>0</v>
      </c>
      <c r="J27" s="53">
        <f t="shared" si="2"/>
        <v>0</v>
      </c>
      <c r="K27" s="53">
        <f t="shared" si="3"/>
        <v>0</v>
      </c>
      <c r="L27" s="53">
        <f t="shared" si="4"/>
        <v>0</v>
      </c>
      <c r="M27" s="57" t="str">
        <f t="shared" si="0"/>
        <v>OK</v>
      </c>
      <c r="N27" s="53" t="str">
        <f t="shared" si="5"/>
        <v>-</v>
      </c>
    </row>
    <row r="28" spans="2:14" ht="30">
      <c r="B28" s="53">
        <v>2</v>
      </c>
      <c r="C28" s="54">
        <v>2</v>
      </c>
      <c r="D28" s="55" t="s">
        <v>197</v>
      </c>
      <c r="E28" s="56" t="s">
        <v>198</v>
      </c>
      <c r="F28" s="116"/>
      <c r="G28" s="29"/>
      <c r="I28" s="53">
        <f t="shared" si="1"/>
        <v>0</v>
      </c>
      <c r="J28" s="53">
        <f t="shared" si="2"/>
        <v>0</v>
      </c>
      <c r="K28" s="53">
        <f t="shared" si="3"/>
        <v>0</v>
      </c>
      <c r="L28" s="53">
        <f t="shared" si="4"/>
        <v>0</v>
      </c>
      <c r="M28" s="57" t="str">
        <f t="shared" si="0"/>
        <v>OK</v>
      </c>
      <c r="N28" s="53" t="str">
        <f>IF(J28+K28+L28=1,"AREA DE MEJORA","-")</f>
        <v>-</v>
      </c>
    </row>
    <row r="29" spans="2:14" ht="51" customHeight="1">
      <c r="B29" s="53">
        <v>2</v>
      </c>
      <c r="C29" s="54">
        <v>5</v>
      </c>
      <c r="D29" s="55" t="s">
        <v>199</v>
      </c>
      <c r="E29" s="56" t="s">
        <v>200</v>
      </c>
      <c r="F29" s="116"/>
      <c r="G29" s="29"/>
      <c r="I29" s="53">
        <f t="shared" si="1"/>
        <v>0</v>
      </c>
      <c r="J29" s="53">
        <f t="shared" si="2"/>
        <v>0</v>
      </c>
      <c r="K29" s="53">
        <f t="shared" si="3"/>
        <v>0</v>
      </c>
      <c r="L29" s="53">
        <f t="shared" si="4"/>
        <v>0</v>
      </c>
      <c r="M29" s="57" t="str">
        <f t="shared" si="0"/>
        <v>OK</v>
      </c>
      <c r="N29" s="53" t="str">
        <f t="shared" si="5"/>
        <v>-</v>
      </c>
    </row>
    <row r="30" spans="2:14" ht="48.75" customHeight="1">
      <c r="B30" s="53">
        <v>2</v>
      </c>
      <c r="C30" s="54">
        <v>7</v>
      </c>
      <c r="D30" s="55" t="s">
        <v>201</v>
      </c>
      <c r="E30" s="56" t="s">
        <v>202</v>
      </c>
      <c r="F30" s="116"/>
      <c r="G30" s="29"/>
      <c r="I30" s="53">
        <f t="shared" si="1"/>
        <v>0</v>
      </c>
      <c r="J30" s="53">
        <f t="shared" si="2"/>
        <v>0</v>
      </c>
      <c r="K30" s="53">
        <f t="shared" si="3"/>
        <v>0</v>
      </c>
      <c r="L30" s="53">
        <f t="shared" si="4"/>
        <v>0</v>
      </c>
      <c r="M30" s="57" t="str">
        <f t="shared" si="0"/>
        <v>OK</v>
      </c>
      <c r="N30" s="53" t="str">
        <f t="shared" si="5"/>
        <v>-</v>
      </c>
    </row>
    <row r="31" spans="2:14" ht="36.75" customHeight="1">
      <c r="B31" s="53">
        <v>2</v>
      </c>
      <c r="C31" s="54">
        <v>6</v>
      </c>
      <c r="D31" s="55" t="s">
        <v>203</v>
      </c>
      <c r="E31" s="56" t="s">
        <v>204</v>
      </c>
      <c r="F31" s="116"/>
      <c r="G31" s="29"/>
      <c r="I31" s="53">
        <f t="shared" si="1"/>
        <v>0</v>
      </c>
      <c r="J31" s="53">
        <f t="shared" si="2"/>
        <v>0</v>
      </c>
      <c r="K31" s="53">
        <f t="shared" si="3"/>
        <v>0</v>
      </c>
      <c r="L31" s="53">
        <f t="shared" si="4"/>
        <v>0</v>
      </c>
      <c r="M31" s="57" t="str">
        <f t="shared" si="0"/>
        <v>OK</v>
      </c>
      <c r="N31" s="53" t="str">
        <f t="shared" si="5"/>
        <v>-</v>
      </c>
    </row>
    <row r="32" spans="2:14" ht="39" customHeight="1">
      <c r="B32" s="53">
        <v>2</v>
      </c>
      <c r="C32" s="54">
        <v>7</v>
      </c>
      <c r="D32" s="55" t="s">
        <v>205</v>
      </c>
      <c r="E32" s="56" t="s">
        <v>43</v>
      </c>
      <c r="F32" s="116"/>
      <c r="G32" s="29"/>
      <c r="I32" s="53">
        <f t="shared" si="1"/>
        <v>0</v>
      </c>
      <c r="J32" s="53">
        <f t="shared" si="2"/>
        <v>0</v>
      </c>
      <c r="K32" s="53">
        <f t="shared" si="3"/>
        <v>0</v>
      </c>
      <c r="L32" s="53">
        <f t="shared" si="4"/>
        <v>0</v>
      </c>
      <c r="M32" s="57" t="str">
        <f t="shared" si="0"/>
        <v>OK</v>
      </c>
      <c r="N32" s="53" t="str">
        <f t="shared" si="5"/>
        <v>-</v>
      </c>
    </row>
    <row r="33" spans="2:14" ht="51" customHeight="1">
      <c r="B33" s="53">
        <v>2</v>
      </c>
      <c r="C33" s="54">
        <v>4</v>
      </c>
      <c r="D33" s="55" t="s">
        <v>206</v>
      </c>
      <c r="E33" s="56" t="s">
        <v>44</v>
      </c>
      <c r="F33" s="116"/>
      <c r="G33" s="29"/>
      <c r="I33" s="53">
        <f t="shared" si="1"/>
        <v>0</v>
      </c>
      <c r="J33" s="53">
        <f t="shared" si="2"/>
        <v>0</v>
      </c>
      <c r="K33" s="53">
        <f t="shared" si="3"/>
        <v>0</v>
      </c>
      <c r="L33" s="53">
        <f t="shared" si="4"/>
        <v>0</v>
      </c>
      <c r="M33" s="57" t="str">
        <f t="shared" si="0"/>
        <v>OK</v>
      </c>
      <c r="N33" s="53" t="str">
        <f t="shared" si="5"/>
        <v>-</v>
      </c>
    </row>
    <row r="34" spans="2:14" ht="36.75" customHeight="1">
      <c r="B34" s="53">
        <v>2</v>
      </c>
      <c r="C34" s="54">
        <v>4</v>
      </c>
      <c r="D34" s="55" t="s">
        <v>207</v>
      </c>
      <c r="E34" s="56" t="s">
        <v>45</v>
      </c>
      <c r="F34" s="116"/>
      <c r="G34" s="29"/>
      <c r="I34" s="53">
        <f t="shared" si="1"/>
        <v>0</v>
      </c>
      <c r="J34" s="53">
        <f t="shared" si="2"/>
        <v>0</v>
      </c>
      <c r="K34" s="53">
        <f t="shared" si="3"/>
        <v>0</v>
      </c>
      <c r="L34" s="53">
        <f t="shared" si="4"/>
        <v>0</v>
      </c>
      <c r="M34" s="57" t="str">
        <f t="shared" si="0"/>
        <v>OK</v>
      </c>
      <c r="N34" s="53" t="str">
        <f t="shared" si="5"/>
        <v>-</v>
      </c>
    </row>
    <row r="35" spans="2:14" ht="52.5" customHeight="1">
      <c r="B35" s="53">
        <v>2</v>
      </c>
      <c r="C35" s="54">
        <v>6</v>
      </c>
      <c r="D35" s="55" t="s">
        <v>208</v>
      </c>
      <c r="E35" s="56" t="s">
        <v>46</v>
      </c>
      <c r="F35" s="116"/>
      <c r="G35" s="29"/>
      <c r="I35" s="53">
        <f t="shared" si="1"/>
        <v>0</v>
      </c>
      <c r="J35" s="53">
        <f t="shared" si="2"/>
        <v>0</v>
      </c>
      <c r="K35" s="53">
        <f t="shared" si="3"/>
        <v>0</v>
      </c>
      <c r="L35" s="53">
        <f t="shared" si="4"/>
        <v>0</v>
      </c>
      <c r="M35" s="57" t="str">
        <f t="shared" si="0"/>
        <v>OK</v>
      </c>
      <c r="N35" s="53" t="str">
        <f t="shared" si="5"/>
        <v>-</v>
      </c>
    </row>
    <row r="36" spans="2:14" ht="40.5" customHeight="1">
      <c r="B36" s="53">
        <v>2</v>
      </c>
      <c r="C36" s="54">
        <v>7</v>
      </c>
      <c r="D36" s="55" t="s">
        <v>209</v>
      </c>
      <c r="E36" s="56" t="s">
        <v>5</v>
      </c>
      <c r="F36" s="116"/>
      <c r="G36" s="29"/>
      <c r="I36" s="53">
        <f t="shared" si="1"/>
        <v>0</v>
      </c>
      <c r="J36" s="53">
        <f t="shared" si="2"/>
        <v>0</v>
      </c>
      <c r="K36" s="53">
        <f t="shared" si="3"/>
        <v>0</v>
      </c>
      <c r="L36" s="53">
        <f t="shared" si="4"/>
        <v>0</v>
      </c>
      <c r="M36" s="57" t="str">
        <f t="shared" si="0"/>
        <v>OK</v>
      </c>
      <c r="N36" s="53" t="str">
        <f t="shared" si="5"/>
        <v>-</v>
      </c>
    </row>
    <row r="37" spans="2:14" ht="42.75" hidden="1">
      <c r="B37" s="47"/>
      <c r="C37" s="48"/>
      <c r="D37" s="60"/>
      <c r="E37" s="61" t="s">
        <v>210</v>
      </c>
      <c r="F37" s="62"/>
      <c r="G37" s="29"/>
      <c r="I37" s="52">
        <f>SUM(I39:I73)</f>
        <v>0</v>
      </c>
      <c r="J37" s="52">
        <f>SUM(J39:J73)</f>
        <v>0</v>
      </c>
      <c r="K37" s="52">
        <f>SUM(K39:K73)</f>
        <v>0</v>
      </c>
      <c r="L37" s="52">
        <f>SUM(L39:L73)</f>
        <v>0</v>
      </c>
      <c r="M37" s="52" t="str">
        <f>IF(I37+J37+K37+L37&lt;&gt;32,"REVISAR RESPUESTA","OK")</f>
        <v>REVISAR RESPUESTA</v>
      </c>
      <c r="N37" s="52"/>
    </row>
    <row r="38" spans="2:14" ht="127.5" customHeight="1">
      <c r="B38" s="63"/>
      <c r="C38" s="43"/>
      <c r="D38" s="100">
        <v>3</v>
      </c>
      <c r="E38" s="98" t="s">
        <v>370</v>
      </c>
      <c r="F38" s="99"/>
      <c r="G38" s="29"/>
      <c r="I38" s="140" t="str">
        <f>IF(I37=0,"-",IF(I37=32,"NIVEL 3",IF((J37+K37+L37)&gt;=8,"NIVEL 3 PERO REVISAR AREAS DE MEJORA","NIVEL 2")))</f>
        <v>-</v>
      </c>
      <c r="J38" s="140"/>
      <c r="K38" s="140"/>
      <c r="L38" s="140"/>
      <c r="M38" s="140"/>
      <c r="N38" s="140"/>
    </row>
    <row r="39" spans="2:14" ht="21" customHeight="1">
      <c r="B39" s="47"/>
      <c r="C39" s="48"/>
      <c r="D39" s="49" t="s">
        <v>212</v>
      </c>
      <c r="E39" s="101" t="s">
        <v>7</v>
      </c>
      <c r="F39" s="51"/>
      <c r="G39" s="29"/>
      <c r="I39" s="52"/>
      <c r="J39" s="52"/>
      <c r="K39" s="52"/>
      <c r="L39" s="52"/>
      <c r="M39" s="52"/>
      <c r="N39" s="52"/>
    </row>
    <row r="40" spans="2:14" ht="38.25" customHeight="1">
      <c r="B40" s="53">
        <v>3</v>
      </c>
      <c r="C40" s="54">
        <v>2</v>
      </c>
      <c r="D40" s="55" t="s">
        <v>213</v>
      </c>
      <c r="E40" s="56" t="s">
        <v>48</v>
      </c>
      <c r="F40" s="116"/>
      <c r="G40" s="29"/>
      <c r="I40" s="53">
        <f t="shared" ref="I40:I49" si="6">IF($F40="SI",1,0)</f>
        <v>0</v>
      </c>
      <c r="J40" s="53">
        <f t="shared" ref="J40:J49" si="7">IF($F40="NO",1,0)</f>
        <v>0</v>
      </c>
      <c r="K40" s="53">
        <f t="shared" ref="K40:K49" si="8">IF($F40="NO SÉ",1,0)</f>
        <v>0</v>
      </c>
      <c r="L40" s="53">
        <f t="shared" ref="L40:L49" si="9">IF($F40="NO SE APLICA",1,0)</f>
        <v>0</v>
      </c>
      <c r="M40" s="57" t="str">
        <f t="shared" si="0"/>
        <v>OK</v>
      </c>
      <c r="N40" s="53" t="str">
        <f t="shared" ref="N40:N49" si="10">IF(J40+K40+L40=1,"AREA DE MEJORA","-")</f>
        <v>-</v>
      </c>
    </row>
    <row r="41" spans="2:14" ht="48" customHeight="1">
      <c r="B41" s="53">
        <v>3</v>
      </c>
      <c r="C41" s="54">
        <v>4</v>
      </c>
      <c r="D41" s="55" t="s">
        <v>214</v>
      </c>
      <c r="E41" s="56" t="s">
        <v>215</v>
      </c>
      <c r="F41" s="116"/>
      <c r="G41" s="29"/>
      <c r="I41" s="53">
        <f t="shared" si="6"/>
        <v>0</v>
      </c>
      <c r="J41" s="53">
        <f t="shared" si="7"/>
        <v>0</v>
      </c>
      <c r="K41" s="53">
        <f t="shared" si="8"/>
        <v>0</v>
      </c>
      <c r="L41" s="53">
        <f t="shared" si="9"/>
        <v>0</v>
      </c>
      <c r="M41" s="57" t="str">
        <f t="shared" si="0"/>
        <v>OK</v>
      </c>
      <c r="N41" s="53" t="str">
        <f t="shared" si="10"/>
        <v>-</v>
      </c>
    </row>
    <row r="42" spans="2:14" ht="38.25" customHeight="1">
      <c r="B42" s="53">
        <v>3</v>
      </c>
      <c r="C42" s="54">
        <v>2</v>
      </c>
      <c r="D42" s="55" t="s">
        <v>216</v>
      </c>
      <c r="E42" s="56" t="s">
        <v>50</v>
      </c>
      <c r="F42" s="116"/>
      <c r="G42" s="29"/>
      <c r="I42" s="53">
        <f t="shared" si="6"/>
        <v>0</v>
      </c>
      <c r="J42" s="53">
        <f t="shared" si="7"/>
        <v>0</v>
      </c>
      <c r="K42" s="53">
        <f t="shared" si="8"/>
        <v>0</v>
      </c>
      <c r="L42" s="53">
        <f t="shared" si="9"/>
        <v>0</v>
      </c>
      <c r="M42" s="57" t="str">
        <f t="shared" si="0"/>
        <v>OK</v>
      </c>
      <c r="N42" s="53" t="str">
        <f t="shared" si="10"/>
        <v>-</v>
      </c>
    </row>
    <row r="43" spans="2:14" ht="53.25" customHeight="1">
      <c r="B43" s="53">
        <v>3</v>
      </c>
      <c r="C43" s="54">
        <v>1</v>
      </c>
      <c r="D43" s="55" t="s">
        <v>217</v>
      </c>
      <c r="E43" s="56" t="s">
        <v>51</v>
      </c>
      <c r="F43" s="116"/>
      <c r="G43" s="29"/>
      <c r="I43" s="53">
        <f t="shared" si="6"/>
        <v>0</v>
      </c>
      <c r="J43" s="53">
        <f t="shared" si="7"/>
        <v>0</v>
      </c>
      <c r="K43" s="53">
        <f t="shared" si="8"/>
        <v>0</v>
      </c>
      <c r="L43" s="53">
        <f t="shared" si="9"/>
        <v>0</v>
      </c>
      <c r="M43" s="57" t="str">
        <f t="shared" si="0"/>
        <v>OK</v>
      </c>
      <c r="N43" s="53" t="str">
        <f t="shared" si="10"/>
        <v>-</v>
      </c>
    </row>
    <row r="44" spans="2:14" ht="49.5" customHeight="1">
      <c r="B44" s="53">
        <v>3</v>
      </c>
      <c r="C44" s="54">
        <v>6</v>
      </c>
      <c r="D44" s="55" t="s">
        <v>218</v>
      </c>
      <c r="E44" s="56" t="s">
        <v>52</v>
      </c>
      <c r="F44" s="116"/>
      <c r="G44" s="29"/>
      <c r="I44" s="53">
        <f t="shared" si="6"/>
        <v>0</v>
      </c>
      <c r="J44" s="53">
        <f t="shared" si="7"/>
        <v>0</v>
      </c>
      <c r="K44" s="53">
        <f t="shared" si="8"/>
        <v>0</v>
      </c>
      <c r="L44" s="53">
        <f t="shared" si="9"/>
        <v>0</v>
      </c>
      <c r="M44" s="57" t="str">
        <f t="shared" si="0"/>
        <v>OK</v>
      </c>
      <c r="N44" s="53" t="str">
        <f t="shared" si="10"/>
        <v>-</v>
      </c>
    </row>
    <row r="45" spans="2:14" ht="38.25" customHeight="1">
      <c r="B45" s="53">
        <v>3</v>
      </c>
      <c r="C45" s="54">
        <v>6</v>
      </c>
      <c r="D45" s="55" t="s">
        <v>219</v>
      </c>
      <c r="E45" s="56" t="s">
        <v>53</v>
      </c>
      <c r="F45" s="116"/>
      <c r="G45" s="29"/>
      <c r="I45" s="53">
        <f t="shared" si="6"/>
        <v>0</v>
      </c>
      <c r="J45" s="53">
        <f t="shared" si="7"/>
        <v>0</v>
      </c>
      <c r="K45" s="53">
        <f t="shared" si="8"/>
        <v>0</v>
      </c>
      <c r="L45" s="53">
        <f t="shared" si="9"/>
        <v>0</v>
      </c>
      <c r="M45" s="57" t="str">
        <f t="shared" si="0"/>
        <v>OK</v>
      </c>
      <c r="N45" s="53" t="str">
        <f t="shared" si="10"/>
        <v>-</v>
      </c>
    </row>
    <row r="46" spans="2:14" ht="38.25" customHeight="1">
      <c r="B46" s="53">
        <v>3</v>
      </c>
      <c r="C46" s="54">
        <v>9</v>
      </c>
      <c r="D46" s="55" t="s">
        <v>220</v>
      </c>
      <c r="E46" s="56" t="s">
        <v>54</v>
      </c>
      <c r="F46" s="116"/>
      <c r="G46" s="29"/>
      <c r="I46" s="53">
        <f t="shared" si="6"/>
        <v>0</v>
      </c>
      <c r="J46" s="53">
        <f t="shared" si="7"/>
        <v>0</v>
      </c>
      <c r="K46" s="53">
        <f t="shared" si="8"/>
        <v>0</v>
      </c>
      <c r="L46" s="53">
        <f t="shared" si="9"/>
        <v>0</v>
      </c>
      <c r="M46" s="57" t="str">
        <f t="shared" si="0"/>
        <v>OK</v>
      </c>
      <c r="N46" s="53" t="str">
        <f t="shared" si="10"/>
        <v>-</v>
      </c>
    </row>
    <row r="47" spans="2:14" ht="38.25" customHeight="1">
      <c r="B47" s="53">
        <v>3</v>
      </c>
      <c r="C47" s="54">
        <v>3</v>
      </c>
      <c r="D47" s="55" t="s">
        <v>221</v>
      </c>
      <c r="E47" s="56" t="s">
        <v>55</v>
      </c>
      <c r="F47" s="116"/>
      <c r="G47" s="29"/>
      <c r="I47" s="53">
        <f t="shared" si="6"/>
        <v>0</v>
      </c>
      <c r="J47" s="53">
        <f t="shared" si="7"/>
        <v>0</v>
      </c>
      <c r="K47" s="53">
        <f t="shared" si="8"/>
        <v>0</v>
      </c>
      <c r="L47" s="53">
        <f t="shared" si="9"/>
        <v>0</v>
      </c>
      <c r="M47" s="57" t="str">
        <f t="shared" si="0"/>
        <v>OK</v>
      </c>
      <c r="N47" s="53" t="str">
        <f t="shared" si="10"/>
        <v>-</v>
      </c>
    </row>
    <row r="48" spans="2:14" ht="38.25" customHeight="1">
      <c r="B48" s="53">
        <v>3</v>
      </c>
      <c r="C48" s="54">
        <v>5</v>
      </c>
      <c r="D48" s="55" t="s">
        <v>222</v>
      </c>
      <c r="E48" s="56" t="s">
        <v>56</v>
      </c>
      <c r="F48" s="116"/>
      <c r="G48" s="29"/>
      <c r="I48" s="53">
        <f t="shared" si="6"/>
        <v>0</v>
      </c>
      <c r="J48" s="53">
        <f t="shared" si="7"/>
        <v>0</v>
      </c>
      <c r="K48" s="53">
        <f t="shared" si="8"/>
        <v>0</v>
      </c>
      <c r="L48" s="53">
        <f t="shared" si="9"/>
        <v>0</v>
      </c>
      <c r="M48" s="57" t="str">
        <f t="shared" si="0"/>
        <v>OK</v>
      </c>
      <c r="N48" s="53" t="str">
        <f t="shared" si="10"/>
        <v>-</v>
      </c>
    </row>
    <row r="49" spans="2:14" ht="48.75" customHeight="1">
      <c r="B49" s="53">
        <v>3</v>
      </c>
      <c r="C49" s="54">
        <v>9</v>
      </c>
      <c r="D49" s="55" t="s">
        <v>223</v>
      </c>
      <c r="E49" s="56" t="s">
        <v>57</v>
      </c>
      <c r="F49" s="116"/>
      <c r="G49" s="29"/>
      <c r="I49" s="53">
        <f t="shared" si="6"/>
        <v>0</v>
      </c>
      <c r="J49" s="53">
        <f t="shared" si="7"/>
        <v>0</v>
      </c>
      <c r="K49" s="53">
        <f t="shared" si="8"/>
        <v>0</v>
      </c>
      <c r="L49" s="53">
        <f t="shared" si="9"/>
        <v>0</v>
      </c>
      <c r="M49" s="57" t="str">
        <f t="shared" si="0"/>
        <v>OK</v>
      </c>
      <c r="N49" s="53" t="str">
        <f t="shared" si="10"/>
        <v>-</v>
      </c>
    </row>
    <row r="50" spans="2:14" ht="21" customHeight="1">
      <c r="B50" s="47"/>
      <c r="C50" s="48"/>
      <c r="D50" s="49" t="s">
        <v>224</v>
      </c>
      <c r="E50" s="101" t="s">
        <v>8</v>
      </c>
      <c r="F50" s="51"/>
      <c r="G50" s="29"/>
      <c r="I50" s="52"/>
      <c r="J50" s="52"/>
      <c r="K50" s="52"/>
      <c r="L50" s="52"/>
      <c r="M50" s="52"/>
      <c r="N50" s="52"/>
    </row>
    <row r="51" spans="2:14" ht="41.25" customHeight="1">
      <c r="B51" s="53">
        <v>3</v>
      </c>
      <c r="C51" s="54">
        <v>7</v>
      </c>
      <c r="D51" s="55" t="s">
        <v>225</v>
      </c>
      <c r="E51" s="56" t="s">
        <v>59</v>
      </c>
      <c r="F51" s="116"/>
      <c r="G51" s="29"/>
      <c r="I51" s="53">
        <f t="shared" ref="I51:I57" si="11">IF($F51="SI",1,0)</f>
        <v>0</v>
      </c>
      <c r="J51" s="53">
        <f t="shared" ref="J51:J57" si="12">IF($F51="NO",1,0)</f>
        <v>0</v>
      </c>
      <c r="K51" s="53">
        <f t="shared" ref="K51:K57" si="13">IF($F51="NO SÉ",1,0)</f>
        <v>0</v>
      </c>
      <c r="L51" s="53">
        <f t="shared" ref="L51:L57" si="14">IF($F51="NO SE APLICA",1,0)</f>
        <v>0</v>
      </c>
      <c r="M51" s="57" t="str">
        <f t="shared" si="0"/>
        <v>OK</v>
      </c>
      <c r="N51" s="53" t="str">
        <f t="shared" ref="N51:N57" si="15">IF(J51+K51+L51=1,"AREA DE MEJORA","-")</f>
        <v>-</v>
      </c>
    </row>
    <row r="52" spans="2:14" ht="53.25" customHeight="1">
      <c r="B52" s="53">
        <v>3</v>
      </c>
      <c r="C52" s="54">
        <v>4</v>
      </c>
      <c r="D52" s="55" t="s">
        <v>226</v>
      </c>
      <c r="E52" s="56" t="s">
        <v>60</v>
      </c>
      <c r="F52" s="116"/>
      <c r="G52" s="29"/>
      <c r="I52" s="53">
        <f t="shared" si="11"/>
        <v>0</v>
      </c>
      <c r="J52" s="53">
        <f t="shared" si="12"/>
        <v>0</v>
      </c>
      <c r="K52" s="53">
        <f t="shared" si="13"/>
        <v>0</v>
      </c>
      <c r="L52" s="53">
        <f t="shared" si="14"/>
        <v>0</v>
      </c>
      <c r="M52" s="57" t="str">
        <f t="shared" si="0"/>
        <v>OK</v>
      </c>
      <c r="N52" s="53" t="str">
        <f t="shared" si="15"/>
        <v>-</v>
      </c>
    </row>
    <row r="53" spans="2:14" ht="37.5" customHeight="1">
      <c r="B53" s="53">
        <v>3</v>
      </c>
      <c r="C53" s="54">
        <v>5</v>
      </c>
      <c r="D53" s="55" t="s">
        <v>227</v>
      </c>
      <c r="E53" s="56" t="s">
        <v>228</v>
      </c>
      <c r="F53" s="116"/>
      <c r="G53" s="29"/>
      <c r="I53" s="53">
        <f t="shared" si="11"/>
        <v>0</v>
      </c>
      <c r="J53" s="53">
        <f t="shared" si="12"/>
        <v>0</v>
      </c>
      <c r="K53" s="53">
        <f t="shared" si="13"/>
        <v>0</v>
      </c>
      <c r="L53" s="53">
        <f t="shared" si="14"/>
        <v>0</v>
      </c>
      <c r="M53" s="57" t="str">
        <f t="shared" si="0"/>
        <v>OK</v>
      </c>
      <c r="N53" s="53" t="str">
        <f t="shared" si="15"/>
        <v>-</v>
      </c>
    </row>
    <row r="54" spans="2:14" ht="53.25" customHeight="1">
      <c r="B54" s="53">
        <v>3</v>
      </c>
      <c r="C54" s="54">
        <v>9</v>
      </c>
      <c r="D54" s="55" t="s">
        <v>229</v>
      </c>
      <c r="E54" s="56" t="s">
        <v>230</v>
      </c>
      <c r="F54" s="116"/>
      <c r="G54" s="29"/>
      <c r="I54" s="53">
        <f t="shared" si="11"/>
        <v>0</v>
      </c>
      <c r="J54" s="53">
        <f t="shared" si="12"/>
        <v>0</v>
      </c>
      <c r="K54" s="53">
        <f t="shared" si="13"/>
        <v>0</v>
      </c>
      <c r="L54" s="53">
        <f t="shared" si="14"/>
        <v>0</v>
      </c>
      <c r="M54" s="57" t="str">
        <f t="shared" si="0"/>
        <v>OK</v>
      </c>
      <c r="N54" s="53" t="str">
        <f t="shared" si="15"/>
        <v>-</v>
      </c>
    </row>
    <row r="55" spans="2:14" ht="37.5" customHeight="1">
      <c r="B55" s="53">
        <v>3</v>
      </c>
      <c r="C55" s="54">
        <v>8</v>
      </c>
      <c r="D55" s="55" t="s">
        <v>231</v>
      </c>
      <c r="E55" s="56" t="s">
        <v>232</v>
      </c>
      <c r="F55" s="116"/>
      <c r="G55" s="29"/>
      <c r="I55" s="53">
        <f t="shared" si="11"/>
        <v>0</v>
      </c>
      <c r="J55" s="53">
        <f t="shared" si="12"/>
        <v>0</v>
      </c>
      <c r="K55" s="53">
        <f t="shared" si="13"/>
        <v>0</v>
      </c>
      <c r="L55" s="53">
        <f t="shared" si="14"/>
        <v>0</v>
      </c>
      <c r="M55" s="57" t="str">
        <f t="shared" si="0"/>
        <v>OK</v>
      </c>
      <c r="N55" s="53" t="str">
        <f t="shared" si="15"/>
        <v>-</v>
      </c>
    </row>
    <row r="56" spans="2:14" ht="39" customHeight="1">
      <c r="B56" s="53">
        <v>3</v>
      </c>
      <c r="C56" s="54">
        <v>9</v>
      </c>
      <c r="D56" s="55" t="s">
        <v>233</v>
      </c>
      <c r="E56" s="56" t="s">
        <v>234</v>
      </c>
      <c r="F56" s="116"/>
      <c r="G56" s="29"/>
      <c r="I56" s="53">
        <f t="shared" si="11"/>
        <v>0</v>
      </c>
      <c r="J56" s="53">
        <f t="shared" si="12"/>
        <v>0</v>
      </c>
      <c r="K56" s="53">
        <f t="shared" si="13"/>
        <v>0</v>
      </c>
      <c r="L56" s="53">
        <f t="shared" si="14"/>
        <v>0</v>
      </c>
      <c r="M56" s="57" t="str">
        <f t="shared" si="0"/>
        <v>OK</v>
      </c>
      <c r="N56" s="53" t="str">
        <f t="shared" si="15"/>
        <v>-</v>
      </c>
    </row>
    <row r="57" spans="2:14" ht="37.5" customHeight="1">
      <c r="B57" s="53">
        <v>3</v>
      </c>
      <c r="C57" s="54">
        <v>9</v>
      </c>
      <c r="D57" s="55" t="s">
        <v>235</v>
      </c>
      <c r="E57" s="56" t="s">
        <v>65</v>
      </c>
      <c r="F57" s="116"/>
      <c r="G57" s="29"/>
      <c r="I57" s="53">
        <f t="shared" si="11"/>
        <v>0</v>
      </c>
      <c r="J57" s="53">
        <f t="shared" si="12"/>
        <v>0</v>
      </c>
      <c r="K57" s="53">
        <f t="shared" si="13"/>
        <v>0</v>
      </c>
      <c r="L57" s="53">
        <f t="shared" si="14"/>
        <v>0</v>
      </c>
      <c r="M57" s="57" t="str">
        <f t="shared" si="0"/>
        <v>OK</v>
      </c>
      <c r="N57" s="53" t="str">
        <f t="shared" si="15"/>
        <v>-</v>
      </c>
    </row>
    <row r="58" spans="2:14" ht="21" customHeight="1">
      <c r="B58" s="47"/>
      <c r="C58" s="48"/>
      <c r="D58" s="49" t="s">
        <v>236</v>
      </c>
      <c r="E58" s="101" t="s">
        <v>237</v>
      </c>
      <c r="F58" s="57"/>
      <c r="G58" s="29"/>
      <c r="I58" s="52"/>
      <c r="J58" s="52"/>
      <c r="K58" s="52"/>
      <c r="L58" s="52"/>
      <c r="M58" s="52"/>
      <c r="N58" s="52"/>
    </row>
    <row r="59" spans="2:14" ht="53.25" customHeight="1">
      <c r="B59" s="53">
        <v>3</v>
      </c>
      <c r="C59" s="54">
        <v>5</v>
      </c>
      <c r="D59" s="55" t="s">
        <v>238</v>
      </c>
      <c r="E59" s="56" t="s">
        <v>66</v>
      </c>
      <c r="F59" s="116"/>
      <c r="G59" s="29"/>
      <c r="I59" s="53">
        <f t="shared" ref="I59:I73" si="16">IF($F59="SI",1,0)</f>
        <v>0</v>
      </c>
      <c r="J59" s="53">
        <f t="shared" ref="J59:J73" si="17">IF($F59="NO",1,0)</f>
        <v>0</v>
      </c>
      <c r="K59" s="53">
        <f t="shared" ref="K59:K73" si="18">IF($F59="NO SÉ",1,0)</f>
        <v>0</v>
      </c>
      <c r="L59" s="53">
        <f t="shared" ref="L59:L73" si="19">IF($F59="NO SE APLICA",1,0)</f>
        <v>0</v>
      </c>
      <c r="M59" s="57" t="str">
        <f t="shared" si="0"/>
        <v>OK</v>
      </c>
      <c r="N59" s="53" t="str">
        <f t="shared" ref="N59:N73" si="20">IF(J59+K59+L59=1,"AREA DE MEJORA","-")</f>
        <v>-</v>
      </c>
    </row>
    <row r="60" spans="2:14" ht="38.25" customHeight="1">
      <c r="B60" s="53">
        <v>3</v>
      </c>
      <c r="C60" s="54">
        <v>5</v>
      </c>
      <c r="D60" s="55" t="s">
        <v>239</v>
      </c>
      <c r="E60" s="56" t="s">
        <v>240</v>
      </c>
      <c r="F60" s="116"/>
      <c r="G60" s="29"/>
      <c r="I60" s="53">
        <f t="shared" si="16"/>
        <v>0</v>
      </c>
      <c r="J60" s="53">
        <f t="shared" si="17"/>
        <v>0</v>
      </c>
      <c r="K60" s="53">
        <f t="shared" si="18"/>
        <v>0</v>
      </c>
      <c r="L60" s="53">
        <f t="shared" si="19"/>
        <v>0</v>
      </c>
      <c r="M60" s="57" t="str">
        <f t="shared" si="0"/>
        <v>OK</v>
      </c>
      <c r="N60" s="53" t="str">
        <f t="shared" si="20"/>
        <v>-</v>
      </c>
    </row>
    <row r="61" spans="2:14" ht="68.25" customHeight="1">
      <c r="B61" s="53">
        <v>3</v>
      </c>
      <c r="C61" s="54">
        <v>7</v>
      </c>
      <c r="D61" s="55" t="s">
        <v>241</v>
      </c>
      <c r="E61" s="56" t="s">
        <v>68</v>
      </c>
      <c r="F61" s="116"/>
      <c r="G61" s="29"/>
      <c r="I61" s="53">
        <f t="shared" si="16"/>
        <v>0</v>
      </c>
      <c r="J61" s="53">
        <f t="shared" si="17"/>
        <v>0</v>
      </c>
      <c r="K61" s="53">
        <f t="shared" si="18"/>
        <v>0</v>
      </c>
      <c r="L61" s="53">
        <f t="shared" si="19"/>
        <v>0</v>
      </c>
      <c r="M61" s="57" t="str">
        <f t="shared" si="0"/>
        <v>OK</v>
      </c>
      <c r="N61" s="53" t="str">
        <f t="shared" si="20"/>
        <v>-</v>
      </c>
    </row>
    <row r="62" spans="2:14" ht="54" customHeight="1">
      <c r="B62" s="53">
        <v>3</v>
      </c>
      <c r="C62" s="54">
        <v>1</v>
      </c>
      <c r="D62" s="55" t="s">
        <v>242</v>
      </c>
      <c r="E62" s="56" t="s">
        <v>69</v>
      </c>
      <c r="F62" s="116"/>
      <c r="G62" s="29"/>
      <c r="I62" s="53">
        <f t="shared" si="16"/>
        <v>0</v>
      </c>
      <c r="J62" s="53">
        <f t="shared" si="17"/>
        <v>0</v>
      </c>
      <c r="K62" s="53">
        <f t="shared" si="18"/>
        <v>0</v>
      </c>
      <c r="L62" s="53">
        <f t="shared" si="19"/>
        <v>0</v>
      </c>
      <c r="M62" s="57" t="str">
        <f t="shared" si="0"/>
        <v>OK</v>
      </c>
      <c r="N62" s="53" t="str">
        <f t="shared" si="20"/>
        <v>-</v>
      </c>
    </row>
    <row r="63" spans="2:14" ht="40.5" customHeight="1">
      <c r="B63" s="53">
        <v>3</v>
      </c>
      <c r="C63" s="54">
        <v>7</v>
      </c>
      <c r="D63" s="55" t="s">
        <v>243</v>
      </c>
      <c r="E63" s="56" t="s">
        <v>244</v>
      </c>
      <c r="F63" s="116"/>
      <c r="G63" s="29"/>
      <c r="I63" s="53">
        <f t="shared" si="16"/>
        <v>0</v>
      </c>
      <c r="J63" s="53">
        <f t="shared" si="17"/>
        <v>0</v>
      </c>
      <c r="K63" s="53">
        <f t="shared" si="18"/>
        <v>0</v>
      </c>
      <c r="L63" s="53">
        <f t="shared" si="19"/>
        <v>0</v>
      </c>
      <c r="M63" s="57" t="str">
        <f t="shared" si="0"/>
        <v>OK</v>
      </c>
      <c r="N63" s="53" t="str">
        <f t="shared" si="20"/>
        <v>-</v>
      </c>
    </row>
    <row r="64" spans="2:14" ht="53.25" customHeight="1">
      <c r="B64" s="53">
        <v>3</v>
      </c>
      <c r="C64" s="54">
        <v>8</v>
      </c>
      <c r="D64" s="55" t="s">
        <v>245</v>
      </c>
      <c r="E64" s="56" t="s">
        <v>246</v>
      </c>
      <c r="F64" s="116"/>
      <c r="G64" s="29"/>
      <c r="I64" s="53">
        <f t="shared" si="16"/>
        <v>0</v>
      </c>
      <c r="J64" s="53">
        <f t="shared" si="17"/>
        <v>0</v>
      </c>
      <c r="K64" s="53">
        <f t="shared" si="18"/>
        <v>0</v>
      </c>
      <c r="L64" s="53">
        <f t="shared" si="19"/>
        <v>0</v>
      </c>
      <c r="M64" s="57" t="str">
        <f t="shared" si="0"/>
        <v>OK</v>
      </c>
      <c r="N64" s="53" t="str">
        <f t="shared" si="20"/>
        <v>-</v>
      </c>
    </row>
    <row r="65" spans="2:14" ht="42" customHeight="1">
      <c r="B65" s="53">
        <v>3</v>
      </c>
      <c r="C65" s="54">
        <v>4</v>
      </c>
      <c r="D65" s="55" t="s">
        <v>247</v>
      </c>
      <c r="E65" s="56" t="s">
        <v>72</v>
      </c>
      <c r="F65" s="116"/>
      <c r="G65" s="29"/>
      <c r="I65" s="53">
        <f t="shared" si="16"/>
        <v>0</v>
      </c>
      <c r="J65" s="53">
        <f t="shared" si="17"/>
        <v>0</v>
      </c>
      <c r="K65" s="53">
        <f t="shared" si="18"/>
        <v>0</v>
      </c>
      <c r="L65" s="53">
        <f t="shared" si="19"/>
        <v>0</v>
      </c>
      <c r="M65" s="57" t="str">
        <f t="shared" si="0"/>
        <v>OK</v>
      </c>
      <c r="N65" s="53" t="str">
        <f t="shared" si="20"/>
        <v>-</v>
      </c>
    </row>
    <row r="66" spans="2:14" ht="19.5" customHeight="1">
      <c r="B66" s="53">
        <v>3</v>
      </c>
      <c r="C66" s="54">
        <v>2</v>
      </c>
      <c r="D66" s="55" t="s">
        <v>248</v>
      </c>
      <c r="E66" s="56" t="s">
        <v>73</v>
      </c>
      <c r="F66" s="116"/>
      <c r="G66" s="29"/>
      <c r="I66" s="53">
        <f t="shared" si="16"/>
        <v>0</v>
      </c>
      <c r="J66" s="53">
        <f t="shared" si="17"/>
        <v>0</v>
      </c>
      <c r="K66" s="53">
        <f t="shared" si="18"/>
        <v>0</v>
      </c>
      <c r="L66" s="53">
        <f t="shared" si="19"/>
        <v>0</v>
      </c>
      <c r="M66" s="57" t="str">
        <f t="shared" si="0"/>
        <v>OK</v>
      </c>
      <c r="N66" s="53" t="str">
        <f t="shared" si="20"/>
        <v>-</v>
      </c>
    </row>
    <row r="67" spans="2:14" ht="23.25" customHeight="1">
      <c r="B67" s="53">
        <v>3</v>
      </c>
      <c r="C67" s="54">
        <v>6</v>
      </c>
      <c r="D67" s="55" t="s">
        <v>249</v>
      </c>
      <c r="E67" s="56" t="s">
        <v>10</v>
      </c>
      <c r="F67" s="116"/>
      <c r="G67" s="29"/>
      <c r="I67" s="53">
        <f t="shared" si="16"/>
        <v>0</v>
      </c>
      <c r="J67" s="53">
        <f t="shared" si="17"/>
        <v>0</v>
      </c>
      <c r="K67" s="53">
        <f t="shared" si="18"/>
        <v>0</v>
      </c>
      <c r="L67" s="53">
        <f t="shared" si="19"/>
        <v>0</v>
      </c>
      <c r="M67" s="57" t="str">
        <f t="shared" si="0"/>
        <v>OK</v>
      </c>
      <c r="N67" s="53" t="str">
        <f t="shared" si="20"/>
        <v>-</v>
      </c>
    </row>
    <row r="68" spans="2:14" ht="36" customHeight="1">
      <c r="B68" s="53">
        <v>3</v>
      </c>
      <c r="C68" s="54">
        <v>5</v>
      </c>
      <c r="D68" s="55" t="s">
        <v>250</v>
      </c>
      <c r="E68" s="56" t="s">
        <v>74</v>
      </c>
      <c r="F68" s="116"/>
      <c r="G68" s="29"/>
      <c r="I68" s="53">
        <f t="shared" si="16"/>
        <v>0</v>
      </c>
      <c r="J68" s="53">
        <f t="shared" si="17"/>
        <v>0</v>
      </c>
      <c r="K68" s="53">
        <f t="shared" si="18"/>
        <v>0</v>
      </c>
      <c r="L68" s="53">
        <f t="shared" si="19"/>
        <v>0</v>
      </c>
      <c r="M68" s="57" t="str">
        <f t="shared" si="0"/>
        <v>OK</v>
      </c>
      <c r="N68" s="53" t="str">
        <f t="shared" si="20"/>
        <v>-</v>
      </c>
    </row>
    <row r="69" spans="2:14" ht="34.5" customHeight="1">
      <c r="B69" s="53">
        <v>3</v>
      </c>
      <c r="C69" s="54">
        <v>6</v>
      </c>
      <c r="D69" s="55" t="s">
        <v>251</v>
      </c>
      <c r="E69" s="56" t="s">
        <v>75</v>
      </c>
      <c r="F69" s="116"/>
      <c r="G69" s="29"/>
      <c r="I69" s="53">
        <f t="shared" si="16"/>
        <v>0</v>
      </c>
      <c r="J69" s="53">
        <f t="shared" si="17"/>
        <v>0</v>
      </c>
      <c r="K69" s="53">
        <f t="shared" si="18"/>
        <v>0</v>
      </c>
      <c r="L69" s="53">
        <f t="shared" si="19"/>
        <v>0</v>
      </c>
      <c r="M69" s="57" t="str">
        <f t="shared" si="0"/>
        <v>OK</v>
      </c>
      <c r="N69" s="53" t="str">
        <f t="shared" si="20"/>
        <v>-</v>
      </c>
    </row>
    <row r="70" spans="2:14" ht="36" customHeight="1">
      <c r="B70" s="53">
        <v>3</v>
      </c>
      <c r="C70" s="54">
        <v>7</v>
      </c>
      <c r="D70" s="55" t="s">
        <v>252</v>
      </c>
      <c r="E70" s="56" t="s">
        <v>76</v>
      </c>
      <c r="F70" s="116"/>
      <c r="G70" s="29"/>
      <c r="I70" s="53">
        <f t="shared" si="16"/>
        <v>0</v>
      </c>
      <c r="J70" s="53">
        <f t="shared" si="17"/>
        <v>0</v>
      </c>
      <c r="K70" s="53">
        <f t="shared" si="18"/>
        <v>0</v>
      </c>
      <c r="L70" s="53">
        <f t="shared" si="19"/>
        <v>0</v>
      </c>
      <c r="M70" s="57" t="str">
        <f t="shared" si="0"/>
        <v>OK</v>
      </c>
      <c r="N70" s="53" t="str">
        <f t="shared" si="20"/>
        <v>-</v>
      </c>
    </row>
    <row r="71" spans="2:14" ht="49.5" customHeight="1">
      <c r="B71" s="53">
        <v>3</v>
      </c>
      <c r="C71" s="54">
        <v>4</v>
      </c>
      <c r="D71" s="55" t="s">
        <v>253</v>
      </c>
      <c r="E71" s="56" t="s">
        <v>254</v>
      </c>
      <c r="F71" s="116"/>
      <c r="G71" s="29"/>
      <c r="I71" s="53">
        <f t="shared" si="16"/>
        <v>0</v>
      </c>
      <c r="J71" s="53">
        <f t="shared" si="17"/>
        <v>0</v>
      </c>
      <c r="K71" s="53">
        <f t="shared" si="18"/>
        <v>0</v>
      </c>
      <c r="L71" s="53">
        <f t="shared" si="19"/>
        <v>0</v>
      </c>
      <c r="M71" s="57" t="str">
        <f t="shared" si="0"/>
        <v>OK</v>
      </c>
      <c r="N71" s="53" t="str">
        <f t="shared" si="20"/>
        <v>-</v>
      </c>
    </row>
    <row r="72" spans="2:14" ht="54" customHeight="1">
      <c r="B72" s="53">
        <v>3</v>
      </c>
      <c r="C72" s="54">
        <v>7</v>
      </c>
      <c r="D72" s="55" t="s">
        <v>255</v>
      </c>
      <c r="E72" s="56" t="s">
        <v>78</v>
      </c>
      <c r="F72" s="116"/>
      <c r="G72" s="29"/>
      <c r="I72" s="53">
        <f t="shared" si="16"/>
        <v>0</v>
      </c>
      <c r="J72" s="53">
        <f t="shared" si="17"/>
        <v>0</v>
      </c>
      <c r="K72" s="53">
        <f t="shared" si="18"/>
        <v>0</v>
      </c>
      <c r="L72" s="53">
        <f t="shared" si="19"/>
        <v>0</v>
      </c>
      <c r="M72" s="57" t="str">
        <f t="shared" si="0"/>
        <v>OK</v>
      </c>
      <c r="N72" s="53" t="str">
        <f t="shared" si="20"/>
        <v>-</v>
      </c>
    </row>
    <row r="73" spans="2:14" ht="56.25" customHeight="1">
      <c r="B73" s="53">
        <v>3</v>
      </c>
      <c r="C73" s="54">
        <v>7</v>
      </c>
      <c r="D73" s="55" t="s">
        <v>256</v>
      </c>
      <c r="E73" s="56" t="s">
        <v>79</v>
      </c>
      <c r="F73" s="116"/>
      <c r="G73" s="29"/>
      <c r="I73" s="53">
        <f t="shared" si="16"/>
        <v>0</v>
      </c>
      <c r="J73" s="53">
        <f t="shared" si="17"/>
        <v>0</v>
      </c>
      <c r="K73" s="53">
        <f t="shared" si="18"/>
        <v>0</v>
      </c>
      <c r="L73" s="53">
        <f t="shared" si="19"/>
        <v>0</v>
      </c>
      <c r="M73" s="57" t="str">
        <f t="shared" si="0"/>
        <v>OK</v>
      </c>
      <c r="N73" s="53" t="str">
        <f t="shared" si="20"/>
        <v>-</v>
      </c>
    </row>
    <row r="74" spans="2:14" ht="14.1" hidden="1" customHeight="1">
      <c r="B74" s="61"/>
      <c r="C74" s="33"/>
      <c r="D74" s="64"/>
      <c r="E74" s="61" t="s">
        <v>257</v>
      </c>
      <c r="F74" s="65"/>
      <c r="G74" s="29"/>
      <c r="I74" s="40">
        <f>SUM(I76:I96)</f>
        <v>0</v>
      </c>
      <c r="J74" s="40">
        <f>SUM(J76:J96)</f>
        <v>0</v>
      </c>
      <c r="K74" s="40">
        <f>SUM(K76:K96)</f>
        <v>0</v>
      </c>
      <c r="L74" s="40">
        <f>SUM(L76:L96)</f>
        <v>0</v>
      </c>
      <c r="M74" s="40" t="str">
        <f>IF(I74+J74+K74+L74&lt;&gt;18,"REVISAR RESPUESTA","OK")</f>
        <v>REVISAR RESPUESTA</v>
      </c>
      <c r="N74" s="40"/>
    </row>
    <row r="75" spans="2:14" ht="129.75" customHeight="1">
      <c r="B75" s="66"/>
      <c r="C75" s="67"/>
      <c r="D75" s="100">
        <v>4</v>
      </c>
      <c r="E75" s="98" t="s">
        <v>371</v>
      </c>
      <c r="F75" s="99"/>
      <c r="G75" s="29"/>
      <c r="I75" s="140" t="str">
        <f>IF(I74=0,"-",IF(I74=18,"NIVEL 4",IF((J74+K74+L74)&lt;=4,"NIVEL 4 PERO REVISAR AREAS DE MEJORA","NIVEL 3, SI MEJORAS AREAS DE MEJORA PASA A NIVEL 4")))</f>
        <v>-</v>
      </c>
      <c r="J75" s="140"/>
      <c r="K75" s="140"/>
      <c r="L75" s="140"/>
      <c r="M75" s="140"/>
      <c r="N75" s="140"/>
    </row>
    <row r="76" spans="2:14" ht="21" customHeight="1">
      <c r="B76" s="47"/>
      <c r="C76" s="48"/>
      <c r="D76" s="49" t="s">
        <v>259</v>
      </c>
      <c r="E76" s="101" t="s">
        <v>12</v>
      </c>
      <c r="F76" s="51"/>
      <c r="G76" s="29"/>
      <c r="I76" s="52"/>
      <c r="J76" s="52"/>
      <c r="K76" s="52"/>
      <c r="L76" s="52"/>
      <c r="M76" s="52"/>
      <c r="N76" s="52"/>
    </row>
    <row r="77" spans="2:14" ht="51" customHeight="1">
      <c r="B77" s="53">
        <v>4</v>
      </c>
      <c r="C77" s="54">
        <v>2</v>
      </c>
      <c r="D77" s="55" t="s">
        <v>260</v>
      </c>
      <c r="E77" s="68" t="s">
        <v>261</v>
      </c>
      <c r="F77" s="117"/>
      <c r="G77" s="29"/>
      <c r="I77" s="53">
        <f t="shared" ref="I77:I82" si="21">IF($F77="SI",1,0)</f>
        <v>0</v>
      </c>
      <c r="J77" s="53">
        <f t="shared" ref="J77:J82" si="22">IF($F77="NO",1,0)</f>
        <v>0</v>
      </c>
      <c r="K77" s="53">
        <f t="shared" ref="K77:K82" si="23">IF($F77="NO SÉ",1,0)</f>
        <v>0</v>
      </c>
      <c r="L77" s="53">
        <f t="shared" ref="L77:L82" si="24">IF($F77="NO SE APLICA",1,0)</f>
        <v>0</v>
      </c>
      <c r="M77" s="57" t="str">
        <f t="shared" ref="M77:M116" si="25">IF(I77+J77+K77+L77&gt;1,"REVISAR RESPUESTA","OK")</f>
        <v>OK</v>
      </c>
      <c r="N77" s="53" t="str">
        <f t="shared" ref="N77:N82" si="26">IF(J77+K77+L77=1,"AREA DE MEJORA","-")</f>
        <v>-</v>
      </c>
    </row>
    <row r="78" spans="2:14" ht="36" customHeight="1">
      <c r="B78" s="53">
        <v>4</v>
      </c>
      <c r="C78" s="54">
        <v>4</v>
      </c>
      <c r="D78" s="55" t="s">
        <v>262</v>
      </c>
      <c r="E78" s="56" t="s">
        <v>263</v>
      </c>
      <c r="F78" s="116"/>
      <c r="G78" s="29"/>
      <c r="I78" s="53">
        <f t="shared" si="21"/>
        <v>0</v>
      </c>
      <c r="J78" s="53">
        <f t="shared" si="22"/>
        <v>0</v>
      </c>
      <c r="K78" s="53">
        <f t="shared" si="23"/>
        <v>0</v>
      </c>
      <c r="L78" s="53">
        <f t="shared" si="24"/>
        <v>0</v>
      </c>
      <c r="M78" s="57" t="str">
        <f t="shared" si="25"/>
        <v>OK</v>
      </c>
      <c r="N78" s="53" t="str">
        <f t="shared" si="26"/>
        <v>-</v>
      </c>
    </row>
    <row r="79" spans="2:14" ht="36" customHeight="1">
      <c r="B79" s="53">
        <v>4</v>
      </c>
      <c r="C79" s="54">
        <v>7</v>
      </c>
      <c r="D79" s="55" t="s">
        <v>264</v>
      </c>
      <c r="E79" s="56" t="s">
        <v>265</v>
      </c>
      <c r="F79" s="116"/>
      <c r="G79" s="29"/>
      <c r="I79" s="53">
        <f t="shared" si="21"/>
        <v>0</v>
      </c>
      <c r="J79" s="53">
        <f t="shared" si="22"/>
        <v>0</v>
      </c>
      <c r="K79" s="53">
        <f t="shared" si="23"/>
        <v>0</v>
      </c>
      <c r="L79" s="53">
        <f t="shared" si="24"/>
        <v>0</v>
      </c>
      <c r="M79" s="57" t="str">
        <f t="shared" si="25"/>
        <v>OK</v>
      </c>
      <c r="N79" s="53" t="str">
        <f t="shared" si="26"/>
        <v>-</v>
      </c>
    </row>
    <row r="80" spans="2:14" ht="51.75" customHeight="1">
      <c r="B80" s="53">
        <v>4</v>
      </c>
      <c r="C80" s="54">
        <v>6</v>
      </c>
      <c r="D80" s="55" t="s">
        <v>266</v>
      </c>
      <c r="E80" s="56" t="s">
        <v>267</v>
      </c>
      <c r="F80" s="116"/>
      <c r="G80" s="29"/>
      <c r="I80" s="53">
        <f t="shared" si="21"/>
        <v>0</v>
      </c>
      <c r="J80" s="53">
        <f t="shared" si="22"/>
        <v>0</v>
      </c>
      <c r="K80" s="53">
        <f t="shared" si="23"/>
        <v>0</v>
      </c>
      <c r="L80" s="53">
        <f t="shared" si="24"/>
        <v>0</v>
      </c>
      <c r="M80" s="57" t="str">
        <f t="shared" si="25"/>
        <v>OK</v>
      </c>
      <c r="N80" s="53" t="str">
        <f t="shared" si="26"/>
        <v>-</v>
      </c>
    </row>
    <row r="81" spans="2:14" ht="39" customHeight="1">
      <c r="B81" s="53">
        <v>4</v>
      </c>
      <c r="C81" s="54">
        <v>4</v>
      </c>
      <c r="D81" s="55" t="s">
        <v>268</v>
      </c>
      <c r="E81" s="56" t="s">
        <v>269</v>
      </c>
      <c r="F81" s="116"/>
      <c r="G81" s="29"/>
      <c r="I81" s="53">
        <f t="shared" si="21"/>
        <v>0</v>
      </c>
      <c r="J81" s="53">
        <f t="shared" si="22"/>
        <v>0</v>
      </c>
      <c r="K81" s="53">
        <f t="shared" si="23"/>
        <v>0</v>
      </c>
      <c r="L81" s="53">
        <f t="shared" si="24"/>
        <v>0</v>
      </c>
      <c r="M81" s="57" t="str">
        <f t="shared" si="25"/>
        <v>OK</v>
      </c>
      <c r="N81" s="53" t="str">
        <f t="shared" si="26"/>
        <v>-</v>
      </c>
    </row>
    <row r="82" spans="2:14" ht="36.75" customHeight="1">
      <c r="B82" s="53">
        <v>4</v>
      </c>
      <c r="C82" s="54">
        <v>7</v>
      </c>
      <c r="D82" s="55" t="s">
        <v>270</v>
      </c>
      <c r="E82" s="56" t="s">
        <v>271</v>
      </c>
      <c r="F82" s="116"/>
      <c r="G82" s="29"/>
      <c r="I82" s="53">
        <f t="shared" si="21"/>
        <v>0</v>
      </c>
      <c r="J82" s="53">
        <f t="shared" si="22"/>
        <v>0</v>
      </c>
      <c r="K82" s="53">
        <f t="shared" si="23"/>
        <v>0</v>
      </c>
      <c r="L82" s="53">
        <f t="shared" si="24"/>
        <v>0</v>
      </c>
      <c r="M82" s="57" t="str">
        <f t="shared" si="25"/>
        <v>OK</v>
      </c>
      <c r="N82" s="53" t="str">
        <f t="shared" si="26"/>
        <v>-</v>
      </c>
    </row>
    <row r="83" spans="2:14" ht="21" customHeight="1">
      <c r="B83" s="47"/>
      <c r="C83" s="48"/>
      <c r="D83" s="49" t="s">
        <v>272</v>
      </c>
      <c r="E83" s="101" t="s">
        <v>13</v>
      </c>
      <c r="F83" s="51"/>
      <c r="G83" s="29"/>
      <c r="I83" s="52"/>
      <c r="J83" s="52"/>
      <c r="K83" s="52"/>
      <c r="L83" s="52"/>
      <c r="M83" s="52"/>
      <c r="N83" s="52"/>
    </row>
    <row r="84" spans="2:14" ht="35.25" customHeight="1">
      <c r="B84" s="53">
        <v>4</v>
      </c>
      <c r="C84" s="54">
        <v>3</v>
      </c>
      <c r="D84" s="55" t="s">
        <v>273</v>
      </c>
      <c r="E84" s="56" t="s">
        <v>274</v>
      </c>
      <c r="F84" s="116"/>
      <c r="G84" s="29"/>
      <c r="I84" s="53">
        <f t="shared" ref="I84:I91" si="27">IF($F84="SI",1,0)</f>
        <v>0</v>
      </c>
      <c r="J84" s="53">
        <f t="shared" ref="J84:J91" si="28">IF($F84="NO",1,0)</f>
        <v>0</v>
      </c>
      <c r="K84" s="53">
        <f t="shared" ref="K84:K91" si="29">IF($F84="NO SÉ",1,0)</f>
        <v>0</v>
      </c>
      <c r="L84" s="53">
        <f t="shared" ref="L84:L91" si="30">IF($F84="NO SE APLICA",1,0)</f>
        <v>0</v>
      </c>
      <c r="M84" s="57" t="str">
        <f t="shared" si="25"/>
        <v>OK</v>
      </c>
      <c r="N84" s="53" t="str">
        <f t="shared" ref="N84:N91" si="31">IF(J84+K84+L84=1,"AREA DE MEJORA","-")</f>
        <v>-</v>
      </c>
    </row>
    <row r="85" spans="2:14" ht="69" customHeight="1">
      <c r="B85" s="53">
        <v>4</v>
      </c>
      <c r="C85" s="54">
        <v>6</v>
      </c>
      <c r="D85" s="55" t="s">
        <v>275</v>
      </c>
      <c r="E85" s="56" t="s">
        <v>276</v>
      </c>
      <c r="F85" s="116"/>
      <c r="G85" s="29"/>
      <c r="I85" s="53">
        <f t="shared" si="27"/>
        <v>0</v>
      </c>
      <c r="J85" s="53">
        <f t="shared" si="28"/>
        <v>0</v>
      </c>
      <c r="K85" s="53">
        <f t="shared" si="29"/>
        <v>0</v>
      </c>
      <c r="L85" s="53">
        <f t="shared" si="30"/>
        <v>0</v>
      </c>
      <c r="M85" s="57" t="str">
        <f t="shared" si="25"/>
        <v>OK</v>
      </c>
      <c r="N85" s="53" t="str">
        <f t="shared" si="31"/>
        <v>-</v>
      </c>
    </row>
    <row r="86" spans="2:14" ht="37.5" customHeight="1">
      <c r="B86" s="53">
        <v>4</v>
      </c>
      <c r="C86" s="54">
        <v>3</v>
      </c>
      <c r="D86" s="55" t="s">
        <v>277</v>
      </c>
      <c r="E86" s="56" t="s">
        <v>89</v>
      </c>
      <c r="F86" s="116"/>
      <c r="G86" s="29"/>
      <c r="I86" s="53">
        <f t="shared" si="27"/>
        <v>0</v>
      </c>
      <c r="J86" s="53">
        <f t="shared" si="28"/>
        <v>0</v>
      </c>
      <c r="K86" s="53">
        <f t="shared" si="29"/>
        <v>0</v>
      </c>
      <c r="L86" s="53">
        <f t="shared" si="30"/>
        <v>0</v>
      </c>
      <c r="M86" s="57" t="str">
        <f t="shared" si="25"/>
        <v>OK</v>
      </c>
      <c r="N86" s="53" t="str">
        <f t="shared" si="31"/>
        <v>-</v>
      </c>
    </row>
    <row r="87" spans="2:14" ht="36.75" customHeight="1">
      <c r="B87" s="53">
        <v>4</v>
      </c>
      <c r="C87" s="54">
        <v>6</v>
      </c>
      <c r="D87" s="55" t="s">
        <v>278</v>
      </c>
      <c r="E87" s="56" t="s">
        <v>279</v>
      </c>
      <c r="F87" s="116"/>
      <c r="G87" s="29"/>
      <c r="I87" s="53">
        <f t="shared" si="27"/>
        <v>0</v>
      </c>
      <c r="J87" s="53">
        <f t="shared" si="28"/>
        <v>0</v>
      </c>
      <c r="K87" s="53">
        <f t="shared" si="29"/>
        <v>0</v>
      </c>
      <c r="L87" s="53">
        <f t="shared" si="30"/>
        <v>0</v>
      </c>
      <c r="M87" s="57" t="str">
        <f t="shared" si="25"/>
        <v>OK</v>
      </c>
      <c r="N87" s="53" t="str">
        <f t="shared" si="31"/>
        <v>-</v>
      </c>
    </row>
    <row r="88" spans="2:14" ht="36" customHeight="1">
      <c r="B88" s="53">
        <v>4</v>
      </c>
      <c r="C88" s="54">
        <v>8</v>
      </c>
      <c r="D88" s="55" t="s">
        <v>280</v>
      </c>
      <c r="E88" s="56" t="s">
        <v>281</v>
      </c>
      <c r="F88" s="116"/>
      <c r="G88" s="29"/>
      <c r="I88" s="53">
        <f t="shared" si="27"/>
        <v>0</v>
      </c>
      <c r="J88" s="53">
        <f t="shared" si="28"/>
        <v>0</v>
      </c>
      <c r="K88" s="53">
        <f t="shared" si="29"/>
        <v>0</v>
      </c>
      <c r="L88" s="53">
        <f t="shared" si="30"/>
        <v>0</v>
      </c>
      <c r="M88" s="57" t="str">
        <f t="shared" si="25"/>
        <v>OK</v>
      </c>
      <c r="N88" s="53" t="str">
        <f t="shared" si="31"/>
        <v>-</v>
      </c>
    </row>
    <row r="89" spans="2:14" ht="39.75" customHeight="1">
      <c r="B89" s="53">
        <v>4</v>
      </c>
      <c r="C89" s="54">
        <v>4</v>
      </c>
      <c r="D89" s="55" t="s">
        <v>282</v>
      </c>
      <c r="E89" s="56" t="s">
        <v>283</v>
      </c>
      <c r="F89" s="116"/>
      <c r="G89" s="29"/>
      <c r="I89" s="53">
        <f t="shared" si="27"/>
        <v>0</v>
      </c>
      <c r="J89" s="53">
        <f t="shared" si="28"/>
        <v>0</v>
      </c>
      <c r="K89" s="53">
        <f t="shared" si="29"/>
        <v>0</v>
      </c>
      <c r="L89" s="53">
        <f t="shared" si="30"/>
        <v>0</v>
      </c>
      <c r="M89" s="57" t="str">
        <f t="shared" si="25"/>
        <v>OK</v>
      </c>
      <c r="N89" s="53" t="str">
        <f t="shared" si="31"/>
        <v>-</v>
      </c>
    </row>
    <row r="90" spans="2:14" ht="37.5" customHeight="1">
      <c r="B90" s="53">
        <v>4</v>
      </c>
      <c r="C90" s="54">
        <v>6</v>
      </c>
      <c r="D90" s="55" t="s">
        <v>284</v>
      </c>
      <c r="E90" s="56" t="s">
        <v>285</v>
      </c>
      <c r="F90" s="116"/>
      <c r="G90" s="29"/>
      <c r="I90" s="53">
        <f t="shared" si="27"/>
        <v>0</v>
      </c>
      <c r="J90" s="53">
        <f t="shared" si="28"/>
        <v>0</v>
      </c>
      <c r="K90" s="53">
        <f t="shared" si="29"/>
        <v>0</v>
      </c>
      <c r="L90" s="53">
        <f t="shared" si="30"/>
        <v>0</v>
      </c>
      <c r="M90" s="57" t="str">
        <f t="shared" si="25"/>
        <v>OK</v>
      </c>
      <c r="N90" s="53" t="str">
        <f t="shared" si="31"/>
        <v>-</v>
      </c>
    </row>
    <row r="91" spans="2:14" ht="37.5" customHeight="1">
      <c r="B91" s="53">
        <v>4</v>
      </c>
      <c r="C91" s="54">
        <v>2</v>
      </c>
      <c r="D91" s="55" t="s">
        <v>286</v>
      </c>
      <c r="E91" s="56" t="s">
        <v>287</v>
      </c>
      <c r="F91" s="116"/>
      <c r="G91" s="29"/>
      <c r="I91" s="53">
        <f t="shared" si="27"/>
        <v>0</v>
      </c>
      <c r="J91" s="53">
        <f t="shared" si="28"/>
        <v>0</v>
      </c>
      <c r="K91" s="53">
        <f t="shared" si="29"/>
        <v>0</v>
      </c>
      <c r="L91" s="53">
        <f t="shared" si="30"/>
        <v>0</v>
      </c>
      <c r="M91" s="57" t="str">
        <f t="shared" si="25"/>
        <v>OK</v>
      </c>
      <c r="N91" s="53" t="str">
        <f t="shared" si="31"/>
        <v>-</v>
      </c>
    </row>
    <row r="92" spans="2:14" ht="21" customHeight="1">
      <c r="B92" s="47"/>
      <c r="C92" s="48"/>
      <c r="D92" s="49" t="s">
        <v>288</v>
      </c>
      <c r="E92" s="101" t="s">
        <v>289</v>
      </c>
      <c r="F92" s="51"/>
      <c r="G92" s="29"/>
      <c r="I92" s="52"/>
      <c r="J92" s="52"/>
      <c r="K92" s="52"/>
      <c r="L92" s="52"/>
      <c r="M92" s="52"/>
      <c r="N92" s="52"/>
    </row>
    <row r="93" spans="2:14" ht="37.5" customHeight="1">
      <c r="B93" s="53">
        <v>4</v>
      </c>
      <c r="C93" s="54">
        <v>3</v>
      </c>
      <c r="D93" s="55" t="s">
        <v>290</v>
      </c>
      <c r="E93" s="56" t="s">
        <v>291</v>
      </c>
      <c r="F93" s="116"/>
      <c r="G93" s="29"/>
      <c r="I93" s="53">
        <f t="shared" ref="I93:I96" si="32">IF($F93="SI",1,0)</f>
        <v>0</v>
      </c>
      <c r="J93" s="53">
        <f t="shared" ref="J93:J96" si="33">IF($F93="NO",1,0)</f>
        <v>0</v>
      </c>
      <c r="K93" s="53">
        <f t="shared" ref="K93:K96" si="34">IF($F93="NO SÉ",1,0)</f>
        <v>0</v>
      </c>
      <c r="L93" s="53">
        <f t="shared" ref="L93:L96" si="35">IF($F93="NO SE APLICA",1,0)</f>
        <v>0</v>
      </c>
      <c r="M93" s="57" t="str">
        <f t="shared" si="25"/>
        <v>OK</v>
      </c>
      <c r="N93" s="53" t="str">
        <f>IF(J93+K93+L93=1,"AREA DE MEJORA","-")</f>
        <v>-</v>
      </c>
    </row>
    <row r="94" spans="2:14" ht="22.5" customHeight="1">
      <c r="B94" s="53">
        <v>4</v>
      </c>
      <c r="C94" s="54">
        <v>1</v>
      </c>
      <c r="D94" s="55" t="s">
        <v>292</v>
      </c>
      <c r="E94" s="56" t="s">
        <v>293</v>
      </c>
      <c r="F94" s="116"/>
      <c r="G94" s="29"/>
      <c r="I94" s="53">
        <f t="shared" si="32"/>
        <v>0</v>
      </c>
      <c r="J94" s="53">
        <f t="shared" si="33"/>
        <v>0</v>
      </c>
      <c r="K94" s="53">
        <f t="shared" si="34"/>
        <v>0</v>
      </c>
      <c r="L94" s="53">
        <f t="shared" si="35"/>
        <v>0</v>
      </c>
      <c r="M94" s="57" t="str">
        <f t="shared" si="25"/>
        <v>OK</v>
      </c>
      <c r="N94" s="53" t="str">
        <f>IF(J94+K94+L94=1,"AREA DE MEJORA","-")</f>
        <v>-</v>
      </c>
    </row>
    <row r="95" spans="2:14" ht="38.25" customHeight="1">
      <c r="B95" s="53">
        <v>4</v>
      </c>
      <c r="C95" s="54">
        <v>4</v>
      </c>
      <c r="D95" s="55" t="s">
        <v>294</v>
      </c>
      <c r="E95" s="56" t="s">
        <v>97</v>
      </c>
      <c r="F95" s="116"/>
      <c r="G95" s="29"/>
      <c r="I95" s="53">
        <f t="shared" si="32"/>
        <v>0</v>
      </c>
      <c r="J95" s="53">
        <f t="shared" si="33"/>
        <v>0</v>
      </c>
      <c r="K95" s="53">
        <f t="shared" si="34"/>
        <v>0</v>
      </c>
      <c r="L95" s="53">
        <f t="shared" si="35"/>
        <v>0</v>
      </c>
      <c r="M95" s="57" t="str">
        <f t="shared" si="25"/>
        <v>OK</v>
      </c>
      <c r="N95" s="53" t="str">
        <f>IF(J95+K95+L95=1,"AREA DE MEJORA","-")</f>
        <v>-</v>
      </c>
    </row>
    <row r="96" spans="2:14" ht="36.75" customHeight="1">
      <c r="B96" s="53">
        <v>4</v>
      </c>
      <c r="C96" s="54">
        <v>2</v>
      </c>
      <c r="D96" s="55" t="s">
        <v>295</v>
      </c>
      <c r="E96" s="56" t="s">
        <v>98</v>
      </c>
      <c r="F96" s="116"/>
      <c r="G96" s="29"/>
      <c r="I96" s="53">
        <f t="shared" si="32"/>
        <v>0</v>
      </c>
      <c r="J96" s="53">
        <f t="shared" si="33"/>
        <v>0</v>
      </c>
      <c r="K96" s="53">
        <f t="shared" si="34"/>
        <v>0</v>
      </c>
      <c r="L96" s="53">
        <f t="shared" si="35"/>
        <v>0</v>
      </c>
      <c r="M96" s="57" t="str">
        <f t="shared" si="25"/>
        <v>OK</v>
      </c>
      <c r="N96" s="53" t="str">
        <f>IF(J96+K96+L96=1,"AREA DE MEJORA","-")</f>
        <v>-</v>
      </c>
    </row>
    <row r="97" spans="2:14" ht="6.75" hidden="1" customHeight="1">
      <c r="B97" s="61"/>
      <c r="C97" s="33"/>
      <c r="D97" s="64"/>
      <c r="E97" s="61" t="s">
        <v>296</v>
      </c>
      <c r="F97" s="41"/>
      <c r="G97" s="29"/>
      <c r="I97" s="40">
        <f>SUM(I99:I116)</f>
        <v>0</v>
      </c>
      <c r="J97" s="40">
        <f>SUM(J99:J116)</f>
        <v>0</v>
      </c>
      <c r="K97" s="40">
        <f>SUM(K99:K116)</f>
        <v>0</v>
      </c>
      <c r="L97" s="40">
        <f>SUM(L99:L116)</f>
        <v>0</v>
      </c>
      <c r="M97" s="40" t="str">
        <f t="shared" si="25"/>
        <v>OK</v>
      </c>
      <c r="N97" s="40"/>
    </row>
    <row r="98" spans="2:14" ht="87" customHeight="1">
      <c r="B98" s="69"/>
      <c r="C98" s="43"/>
      <c r="D98" s="100">
        <v>5</v>
      </c>
      <c r="E98" s="98" t="s">
        <v>372</v>
      </c>
      <c r="F98" s="99"/>
      <c r="G98" s="29"/>
      <c r="I98" s="140" t="str">
        <f>IF(I97=0,"-", IF(I97=15,"NIVEL 5",IF((J97+K97+L97)&lt;=7,"NIVEL 5, REVISAR AREAS DE MEJORA","NIVEL 4, TRABAJAR EN AREAS DE MEJORA PARA PASAR A NIVEL 5")))</f>
        <v>-</v>
      </c>
      <c r="J98" s="140"/>
      <c r="K98" s="140"/>
      <c r="L98" s="140"/>
      <c r="M98" s="140"/>
      <c r="N98" s="140"/>
    </row>
    <row r="99" spans="2:14" ht="21" customHeight="1">
      <c r="B99" s="47"/>
      <c r="C99" s="48"/>
      <c r="D99" s="49" t="s">
        <v>298</v>
      </c>
      <c r="E99" s="101" t="s">
        <v>299</v>
      </c>
      <c r="F99" s="51"/>
      <c r="G99" s="29"/>
      <c r="I99" s="52"/>
      <c r="J99" s="52"/>
      <c r="K99" s="52"/>
      <c r="L99" s="52"/>
      <c r="M99" s="52"/>
      <c r="N99" s="52"/>
    </row>
    <row r="100" spans="2:14" ht="53.25" customHeight="1">
      <c r="B100" s="53">
        <v>5</v>
      </c>
      <c r="C100" s="54">
        <v>7</v>
      </c>
      <c r="D100" s="55" t="s">
        <v>300</v>
      </c>
      <c r="E100" s="56" t="s">
        <v>100</v>
      </c>
      <c r="F100" s="116"/>
      <c r="G100" s="29"/>
      <c r="I100" s="53">
        <f t="shared" ref="I100:I101" si="36">IF($F100="SI",1,0)</f>
        <v>0</v>
      </c>
      <c r="J100" s="53">
        <f t="shared" ref="J100:J101" si="37">IF($F100="NO",1,0)</f>
        <v>0</v>
      </c>
      <c r="K100" s="53">
        <f t="shared" ref="K100:K101" si="38">IF($F100="NO SÉ",1,0)</f>
        <v>0</v>
      </c>
      <c r="L100" s="53">
        <f t="shared" ref="L100:L101" si="39">IF($F100="NO SE APLICA",1,0)</f>
        <v>0</v>
      </c>
      <c r="M100" s="57" t="str">
        <f t="shared" si="25"/>
        <v>OK</v>
      </c>
      <c r="N100" s="53" t="str">
        <f>IF(J100+K100+L100=1,"AREA DE MEJORA","-")</f>
        <v>-</v>
      </c>
    </row>
    <row r="101" spans="2:14" ht="38.25" customHeight="1">
      <c r="B101" s="53">
        <v>5</v>
      </c>
      <c r="C101" s="54">
        <v>4</v>
      </c>
      <c r="D101" s="55" t="s">
        <v>301</v>
      </c>
      <c r="E101" s="56" t="s">
        <v>302</v>
      </c>
      <c r="F101" s="116"/>
      <c r="G101" s="29"/>
      <c r="I101" s="53">
        <f t="shared" si="36"/>
        <v>0</v>
      </c>
      <c r="J101" s="53">
        <f t="shared" si="37"/>
        <v>0</v>
      </c>
      <c r="K101" s="53">
        <f t="shared" si="38"/>
        <v>0</v>
      </c>
      <c r="L101" s="53">
        <f t="shared" si="39"/>
        <v>0</v>
      </c>
      <c r="M101" s="57" t="str">
        <f t="shared" si="25"/>
        <v>OK</v>
      </c>
      <c r="N101" s="53" t="str">
        <f>IF(J101+K101+L101=1,"AREA DE MEJORA","-")</f>
        <v>-</v>
      </c>
    </row>
    <row r="102" spans="2:14" ht="21" customHeight="1">
      <c r="B102" s="47"/>
      <c r="C102" s="48"/>
      <c r="D102" s="49" t="s">
        <v>303</v>
      </c>
      <c r="E102" s="101" t="s">
        <v>304</v>
      </c>
      <c r="F102" s="51"/>
      <c r="G102" s="29"/>
      <c r="I102" s="52"/>
      <c r="J102" s="52"/>
      <c r="K102" s="52"/>
      <c r="L102" s="52"/>
      <c r="M102" s="52"/>
      <c r="N102" s="52"/>
    </row>
    <row r="103" spans="2:14" ht="51.75" customHeight="1">
      <c r="B103" s="53">
        <v>5</v>
      </c>
      <c r="C103" s="54">
        <v>8</v>
      </c>
      <c r="D103" s="55" t="s">
        <v>305</v>
      </c>
      <c r="E103" s="56" t="s">
        <v>306</v>
      </c>
      <c r="F103" s="116"/>
      <c r="G103" s="29"/>
      <c r="I103" s="53">
        <f t="shared" ref="I103:I109" si="40">IF($F103="SI",1,0)</f>
        <v>0</v>
      </c>
      <c r="J103" s="53">
        <f t="shared" ref="J103:J109" si="41">IF($F103="NO",1,0)</f>
        <v>0</v>
      </c>
      <c r="K103" s="53">
        <f t="shared" ref="K103:K109" si="42">IF($F103="NO SÉ",1,0)</f>
        <v>0</v>
      </c>
      <c r="L103" s="53">
        <f t="shared" ref="L103:L109" si="43">IF($F103="NO SE APLICA",1,0)</f>
        <v>0</v>
      </c>
      <c r="M103" s="57" t="str">
        <f t="shared" si="25"/>
        <v>OK</v>
      </c>
      <c r="N103" s="53" t="str">
        <f t="shared" ref="N103:N109" si="44">IF(J103+K103+L103=1,"AREA DE MEJORA","-")</f>
        <v>-</v>
      </c>
    </row>
    <row r="104" spans="2:14" ht="36.75" customHeight="1">
      <c r="B104" s="53">
        <v>5</v>
      </c>
      <c r="C104" s="54">
        <v>4</v>
      </c>
      <c r="D104" s="55" t="s">
        <v>307</v>
      </c>
      <c r="E104" s="56" t="s">
        <v>308</v>
      </c>
      <c r="F104" s="116"/>
      <c r="G104" s="29"/>
      <c r="I104" s="53">
        <f t="shared" si="40"/>
        <v>0</v>
      </c>
      <c r="J104" s="53">
        <f t="shared" si="41"/>
        <v>0</v>
      </c>
      <c r="K104" s="53">
        <f t="shared" si="42"/>
        <v>0</v>
      </c>
      <c r="L104" s="53">
        <f t="shared" si="43"/>
        <v>0</v>
      </c>
      <c r="M104" s="57" t="str">
        <f t="shared" si="25"/>
        <v>OK</v>
      </c>
      <c r="N104" s="53" t="str">
        <f t="shared" si="44"/>
        <v>-</v>
      </c>
    </row>
    <row r="105" spans="2:14" ht="36" customHeight="1">
      <c r="B105" s="53">
        <v>5</v>
      </c>
      <c r="C105" s="54">
        <v>4</v>
      </c>
      <c r="D105" s="55" t="s">
        <v>309</v>
      </c>
      <c r="E105" s="56" t="s">
        <v>310</v>
      </c>
      <c r="F105" s="116"/>
      <c r="G105" s="29"/>
      <c r="I105" s="53">
        <f t="shared" si="40"/>
        <v>0</v>
      </c>
      <c r="J105" s="53">
        <f t="shared" si="41"/>
        <v>0</v>
      </c>
      <c r="K105" s="53">
        <f t="shared" si="42"/>
        <v>0</v>
      </c>
      <c r="L105" s="53">
        <f t="shared" si="43"/>
        <v>0</v>
      </c>
      <c r="M105" s="57" t="str">
        <f t="shared" si="25"/>
        <v>OK</v>
      </c>
      <c r="N105" s="53" t="str">
        <f t="shared" si="44"/>
        <v>-</v>
      </c>
    </row>
    <row r="106" spans="2:14" ht="34.5" customHeight="1">
      <c r="B106" s="53">
        <v>5</v>
      </c>
      <c r="C106" s="54">
        <v>6</v>
      </c>
      <c r="D106" s="55" t="s">
        <v>311</v>
      </c>
      <c r="E106" s="56" t="s">
        <v>312</v>
      </c>
      <c r="F106" s="116"/>
      <c r="G106" s="29"/>
      <c r="I106" s="53">
        <f t="shared" si="40"/>
        <v>0</v>
      </c>
      <c r="J106" s="53">
        <f t="shared" si="41"/>
        <v>0</v>
      </c>
      <c r="K106" s="53">
        <f t="shared" si="42"/>
        <v>0</v>
      </c>
      <c r="L106" s="53">
        <f t="shared" si="43"/>
        <v>0</v>
      </c>
      <c r="M106" s="57" t="str">
        <f t="shared" si="25"/>
        <v>OK</v>
      </c>
      <c r="N106" s="53" t="str">
        <f t="shared" si="44"/>
        <v>-</v>
      </c>
    </row>
    <row r="107" spans="2:14" ht="38.25" customHeight="1">
      <c r="B107" s="53">
        <v>5</v>
      </c>
      <c r="C107" s="54">
        <v>5</v>
      </c>
      <c r="D107" s="55" t="s">
        <v>313</v>
      </c>
      <c r="E107" s="56" t="s">
        <v>314</v>
      </c>
      <c r="F107" s="116"/>
      <c r="G107" s="29"/>
      <c r="I107" s="53">
        <f t="shared" si="40"/>
        <v>0</v>
      </c>
      <c r="J107" s="53">
        <f t="shared" si="41"/>
        <v>0</v>
      </c>
      <c r="K107" s="53">
        <f t="shared" si="42"/>
        <v>0</v>
      </c>
      <c r="L107" s="53">
        <f t="shared" si="43"/>
        <v>0</v>
      </c>
      <c r="M107" s="57" t="str">
        <f t="shared" si="25"/>
        <v>OK</v>
      </c>
      <c r="N107" s="53" t="str">
        <f t="shared" si="44"/>
        <v>-</v>
      </c>
    </row>
    <row r="108" spans="2:14" ht="34.5" customHeight="1">
      <c r="B108" s="53">
        <v>5</v>
      </c>
      <c r="C108" s="54">
        <v>2</v>
      </c>
      <c r="D108" s="55" t="s">
        <v>315</v>
      </c>
      <c r="E108" s="56" t="s">
        <v>316</v>
      </c>
      <c r="F108" s="116"/>
      <c r="G108" s="29"/>
      <c r="I108" s="53">
        <f t="shared" si="40"/>
        <v>0</v>
      </c>
      <c r="J108" s="53">
        <f t="shared" si="41"/>
        <v>0</v>
      </c>
      <c r="K108" s="53">
        <f t="shared" si="42"/>
        <v>0</v>
      </c>
      <c r="L108" s="53">
        <f t="shared" si="43"/>
        <v>0</v>
      </c>
      <c r="M108" s="57" t="str">
        <f t="shared" si="25"/>
        <v>OK</v>
      </c>
      <c r="N108" s="53" t="str">
        <f t="shared" si="44"/>
        <v>-</v>
      </c>
    </row>
    <row r="109" spans="2:14" ht="34.5" customHeight="1">
      <c r="B109" s="53">
        <v>5</v>
      </c>
      <c r="C109" s="54">
        <v>9</v>
      </c>
      <c r="D109" s="55" t="s">
        <v>317</v>
      </c>
      <c r="E109" s="56" t="s">
        <v>318</v>
      </c>
      <c r="F109" s="116"/>
      <c r="G109" s="29"/>
      <c r="I109" s="53">
        <f t="shared" si="40"/>
        <v>0</v>
      </c>
      <c r="J109" s="53">
        <f t="shared" si="41"/>
        <v>0</v>
      </c>
      <c r="K109" s="53">
        <f t="shared" si="42"/>
        <v>0</v>
      </c>
      <c r="L109" s="53">
        <f t="shared" si="43"/>
        <v>0</v>
      </c>
      <c r="M109" s="57" t="str">
        <f t="shared" si="25"/>
        <v>OK</v>
      </c>
      <c r="N109" s="53" t="str">
        <f t="shared" si="44"/>
        <v>-</v>
      </c>
    </row>
    <row r="110" spans="2:14" ht="21" customHeight="1">
      <c r="B110" s="47"/>
      <c r="C110" s="48"/>
      <c r="D110" s="49" t="s">
        <v>319</v>
      </c>
      <c r="E110" s="101" t="s">
        <v>320</v>
      </c>
      <c r="F110" s="51"/>
      <c r="G110" s="29"/>
      <c r="I110" s="52"/>
      <c r="J110" s="52"/>
      <c r="K110" s="52"/>
      <c r="L110" s="52"/>
      <c r="M110" s="52"/>
      <c r="N110" s="52"/>
    </row>
    <row r="111" spans="2:14" ht="36" customHeight="1">
      <c r="B111" s="53">
        <v>5</v>
      </c>
      <c r="C111" s="54">
        <v>7</v>
      </c>
      <c r="D111" s="55" t="s">
        <v>321</v>
      </c>
      <c r="E111" s="56" t="s">
        <v>322</v>
      </c>
      <c r="F111" s="116"/>
      <c r="G111" s="29"/>
      <c r="I111" s="53">
        <f t="shared" ref="I111:I116" si="45">IF($F111="SI",1,0)</f>
        <v>0</v>
      </c>
      <c r="J111" s="53">
        <f t="shared" ref="J111:J116" si="46">IF($F111="NO",1,0)</f>
        <v>0</v>
      </c>
      <c r="K111" s="53">
        <f t="shared" ref="K111:K116" si="47">IF($F111="NO SÉ",1,0)</f>
        <v>0</v>
      </c>
      <c r="L111" s="53">
        <f t="shared" ref="L111:L116" si="48">IF($F111="NO SE APLICA",1,0)</f>
        <v>0</v>
      </c>
      <c r="M111" s="57" t="str">
        <f t="shared" si="25"/>
        <v>OK</v>
      </c>
      <c r="N111" s="53" t="str">
        <f t="shared" ref="N111:N116" si="49">IF(J111+K111+L111=1,"AREA DE MEJORA","-")</f>
        <v>-</v>
      </c>
    </row>
    <row r="112" spans="2:14" ht="50.25" customHeight="1">
      <c r="B112" s="53">
        <v>5</v>
      </c>
      <c r="C112" s="54">
        <v>4</v>
      </c>
      <c r="D112" s="55" t="s">
        <v>323</v>
      </c>
      <c r="E112" s="56" t="s">
        <v>324</v>
      </c>
      <c r="F112" s="116"/>
      <c r="G112" s="29"/>
      <c r="I112" s="53">
        <f t="shared" si="45"/>
        <v>0</v>
      </c>
      <c r="J112" s="53">
        <f t="shared" si="46"/>
        <v>0</v>
      </c>
      <c r="K112" s="53">
        <f t="shared" si="47"/>
        <v>0</v>
      </c>
      <c r="L112" s="53">
        <f t="shared" si="48"/>
        <v>0</v>
      </c>
      <c r="M112" s="57" t="str">
        <f t="shared" si="25"/>
        <v>OK</v>
      </c>
      <c r="N112" s="53" t="str">
        <f t="shared" si="49"/>
        <v>-</v>
      </c>
    </row>
    <row r="113" spans="2:14" ht="38.25" customHeight="1">
      <c r="B113" s="53">
        <v>5</v>
      </c>
      <c r="C113" s="54">
        <v>6</v>
      </c>
      <c r="D113" s="55" t="s">
        <v>325</v>
      </c>
      <c r="E113" s="56" t="s">
        <v>326</v>
      </c>
      <c r="F113" s="116"/>
      <c r="G113" s="29"/>
      <c r="I113" s="53">
        <f t="shared" si="45"/>
        <v>0</v>
      </c>
      <c r="J113" s="53">
        <f t="shared" si="46"/>
        <v>0</v>
      </c>
      <c r="K113" s="53">
        <f t="shared" si="47"/>
        <v>0</v>
      </c>
      <c r="L113" s="53">
        <f t="shared" si="48"/>
        <v>0</v>
      </c>
      <c r="M113" s="57" t="str">
        <f t="shared" si="25"/>
        <v>OK</v>
      </c>
      <c r="N113" s="53" t="str">
        <f t="shared" si="49"/>
        <v>-</v>
      </c>
    </row>
    <row r="114" spans="2:14" ht="21.75" customHeight="1">
      <c r="B114" s="53">
        <v>5</v>
      </c>
      <c r="C114" s="54">
        <v>2</v>
      </c>
      <c r="D114" s="55" t="s">
        <v>327</v>
      </c>
      <c r="E114" s="56" t="s">
        <v>328</v>
      </c>
      <c r="F114" s="116"/>
      <c r="G114" s="29"/>
      <c r="I114" s="53">
        <f t="shared" si="45"/>
        <v>0</v>
      </c>
      <c r="J114" s="53">
        <f t="shared" si="46"/>
        <v>0</v>
      </c>
      <c r="K114" s="53">
        <f t="shared" si="47"/>
        <v>0</v>
      </c>
      <c r="L114" s="53">
        <f t="shared" si="48"/>
        <v>0</v>
      </c>
      <c r="M114" s="57" t="str">
        <f t="shared" si="25"/>
        <v>OK</v>
      </c>
      <c r="N114" s="53" t="str">
        <f t="shared" si="49"/>
        <v>-</v>
      </c>
    </row>
    <row r="115" spans="2:14" ht="36.75" customHeight="1">
      <c r="B115" s="53">
        <v>5</v>
      </c>
      <c r="C115" s="54">
        <v>4</v>
      </c>
      <c r="D115" s="55" t="s">
        <v>329</v>
      </c>
      <c r="E115" s="56" t="s">
        <v>330</v>
      </c>
      <c r="F115" s="116"/>
      <c r="G115" s="29"/>
      <c r="I115" s="53">
        <f t="shared" si="45"/>
        <v>0</v>
      </c>
      <c r="J115" s="53">
        <f t="shared" si="46"/>
        <v>0</v>
      </c>
      <c r="K115" s="53">
        <f>IF($F115="NO SÉ",1,0)</f>
        <v>0</v>
      </c>
      <c r="L115" s="53">
        <f t="shared" si="48"/>
        <v>0</v>
      </c>
      <c r="M115" s="57" t="str">
        <f t="shared" si="25"/>
        <v>OK</v>
      </c>
      <c r="N115" s="53" t="str">
        <f t="shared" si="49"/>
        <v>-</v>
      </c>
    </row>
    <row r="116" spans="2:14" ht="37.5" customHeight="1">
      <c r="B116" s="53">
        <v>5</v>
      </c>
      <c r="C116" s="54">
        <v>7</v>
      </c>
      <c r="D116" s="55" t="s">
        <v>331</v>
      </c>
      <c r="E116" s="56" t="s">
        <v>332</v>
      </c>
      <c r="F116" s="116"/>
      <c r="G116" s="29"/>
      <c r="I116" s="53">
        <f t="shared" si="45"/>
        <v>0</v>
      </c>
      <c r="J116" s="53">
        <f t="shared" si="46"/>
        <v>0</v>
      </c>
      <c r="K116" s="53">
        <f t="shared" si="47"/>
        <v>0</v>
      </c>
      <c r="L116" s="53">
        <f t="shared" si="48"/>
        <v>0</v>
      </c>
      <c r="M116" s="57" t="str">
        <f t="shared" si="25"/>
        <v>OK</v>
      </c>
      <c r="N116" s="53" t="str">
        <f t="shared" si="49"/>
        <v>-</v>
      </c>
    </row>
    <row r="117" spans="2:14" ht="21.75">
      <c r="G117" s="29"/>
    </row>
    <row r="118" spans="2:14" ht="21.75">
      <c r="G118" s="29"/>
    </row>
    <row r="119" spans="2:14" ht="21.75">
      <c r="G119" s="29"/>
    </row>
    <row r="120" spans="2:14" ht="21.75">
      <c r="G120" s="29"/>
    </row>
    <row r="121" spans="2:14" ht="21.75">
      <c r="G121" s="29"/>
    </row>
    <row r="122" spans="2:14" ht="21.75">
      <c r="G122" s="29"/>
    </row>
    <row r="123" spans="2:14" ht="21.75">
      <c r="G123" s="29"/>
    </row>
    <row r="124" spans="2:14" ht="21.75">
      <c r="G124" s="29"/>
    </row>
    <row r="125" spans="2:14" ht="21.75">
      <c r="G125" s="29"/>
    </row>
    <row r="126" spans="2:14" ht="21.75">
      <c r="G126" s="29"/>
    </row>
    <row r="127" spans="2:14" ht="21.75">
      <c r="G127" s="29"/>
    </row>
    <row r="128" spans="2:14" ht="21.75">
      <c r="G128" s="29"/>
    </row>
    <row r="129" spans="7:7" ht="21.75">
      <c r="G129" s="29"/>
    </row>
    <row r="130" spans="7:7" ht="21.75">
      <c r="G130" s="29"/>
    </row>
    <row r="131" spans="7:7" ht="21.75">
      <c r="G131" s="29"/>
    </row>
    <row r="132" spans="7:7" ht="21.75">
      <c r="G132" s="29"/>
    </row>
    <row r="133" spans="7:7" ht="21.75">
      <c r="G133" s="29"/>
    </row>
    <row r="134" spans="7:7" ht="21.75">
      <c r="G134" s="29"/>
    </row>
    <row r="135" spans="7:7" ht="21.75">
      <c r="G135" s="29"/>
    </row>
    <row r="136" spans="7:7" ht="21.75">
      <c r="G136" s="29"/>
    </row>
    <row r="137" spans="7:7" ht="21.75">
      <c r="G137" s="29"/>
    </row>
    <row r="138" spans="7:7" ht="21.75">
      <c r="G138" s="29"/>
    </row>
    <row r="139" spans="7:7" ht="21.75">
      <c r="G139" s="29"/>
    </row>
    <row r="140" spans="7:7" ht="21.75">
      <c r="G140" s="29"/>
    </row>
    <row r="141" spans="7:7" ht="21.75">
      <c r="G141" s="29"/>
    </row>
    <row r="142" spans="7:7" ht="21.75">
      <c r="G142" s="29"/>
    </row>
    <row r="143" spans="7:7" ht="21.75">
      <c r="G143" s="29"/>
    </row>
    <row r="144" spans="7:7" ht="21.75">
      <c r="G144" s="29"/>
    </row>
    <row r="145" spans="7:7" ht="21.75">
      <c r="G145" s="29"/>
    </row>
    <row r="146" spans="7:7" ht="21.75">
      <c r="G146" s="29"/>
    </row>
    <row r="147" spans="7:7" ht="21.75">
      <c r="G147" s="29"/>
    </row>
    <row r="148" spans="7:7" ht="21.75">
      <c r="G148" s="29"/>
    </row>
  </sheetData>
  <sheetProtection algorithmName="SHA-512" hashValue="0Iq1JuWxQwvBDO380KNsvaXf9s7jc4yi2X4YBqsDczFK+RTC8DdS3htSu0TEpt4sZG8AL/sdpcpb5mQ8n+zs8Q==" saltValue="+IY7+7SWvS4zDb4/ZtJ3Kg==" spinCount="100000" sheet="1" objects="1" scenarios="1"/>
  <mergeCells count="14">
    <mergeCell ref="I75:N75"/>
    <mergeCell ref="I98:N98"/>
    <mergeCell ref="I5:L5"/>
    <mergeCell ref="M5:M6"/>
    <mergeCell ref="N5:N6"/>
    <mergeCell ref="M7:N7"/>
    <mergeCell ref="I9:N9"/>
    <mergeCell ref="I38:N38"/>
    <mergeCell ref="B2:F2"/>
    <mergeCell ref="B5:B6"/>
    <mergeCell ref="C5:C6"/>
    <mergeCell ref="D5:D6"/>
    <mergeCell ref="E5:E6"/>
    <mergeCell ref="F5:F6"/>
  </mergeCells>
  <dataValidations count="1">
    <dataValidation type="list" allowBlank="1" showInputMessage="1" showErrorMessage="1" sqref="F111:F116 F103:F109 F100:F101 F93:F97 F84:F91 F51:F74 F77:F82 F22:F37 F11:F14 F16:F20 F40:F49" xr:uid="{2E5F96EE-073D-4AEE-B112-FA62E77F0B7A}">
      <formula1>$H$6:$L$6</formula1>
    </dataValidation>
  </dataValidations>
  <printOptions horizontalCentered="1"/>
  <pageMargins left="0.39370078740157483" right="0.39370078740157483" top="0.74803149606299213" bottom="0.55118110236220474" header="0.31496062992125984" footer="0.31496062992125984"/>
  <pageSetup scale="92" fitToHeight="0" orientation="portrait" verticalDpi="1200" r:id="rId1"/>
  <headerFooter>
    <oddFooter>&amp;R&amp;P de &amp;N</oddFooter>
  </headerFooter>
  <rowBreaks count="4" manualBreakCount="4">
    <brk id="20" max="6" man="1"/>
    <brk id="49" max="6" man="1"/>
    <brk id="79" max="6" man="1"/>
    <brk id="97"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4C16-5353-464A-9239-CB970E5ECDCF}">
  <sheetPr>
    <tabColor theme="9" tint="0.39997558519241921"/>
  </sheetPr>
  <dimension ref="A2:H115"/>
  <sheetViews>
    <sheetView topLeftCell="A100" workbookViewId="0">
      <selection activeCell="J70" sqref="J70"/>
    </sheetView>
  </sheetViews>
  <sheetFormatPr baseColWidth="10" defaultRowHeight="15"/>
  <cols>
    <col min="1" max="1" width="5.7109375" bestFit="1" customWidth="1"/>
    <col min="2" max="2" width="7.28515625" bestFit="1" customWidth="1"/>
    <col min="3" max="3" width="76.85546875" style="1" customWidth="1"/>
    <col min="4" max="4" width="7" bestFit="1" customWidth="1"/>
    <col min="5" max="5" width="3.7109375" bestFit="1" customWidth="1"/>
    <col min="6" max="6" width="6.140625" bestFit="1" customWidth="1"/>
    <col min="7" max="7" width="11.42578125" bestFit="1" customWidth="1"/>
  </cols>
  <sheetData>
    <row r="2" spans="1:8" ht="23.25">
      <c r="A2" s="174" t="s">
        <v>58</v>
      </c>
      <c r="B2" s="175"/>
      <c r="C2" s="175"/>
      <c r="D2" s="175"/>
      <c r="E2" s="175"/>
      <c r="F2" s="175"/>
      <c r="G2" s="175"/>
      <c r="H2" s="176"/>
    </row>
    <row r="3" spans="1:8">
      <c r="A3" s="4"/>
      <c r="B3" s="4"/>
      <c r="C3" s="5"/>
      <c r="D3" s="165" t="s">
        <v>149</v>
      </c>
      <c r="E3" s="166"/>
      <c r="F3" s="166"/>
      <c r="G3" s="167"/>
      <c r="H3" s="7"/>
    </row>
    <row r="4" spans="1:8">
      <c r="A4" s="8" t="s">
        <v>114</v>
      </c>
      <c r="B4" s="8" t="s">
        <v>115</v>
      </c>
      <c r="C4" s="6"/>
      <c r="D4" s="12" t="s">
        <v>116</v>
      </c>
      <c r="E4" s="12" t="s">
        <v>117</v>
      </c>
      <c r="F4" s="12" t="s">
        <v>118</v>
      </c>
      <c r="G4" s="12" t="s">
        <v>119</v>
      </c>
      <c r="H4" s="13" t="s">
        <v>148</v>
      </c>
    </row>
    <row r="5" spans="1:8">
      <c r="A5" s="153" t="s">
        <v>0</v>
      </c>
      <c r="B5" s="154"/>
      <c r="C5" s="155"/>
      <c r="D5" s="9"/>
      <c r="E5" s="9"/>
      <c r="F5" s="9"/>
      <c r="G5" s="9"/>
      <c r="H5" s="9"/>
    </row>
    <row r="6" spans="1:8" ht="48" customHeight="1">
      <c r="A6" s="156" t="s">
        <v>1</v>
      </c>
      <c r="B6" s="157"/>
      <c r="C6" s="158"/>
      <c r="D6" s="147" t="str">
        <f>IF(D7&lt;18,"NIVEL 1", "NIVEL 2")</f>
        <v>NIVEL 1</v>
      </c>
      <c r="E6" s="148"/>
      <c r="F6" s="148"/>
      <c r="G6" s="148"/>
      <c r="H6" s="149"/>
    </row>
    <row r="7" spans="1:8">
      <c r="A7" s="153" t="s">
        <v>2</v>
      </c>
      <c r="B7" s="154"/>
      <c r="C7" s="155"/>
      <c r="D7" s="10">
        <f>SUM(D10:D35)</f>
        <v>0</v>
      </c>
      <c r="E7" s="10">
        <f>SUM(E10:E35)</f>
        <v>0</v>
      </c>
      <c r="F7" s="10">
        <f>SUM(F10:F35)</f>
        <v>0</v>
      </c>
      <c r="G7" s="10">
        <f>SUM(G10:G35)</f>
        <v>0</v>
      </c>
      <c r="H7" s="10" t="str">
        <f>IF(D7+E7+F7+G7&lt;&gt;24,"REVISAR RESPUESTA","OK")</f>
        <v>REVISAR RESPUESTA</v>
      </c>
    </row>
    <row r="8" spans="1:8" ht="33" customHeight="1">
      <c r="A8" s="156" t="s">
        <v>20</v>
      </c>
      <c r="B8" s="157"/>
      <c r="C8" s="158"/>
      <c r="D8" s="147" t="str">
        <f>IF(D7=24,"NIVEL 2", IF((E7+F7+G7)&lt;=6,"NIVEL 2 PERO REVISA AREAS DE MEJORA","NIVEL 1"))</f>
        <v>NIVEL 2 PERO REVISA AREAS DE MEJORA</v>
      </c>
      <c r="E8" s="148"/>
      <c r="F8" s="148"/>
      <c r="G8" s="148"/>
      <c r="H8" s="149"/>
    </row>
    <row r="9" spans="1:8" ht="14.1" customHeight="1">
      <c r="A9" s="159" t="s">
        <v>3</v>
      </c>
      <c r="B9" s="160"/>
      <c r="C9" s="160"/>
      <c r="D9" s="160"/>
      <c r="E9" s="160"/>
      <c r="F9" s="160"/>
      <c r="G9" s="160"/>
      <c r="H9" s="161"/>
    </row>
    <row r="10" spans="1:8" ht="30">
      <c r="A10" s="11">
        <v>2</v>
      </c>
      <c r="B10" s="11">
        <v>7</v>
      </c>
      <c r="C10" s="5" t="s">
        <v>22</v>
      </c>
      <c r="D10" s="11">
        <f>'2. CUESTIONARIO SEGUIMIENTO'!I11</f>
        <v>0</v>
      </c>
      <c r="E10" s="11">
        <f>'2. CUESTIONARIO SEGUIMIENTO'!J11</f>
        <v>0</v>
      </c>
      <c r="F10" s="11">
        <f>'2. CUESTIONARIO SEGUIMIENTO'!K11</f>
        <v>0</v>
      </c>
      <c r="G10" s="11">
        <f>'2. CUESTIONARIO SEGUIMIENTO'!L11</f>
        <v>0</v>
      </c>
      <c r="H10" s="11" t="str">
        <f>IF(D10+E10+F10+G10&gt;1,"REVISAR RESPUESTA","OK")</f>
        <v>OK</v>
      </c>
    </row>
    <row r="11" spans="1:8" ht="30">
      <c r="A11" s="11">
        <v>2</v>
      </c>
      <c r="B11" s="11">
        <v>2</v>
      </c>
      <c r="C11" s="5" t="s">
        <v>21</v>
      </c>
      <c r="D11" s="11">
        <f>'2. CUESTIONARIO SEGUIMIENTO'!I12</f>
        <v>0</v>
      </c>
      <c r="E11" s="11">
        <f>'2. CUESTIONARIO SEGUIMIENTO'!J12</f>
        <v>0</v>
      </c>
      <c r="F11" s="11">
        <f>'2. CUESTIONARIO SEGUIMIENTO'!K12</f>
        <v>0</v>
      </c>
      <c r="G11" s="11">
        <f>'2. CUESTIONARIO SEGUIMIENTO'!L12</f>
        <v>0</v>
      </c>
      <c r="H11" s="11" t="str">
        <f t="shared" ref="H11:H72" si="0">IF(D11+E11+F11+G11&gt;1,"REVISAR RESPUESTA","OK")</f>
        <v>OK</v>
      </c>
    </row>
    <row r="12" spans="1:8" ht="30">
      <c r="A12" s="11">
        <v>2</v>
      </c>
      <c r="B12" s="11">
        <v>2</v>
      </c>
      <c r="C12" s="5" t="s">
        <v>25</v>
      </c>
      <c r="D12" s="11">
        <f>'2. CUESTIONARIO SEGUIMIENTO'!I13</f>
        <v>0</v>
      </c>
      <c r="E12" s="11">
        <f>'2. CUESTIONARIO SEGUIMIENTO'!J13</f>
        <v>0</v>
      </c>
      <c r="F12" s="11">
        <f>'2. CUESTIONARIO SEGUIMIENTO'!K13</f>
        <v>0</v>
      </c>
      <c r="G12" s="11">
        <f>'2. CUESTIONARIO SEGUIMIENTO'!L13</f>
        <v>0</v>
      </c>
      <c r="H12" s="11" t="str">
        <f t="shared" si="0"/>
        <v>OK</v>
      </c>
    </row>
    <row r="13" spans="1:8" ht="45">
      <c r="A13" s="11">
        <v>2</v>
      </c>
      <c r="B13" s="11">
        <v>1</v>
      </c>
      <c r="C13" s="5" t="s">
        <v>26</v>
      </c>
      <c r="D13" s="11">
        <f>'2. CUESTIONARIO SEGUIMIENTO'!I14</f>
        <v>0</v>
      </c>
      <c r="E13" s="11">
        <f>'2. CUESTIONARIO SEGUIMIENTO'!J14</f>
        <v>0</v>
      </c>
      <c r="F13" s="11">
        <f>'2. CUESTIONARIO SEGUIMIENTO'!K14</f>
        <v>0</v>
      </c>
      <c r="G13" s="11">
        <f>'2. CUESTIONARIO SEGUIMIENTO'!L14</f>
        <v>0</v>
      </c>
      <c r="H13" s="11" t="str">
        <f t="shared" si="0"/>
        <v>OK</v>
      </c>
    </row>
    <row r="14" spans="1:8" ht="14.1" customHeight="1">
      <c r="A14" s="159" t="s">
        <v>4</v>
      </c>
      <c r="B14" s="160"/>
      <c r="C14" s="160"/>
      <c r="D14" s="160"/>
      <c r="E14" s="160"/>
      <c r="F14" s="160"/>
      <c r="G14" s="160"/>
      <c r="H14" s="161"/>
    </row>
    <row r="15" spans="1:8" ht="30">
      <c r="A15" s="11">
        <v>2</v>
      </c>
      <c r="B15" s="11">
        <v>9</v>
      </c>
      <c r="C15" s="5" t="s">
        <v>27</v>
      </c>
      <c r="D15" s="11">
        <f>'2. CUESTIONARIO SEGUIMIENTO'!I16</f>
        <v>0</v>
      </c>
      <c r="E15" s="11">
        <f>'2. CUESTIONARIO SEGUIMIENTO'!J16</f>
        <v>0</v>
      </c>
      <c r="F15" s="11">
        <f>'2. CUESTIONARIO SEGUIMIENTO'!K16</f>
        <v>0</v>
      </c>
      <c r="G15" s="11">
        <f>'2. CUESTIONARIO SEGUIMIENTO'!L16</f>
        <v>0</v>
      </c>
      <c r="H15" s="11" t="str">
        <f t="shared" si="0"/>
        <v>OK</v>
      </c>
    </row>
    <row r="16" spans="1:8" ht="30">
      <c r="A16" s="11">
        <v>2</v>
      </c>
      <c r="B16" s="11">
        <v>8</v>
      </c>
      <c r="C16" s="5" t="s">
        <v>28</v>
      </c>
      <c r="D16" s="11">
        <f>'2. CUESTIONARIO SEGUIMIENTO'!I17</f>
        <v>0</v>
      </c>
      <c r="E16" s="11">
        <f>'2. CUESTIONARIO SEGUIMIENTO'!J17</f>
        <v>0</v>
      </c>
      <c r="F16" s="11">
        <f>'2. CUESTIONARIO SEGUIMIENTO'!K17</f>
        <v>0</v>
      </c>
      <c r="G16" s="11">
        <f>'2. CUESTIONARIO SEGUIMIENTO'!L17</f>
        <v>0</v>
      </c>
      <c r="H16" s="11" t="str">
        <f t="shared" si="0"/>
        <v>OK</v>
      </c>
    </row>
    <row r="17" spans="1:8" ht="45">
      <c r="A17" s="11">
        <v>2</v>
      </c>
      <c r="B17" s="11">
        <v>3</v>
      </c>
      <c r="C17" s="5" t="s">
        <v>31</v>
      </c>
      <c r="D17" s="11">
        <f>'2. CUESTIONARIO SEGUIMIENTO'!I18</f>
        <v>0</v>
      </c>
      <c r="E17" s="11">
        <f>'2. CUESTIONARIO SEGUIMIENTO'!J18</f>
        <v>0</v>
      </c>
      <c r="F17" s="11">
        <f>'2. CUESTIONARIO SEGUIMIENTO'!K18</f>
        <v>0</v>
      </c>
      <c r="G17" s="11">
        <f>'2. CUESTIONARIO SEGUIMIENTO'!L18</f>
        <v>0</v>
      </c>
      <c r="H17" s="11" t="str">
        <f t="shared" si="0"/>
        <v>OK</v>
      </c>
    </row>
    <row r="18" spans="1:8" ht="45">
      <c r="A18" s="11">
        <v>2</v>
      </c>
      <c r="B18" s="11">
        <v>9</v>
      </c>
      <c r="C18" s="5" t="s">
        <v>29</v>
      </c>
      <c r="D18" s="11">
        <f>'2. CUESTIONARIO SEGUIMIENTO'!I19</f>
        <v>0</v>
      </c>
      <c r="E18" s="11">
        <f>'2. CUESTIONARIO SEGUIMIENTO'!J19</f>
        <v>0</v>
      </c>
      <c r="F18" s="11">
        <f>'2. CUESTIONARIO SEGUIMIENTO'!K19</f>
        <v>0</v>
      </c>
      <c r="G18" s="11">
        <f>'2. CUESTIONARIO SEGUIMIENTO'!L19</f>
        <v>0</v>
      </c>
      <c r="H18" s="11" t="str">
        <f t="shared" si="0"/>
        <v>OK</v>
      </c>
    </row>
    <row r="19" spans="1:8" ht="30">
      <c r="A19" s="11">
        <v>2</v>
      </c>
      <c r="B19" s="11">
        <v>4</v>
      </c>
      <c r="C19" s="5" t="s">
        <v>30</v>
      </c>
      <c r="D19" s="11">
        <f>'2. CUESTIONARIO SEGUIMIENTO'!I20</f>
        <v>0</v>
      </c>
      <c r="E19" s="11">
        <f>'2. CUESTIONARIO SEGUIMIENTO'!J20</f>
        <v>0</v>
      </c>
      <c r="F19" s="11">
        <f>'2. CUESTIONARIO SEGUIMIENTO'!K20</f>
        <v>0</v>
      </c>
      <c r="G19" s="11">
        <f>'2. CUESTIONARIO SEGUIMIENTO'!L20</f>
        <v>0</v>
      </c>
      <c r="H19" s="11" t="str">
        <f t="shared" si="0"/>
        <v>OK</v>
      </c>
    </row>
    <row r="20" spans="1:8">
      <c r="A20" s="144" t="s">
        <v>32</v>
      </c>
      <c r="B20" s="145"/>
      <c r="C20" s="145"/>
      <c r="D20" s="145"/>
      <c r="E20" s="145"/>
      <c r="F20" s="145"/>
      <c r="G20" s="145"/>
      <c r="H20" s="146"/>
    </row>
    <row r="21" spans="1:8">
      <c r="A21" s="11">
        <v>2</v>
      </c>
      <c r="B21" s="11">
        <v>6</v>
      </c>
      <c r="C21" s="5" t="s">
        <v>33</v>
      </c>
      <c r="D21" s="11">
        <f>'2. CUESTIONARIO SEGUIMIENTO'!I22</f>
        <v>0</v>
      </c>
      <c r="E21" s="11">
        <f>'2. CUESTIONARIO SEGUIMIENTO'!J22</f>
        <v>0</v>
      </c>
      <c r="F21" s="11">
        <f>'2. CUESTIONARIO SEGUIMIENTO'!K22</f>
        <v>0</v>
      </c>
      <c r="G21" s="11">
        <f>'2. CUESTIONARIO SEGUIMIENTO'!L22</f>
        <v>0</v>
      </c>
      <c r="H21" s="11" t="str">
        <f t="shared" si="0"/>
        <v>OK</v>
      </c>
    </row>
    <row r="22" spans="1:8" ht="75">
      <c r="A22" s="11">
        <v>2</v>
      </c>
      <c r="B22" s="11">
        <v>5</v>
      </c>
      <c r="C22" s="5" t="s">
        <v>41</v>
      </c>
      <c r="D22" s="11">
        <f>'2. CUESTIONARIO SEGUIMIENTO'!I23</f>
        <v>0</v>
      </c>
      <c r="E22" s="11">
        <f>'2. CUESTIONARIO SEGUIMIENTO'!J23</f>
        <v>0</v>
      </c>
      <c r="F22" s="11">
        <f>'2. CUESTIONARIO SEGUIMIENTO'!K23</f>
        <v>0</v>
      </c>
      <c r="G22" s="11">
        <f>'2. CUESTIONARIO SEGUIMIENTO'!L23</f>
        <v>0</v>
      </c>
      <c r="H22" s="11" t="str">
        <f t="shared" si="0"/>
        <v>OK</v>
      </c>
    </row>
    <row r="23" spans="1:8" ht="30">
      <c r="A23" s="11">
        <v>2</v>
      </c>
      <c r="B23" s="11">
        <v>5</v>
      </c>
      <c r="C23" s="5" t="s">
        <v>35</v>
      </c>
      <c r="D23" s="11">
        <f>'2. CUESTIONARIO SEGUIMIENTO'!I24</f>
        <v>0</v>
      </c>
      <c r="E23" s="11">
        <f>'2. CUESTIONARIO SEGUIMIENTO'!J24</f>
        <v>0</v>
      </c>
      <c r="F23" s="11">
        <f>'2. CUESTIONARIO SEGUIMIENTO'!K24</f>
        <v>0</v>
      </c>
      <c r="G23" s="11">
        <f>'2. CUESTIONARIO SEGUIMIENTO'!L24</f>
        <v>0</v>
      </c>
      <c r="H23" s="11" t="str">
        <f t="shared" si="0"/>
        <v>OK</v>
      </c>
    </row>
    <row r="24" spans="1:8" ht="30">
      <c r="A24" s="11">
        <v>2</v>
      </c>
      <c r="B24" s="11">
        <v>1</v>
      </c>
      <c r="C24" s="5" t="s">
        <v>36</v>
      </c>
      <c r="D24" s="11">
        <f>'2. CUESTIONARIO SEGUIMIENTO'!I25</f>
        <v>0</v>
      </c>
      <c r="E24" s="11">
        <f>'2. CUESTIONARIO SEGUIMIENTO'!J25</f>
        <v>0</v>
      </c>
      <c r="F24" s="11">
        <f>'2. CUESTIONARIO SEGUIMIENTO'!K25</f>
        <v>0</v>
      </c>
      <c r="G24" s="11">
        <f>'2. CUESTIONARIO SEGUIMIENTO'!L25</f>
        <v>0</v>
      </c>
      <c r="H24" s="11" t="str">
        <f t="shared" si="0"/>
        <v>OK</v>
      </c>
    </row>
    <row r="25" spans="1:8" ht="30">
      <c r="A25" s="11">
        <v>2</v>
      </c>
      <c r="B25" s="11">
        <v>5</v>
      </c>
      <c r="C25" s="5" t="s">
        <v>37</v>
      </c>
      <c r="D25" s="11">
        <f>'2. CUESTIONARIO SEGUIMIENTO'!I26</f>
        <v>0</v>
      </c>
      <c r="E25" s="11">
        <f>'2. CUESTIONARIO SEGUIMIENTO'!J26</f>
        <v>0</v>
      </c>
      <c r="F25" s="11">
        <f>'2. CUESTIONARIO SEGUIMIENTO'!K26</f>
        <v>0</v>
      </c>
      <c r="G25" s="11">
        <f>'2. CUESTIONARIO SEGUIMIENTO'!L26</f>
        <v>0</v>
      </c>
      <c r="H25" s="11" t="str">
        <f t="shared" si="0"/>
        <v>OK</v>
      </c>
    </row>
    <row r="26" spans="1:8" ht="30">
      <c r="A26" s="11">
        <v>2</v>
      </c>
      <c r="B26" s="11">
        <v>4</v>
      </c>
      <c r="C26" s="5" t="s">
        <v>38</v>
      </c>
      <c r="D26" s="11">
        <f>'2. CUESTIONARIO SEGUIMIENTO'!I27</f>
        <v>0</v>
      </c>
      <c r="E26" s="11">
        <f>'2. CUESTIONARIO SEGUIMIENTO'!J27</f>
        <v>0</v>
      </c>
      <c r="F26" s="11">
        <f>'2. CUESTIONARIO SEGUIMIENTO'!K27</f>
        <v>0</v>
      </c>
      <c r="G26" s="11">
        <f>'2. CUESTIONARIO SEGUIMIENTO'!L27</f>
        <v>0</v>
      </c>
      <c r="H26" s="11" t="str">
        <f t="shared" si="0"/>
        <v>OK</v>
      </c>
    </row>
    <row r="27" spans="1:8" ht="60">
      <c r="A27" s="11">
        <v>2</v>
      </c>
      <c r="B27" s="11">
        <v>2</v>
      </c>
      <c r="C27" s="5" t="s">
        <v>39</v>
      </c>
      <c r="D27" s="11">
        <f>'2. CUESTIONARIO SEGUIMIENTO'!I28</f>
        <v>0</v>
      </c>
      <c r="E27" s="11">
        <f>'2. CUESTIONARIO SEGUIMIENTO'!J28</f>
        <v>0</v>
      </c>
      <c r="F27" s="11">
        <f>'2. CUESTIONARIO SEGUIMIENTO'!K28</f>
        <v>0</v>
      </c>
      <c r="G27" s="11">
        <f>'2. CUESTIONARIO SEGUIMIENTO'!L28</f>
        <v>0</v>
      </c>
      <c r="H27" s="11" t="str">
        <f t="shared" si="0"/>
        <v>OK</v>
      </c>
    </row>
    <row r="28" spans="1:8" ht="45">
      <c r="A28" s="11">
        <v>2</v>
      </c>
      <c r="B28" s="11">
        <v>5</v>
      </c>
      <c r="C28" s="5" t="s">
        <v>40</v>
      </c>
      <c r="D28" s="11">
        <f>'2. CUESTIONARIO SEGUIMIENTO'!I29</f>
        <v>0</v>
      </c>
      <c r="E28" s="11">
        <f>'2. CUESTIONARIO SEGUIMIENTO'!J29</f>
        <v>0</v>
      </c>
      <c r="F28" s="11">
        <f>'2. CUESTIONARIO SEGUIMIENTO'!K29</f>
        <v>0</v>
      </c>
      <c r="G28" s="11">
        <f>'2. CUESTIONARIO SEGUIMIENTO'!L29</f>
        <v>0</v>
      </c>
      <c r="H28" s="11" t="str">
        <f t="shared" si="0"/>
        <v>OK</v>
      </c>
    </row>
    <row r="29" spans="1:8" ht="45">
      <c r="A29" s="11">
        <v>2</v>
      </c>
      <c r="B29" s="11">
        <v>7</v>
      </c>
      <c r="C29" s="5" t="s">
        <v>34</v>
      </c>
      <c r="D29" s="11">
        <f>'2. CUESTIONARIO SEGUIMIENTO'!I30</f>
        <v>0</v>
      </c>
      <c r="E29" s="11">
        <f>'2. CUESTIONARIO SEGUIMIENTO'!J30</f>
        <v>0</v>
      </c>
      <c r="F29" s="11">
        <f>'2. CUESTIONARIO SEGUIMIENTO'!K30</f>
        <v>0</v>
      </c>
      <c r="G29" s="11">
        <f>'2. CUESTIONARIO SEGUIMIENTO'!L30</f>
        <v>0</v>
      </c>
      <c r="H29" s="11" t="str">
        <f t="shared" si="0"/>
        <v>OK</v>
      </c>
    </row>
    <row r="30" spans="1:8" ht="30">
      <c r="A30" s="11">
        <v>2</v>
      </c>
      <c r="B30" s="11">
        <v>6</v>
      </c>
      <c r="C30" s="5" t="s">
        <v>42</v>
      </c>
      <c r="D30" s="11">
        <f>'2. CUESTIONARIO SEGUIMIENTO'!I31</f>
        <v>0</v>
      </c>
      <c r="E30" s="11">
        <f>'2. CUESTIONARIO SEGUIMIENTO'!J31</f>
        <v>0</v>
      </c>
      <c r="F30" s="11">
        <f>'2. CUESTIONARIO SEGUIMIENTO'!K31</f>
        <v>0</v>
      </c>
      <c r="G30" s="11">
        <f>'2. CUESTIONARIO SEGUIMIENTO'!L31</f>
        <v>0</v>
      </c>
      <c r="H30" s="11" t="str">
        <f t="shared" si="0"/>
        <v>OK</v>
      </c>
    </row>
    <row r="31" spans="1:8" ht="30">
      <c r="A31" s="11">
        <v>2</v>
      </c>
      <c r="B31" s="11">
        <v>7</v>
      </c>
      <c r="C31" s="5" t="s">
        <v>43</v>
      </c>
      <c r="D31" s="11">
        <f>'2. CUESTIONARIO SEGUIMIENTO'!I32</f>
        <v>0</v>
      </c>
      <c r="E31" s="11">
        <f>'2. CUESTIONARIO SEGUIMIENTO'!J32</f>
        <v>0</v>
      </c>
      <c r="F31" s="11">
        <f>'2. CUESTIONARIO SEGUIMIENTO'!K32</f>
        <v>0</v>
      </c>
      <c r="G31" s="11">
        <f>'2. CUESTIONARIO SEGUIMIENTO'!L32</f>
        <v>0</v>
      </c>
      <c r="H31" s="11" t="str">
        <f t="shared" si="0"/>
        <v>OK</v>
      </c>
    </row>
    <row r="32" spans="1:8" ht="45">
      <c r="A32" s="11">
        <v>2</v>
      </c>
      <c r="B32" s="11">
        <v>4</v>
      </c>
      <c r="C32" s="5" t="s">
        <v>44</v>
      </c>
      <c r="D32" s="11">
        <f>'2. CUESTIONARIO SEGUIMIENTO'!I33</f>
        <v>0</v>
      </c>
      <c r="E32" s="11">
        <f>'2. CUESTIONARIO SEGUIMIENTO'!J33</f>
        <v>0</v>
      </c>
      <c r="F32" s="11">
        <f>'2. CUESTIONARIO SEGUIMIENTO'!K33</f>
        <v>0</v>
      </c>
      <c r="G32" s="11">
        <f>'2. CUESTIONARIO SEGUIMIENTO'!L33</f>
        <v>0</v>
      </c>
      <c r="H32" s="11" t="str">
        <f t="shared" si="0"/>
        <v>OK</v>
      </c>
    </row>
    <row r="33" spans="1:8" ht="30">
      <c r="A33" s="11">
        <v>2</v>
      </c>
      <c r="B33" s="11">
        <v>4</v>
      </c>
      <c r="C33" s="5" t="s">
        <v>45</v>
      </c>
      <c r="D33" s="11">
        <f>'2. CUESTIONARIO SEGUIMIENTO'!I34</f>
        <v>0</v>
      </c>
      <c r="E33" s="11">
        <f>'2. CUESTIONARIO SEGUIMIENTO'!J34</f>
        <v>0</v>
      </c>
      <c r="F33" s="11">
        <f>'2. CUESTIONARIO SEGUIMIENTO'!K34</f>
        <v>0</v>
      </c>
      <c r="G33" s="11">
        <f>'2. CUESTIONARIO SEGUIMIENTO'!L34</f>
        <v>0</v>
      </c>
      <c r="H33" s="11" t="str">
        <f t="shared" si="0"/>
        <v>OK</v>
      </c>
    </row>
    <row r="34" spans="1:8" ht="45">
      <c r="A34" s="11">
        <v>2</v>
      </c>
      <c r="B34" s="11">
        <v>6</v>
      </c>
      <c r="C34" s="5" t="s">
        <v>46</v>
      </c>
      <c r="D34" s="11">
        <f>'2. CUESTIONARIO SEGUIMIENTO'!I35</f>
        <v>0</v>
      </c>
      <c r="E34" s="11">
        <f>'2. CUESTIONARIO SEGUIMIENTO'!J35</f>
        <v>0</v>
      </c>
      <c r="F34" s="11">
        <f>'2. CUESTIONARIO SEGUIMIENTO'!K35</f>
        <v>0</v>
      </c>
      <c r="G34" s="11">
        <f>'2. CUESTIONARIO SEGUIMIENTO'!L35</f>
        <v>0</v>
      </c>
      <c r="H34" s="11" t="str">
        <f t="shared" si="0"/>
        <v>OK</v>
      </c>
    </row>
    <row r="35" spans="1:8" ht="30">
      <c r="A35" s="11">
        <v>2</v>
      </c>
      <c r="B35" s="11">
        <v>7</v>
      </c>
      <c r="C35" s="5" t="s">
        <v>5</v>
      </c>
      <c r="D35" s="11">
        <f>'2. CUESTIONARIO SEGUIMIENTO'!I36</f>
        <v>0</v>
      </c>
      <c r="E35" s="11">
        <f>'2. CUESTIONARIO SEGUIMIENTO'!J36</f>
        <v>0</v>
      </c>
      <c r="F35" s="11">
        <f>'2. CUESTIONARIO SEGUIMIENTO'!K36</f>
        <v>0</v>
      </c>
      <c r="G35" s="11">
        <f>'2. CUESTIONARIO SEGUIMIENTO'!L36</f>
        <v>0</v>
      </c>
      <c r="H35" s="11" t="str">
        <f t="shared" si="0"/>
        <v>OK</v>
      </c>
    </row>
    <row r="36" spans="1:8" ht="14.1" customHeight="1">
      <c r="A36" s="153" t="s">
        <v>6</v>
      </c>
      <c r="B36" s="154"/>
      <c r="C36" s="155"/>
      <c r="D36" s="10">
        <f>SUM(D38:D72)</f>
        <v>0</v>
      </c>
      <c r="E36" s="10">
        <f>SUM(E38:E72)</f>
        <v>0</v>
      </c>
      <c r="F36" s="10">
        <f>SUM(F38:F72)</f>
        <v>0</v>
      </c>
      <c r="G36" s="10">
        <f>SUM(G38:G72)</f>
        <v>0</v>
      </c>
      <c r="H36" s="10" t="str">
        <f>IF(D36+E36+F36+G36&lt;&gt;32,"REVISAR RESPUESTA","OK")</f>
        <v>REVISAR RESPUESTA</v>
      </c>
    </row>
    <row r="37" spans="1:8" ht="66" customHeight="1">
      <c r="A37" s="156" t="s">
        <v>47</v>
      </c>
      <c r="B37" s="157"/>
      <c r="C37" s="158"/>
      <c r="D37" s="147" t="str">
        <f>IF(D36=32,"NIVEL 3",IF((E36+F36+G36)&gt;=8,"NIVEL 3 PERO REVISAR AREAS DE MEJORA","NIVEL 2"))</f>
        <v>NIVEL 2</v>
      </c>
      <c r="E37" s="148"/>
      <c r="F37" s="148"/>
      <c r="G37" s="148"/>
      <c r="H37" s="149"/>
    </row>
    <row r="38" spans="1:8" ht="14.1" customHeight="1">
      <c r="A38" s="144" t="s">
        <v>7</v>
      </c>
      <c r="B38" s="145"/>
      <c r="C38" s="145"/>
      <c r="D38" s="145"/>
      <c r="E38" s="145"/>
      <c r="F38" s="145"/>
      <c r="G38" s="145"/>
      <c r="H38" s="146"/>
    </row>
    <row r="39" spans="1:8" ht="30">
      <c r="A39" s="11">
        <v>3</v>
      </c>
      <c r="B39" s="11">
        <v>2</v>
      </c>
      <c r="C39" s="5" t="s">
        <v>48</v>
      </c>
      <c r="D39" s="11">
        <f>'2. CUESTIONARIO SEGUIMIENTO'!I40</f>
        <v>0</v>
      </c>
      <c r="E39" s="11">
        <f>'2. CUESTIONARIO SEGUIMIENTO'!J40</f>
        <v>0</v>
      </c>
      <c r="F39" s="11">
        <f>'2. CUESTIONARIO SEGUIMIENTO'!K40</f>
        <v>0</v>
      </c>
      <c r="G39" s="11">
        <f>'2. CUESTIONARIO SEGUIMIENTO'!L40</f>
        <v>0</v>
      </c>
      <c r="H39" s="11" t="str">
        <f t="shared" si="0"/>
        <v>OK</v>
      </c>
    </row>
    <row r="40" spans="1:8" ht="30">
      <c r="A40" s="11">
        <v>3</v>
      </c>
      <c r="B40" s="11">
        <v>4</v>
      </c>
      <c r="C40" s="5" t="s">
        <v>49</v>
      </c>
      <c r="D40" s="11">
        <f>'2. CUESTIONARIO SEGUIMIENTO'!I41</f>
        <v>0</v>
      </c>
      <c r="E40" s="11">
        <f>'2. CUESTIONARIO SEGUIMIENTO'!J41</f>
        <v>0</v>
      </c>
      <c r="F40" s="11">
        <f>'2. CUESTIONARIO SEGUIMIENTO'!K41</f>
        <v>0</v>
      </c>
      <c r="G40" s="11">
        <f>'2. CUESTIONARIO SEGUIMIENTO'!L41</f>
        <v>0</v>
      </c>
      <c r="H40" s="11" t="str">
        <f t="shared" si="0"/>
        <v>OK</v>
      </c>
    </row>
    <row r="41" spans="1:8" ht="30">
      <c r="A41" s="11">
        <v>3</v>
      </c>
      <c r="B41" s="11">
        <v>2</v>
      </c>
      <c r="C41" s="5" t="s">
        <v>50</v>
      </c>
      <c r="D41" s="11">
        <f>'2. CUESTIONARIO SEGUIMIENTO'!I42</f>
        <v>0</v>
      </c>
      <c r="E41" s="11">
        <f>'2. CUESTIONARIO SEGUIMIENTO'!J42</f>
        <v>0</v>
      </c>
      <c r="F41" s="11">
        <f>'2. CUESTIONARIO SEGUIMIENTO'!K42</f>
        <v>0</v>
      </c>
      <c r="G41" s="11">
        <f>'2. CUESTIONARIO SEGUIMIENTO'!L42</f>
        <v>0</v>
      </c>
      <c r="H41" s="11" t="str">
        <f t="shared" si="0"/>
        <v>OK</v>
      </c>
    </row>
    <row r="42" spans="1:8" ht="45">
      <c r="A42" s="11">
        <v>3</v>
      </c>
      <c r="B42" s="11">
        <v>1</v>
      </c>
      <c r="C42" s="5" t="s">
        <v>51</v>
      </c>
      <c r="D42" s="11">
        <f>'2. CUESTIONARIO SEGUIMIENTO'!I43</f>
        <v>0</v>
      </c>
      <c r="E42" s="11">
        <f>'2. CUESTIONARIO SEGUIMIENTO'!J43</f>
        <v>0</v>
      </c>
      <c r="F42" s="11">
        <f>'2. CUESTIONARIO SEGUIMIENTO'!K43</f>
        <v>0</v>
      </c>
      <c r="G42" s="11">
        <f>'2. CUESTIONARIO SEGUIMIENTO'!L43</f>
        <v>0</v>
      </c>
      <c r="H42" s="11" t="str">
        <f t="shared" si="0"/>
        <v>OK</v>
      </c>
    </row>
    <row r="43" spans="1:8" ht="45">
      <c r="A43" s="11">
        <v>3</v>
      </c>
      <c r="B43" s="11">
        <v>6</v>
      </c>
      <c r="C43" s="5" t="s">
        <v>52</v>
      </c>
      <c r="D43" s="11">
        <f>'2. CUESTIONARIO SEGUIMIENTO'!I44</f>
        <v>0</v>
      </c>
      <c r="E43" s="11">
        <f>'2. CUESTIONARIO SEGUIMIENTO'!J44</f>
        <v>0</v>
      </c>
      <c r="F43" s="11">
        <f>'2. CUESTIONARIO SEGUIMIENTO'!K44</f>
        <v>0</v>
      </c>
      <c r="G43" s="11">
        <f>'2. CUESTIONARIO SEGUIMIENTO'!L44</f>
        <v>0</v>
      </c>
      <c r="H43" s="11" t="str">
        <f t="shared" si="0"/>
        <v>OK</v>
      </c>
    </row>
    <row r="44" spans="1:8" ht="30">
      <c r="A44" s="11">
        <v>3</v>
      </c>
      <c r="B44" s="11">
        <v>6</v>
      </c>
      <c r="C44" s="5" t="s">
        <v>53</v>
      </c>
      <c r="D44" s="11">
        <f>'2. CUESTIONARIO SEGUIMIENTO'!I45</f>
        <v>0</v>
      </c>
      <c r="E44" s="11">
        <f>'2. CUESTIONARIO SEGUIMIENTO'!J45</f>
        <v>0</v>
      </c>
      <c r="F44" s="11">
        <f>'2. CUESTIONARIO SEGUIMIENTO'!K45</f>
        <v>0</v>
      </c>
      <c r="G44" s="11">
        <f>'2. CUESTIONARIO SEGUIMIENTO'!L45</f>
        <v>0</v>
      </c>
      <c r="H44" s="11" t="str">
        <f t="shared" si="0"/>
        <v>OK</v>
      </c>
    </row>
    <row r="45" spans="1:8" ht="30">
      <c r="A45" s="11">
        <v>3</v>
      </c>
      <c r="B45" s="11">
        <v>9</v>
      </c>
      <c r="C45" s="5" t="s">
        <v>54</v>
      </c>
      <c r="D45" s="11">
        <f>'2. CUESTIONARIO SEGUIMIENTO'!I46</f>
        <v>0</v>
      </c>
      <c r="E45" s="11">
        <f>'2. CUESTIONARIO SEGUIMIENTO'!J46</f>
        <v>0</v>
      </c>
      <c r="F45" s="11">
        <f>'2. CUESTIONARIO SEGUIMIENTO'!K46</f>
        <v>0</v>
      </c>
      <c r="G45" s="11">
        <f>'2. CUESTIONARIO SEGUIMIENTO'!L46</f>
        <v>0</v>
      </c>
      <c r="H45" s="11" t="str">
        <f t="shared" si="0"/>
        <v>OK</v>
      </c>
    </row>
    <row r="46" spans="1:8" ht="30">
      <c r="A46" s="11">
        <v>3</v>
      </c>
      <c r="B46" s="11">
        <v>3</v>
      </c>
      <c r="C46" s="5" t="s">
        <v>55</v>
      </c>
      <c r="D46" s="11">
        <f>'2. CUESTIONARIO SEGUIMIENTO'!I47</f>
        <v>0</v>
      </c>
      <c r="E46" s="11">
        <f>'2. CUESTIONARIO SEGUIMIENTO'!J47</f>
        <v>0</v>
      </c>
      <c r="F46" s="11">
        <f>'2. CUESTIONARIO SEGUIMIENTO'!K47</f>
        <v>0</v>
      </c>
      <c r="G46" s="11">
        <f>'2. CUESTIONARIO SEGUIMIENTO'!L47</f>
        <v>0</v>
      </c>
      <c r="H46" s="11" t="str">
        <f t="shared" si="0"/>
        <v>OK</v>
      </c>
    </row>
    <row r="47" spans="1:8" ht="30">
      <c r="A47" s="11">
        <v>3</v>
      </c>
      <c r="B47" s="11">
        <v>5</v>
      </c>
      <c r="C47" s="5" t="s">
        <v>56</v>
      </c>
      <c r="D47" s="11">
        <f>'2. CUESTIONARIO SEGUIMIENTO'!I48</f>
        <v>0</v>
      </c>
      <c r="E47" s="11">
        <f>'2. CUESTIONARIO SEGUIMIENTO'!J48</f>
        <v>0</v>
      </c>
      <c r="F47" s="11">
        <f>'2. CUESTIONARIO SEGUIMIENTO'!K48</f>
        <v>0</v>
      </c>
      <c r="G47" s="11">
        <f>'2. CUESTIONARIO SEGUIMIENTO'!L48</f>
        <v>0</v>
      </c>
      <c r="H47" s="11" t="str">
        <f t="shared" si="0"/>
        <v>OK</v>
      </c>
    </row>
    <row r="48" spans="1:8" ht="45">
      <c r="A48" s="11">
        <v>3</v>
      </c>
      <c r="B48" s="11">
        <v>9</v>
      </c>
      <c r="C48" s="5" t="s">
        <v>57</v>
      </c>
      <c r="D48" s="11">
        <f>'2. CUESTIONARIO SEGUIMIENTO'!I49</f>
        <v>0</v>
      </c>
      <c r="E48" s="11">
        <f>'2. CUESTIONARIO SEGUIMIENTO'!J49</f>
        <v>0</v>
      </c>
      <c r="F48" s="11">
        <f>'2. CUESTIONARIO SEGUIMIENTO'!K49</f>
        <v>0</v>
      </c>
      <c r="G48" s="11">
        <f>'2. CUESTIONARIO SEGUIMIENTO'!L49</f>
        <v>0</v>
      </c>
      <c r="H48" s="11" t="str">
        <f t="shared" si="0"/>
        <v>OK</v>
      </c>
    </row>
    <row r="49" spans="1:8" ht="14.1" customHeight="1">
      <c r="A49" s="144" t="s">
        <v>8</v>
      </c>
      <c r="B49" s="145"/>
      <c r="C49" s="145"/>
      <c r="D49" s="145"/>
      <c r="E49" s="145"/>
      <c r="F49" s="145"/>
      <c r="G49" s="145"/>
      <c r="H49" s="146"/>
    </row>
    <row r="50" spans="1:8" ht="30">
      <c r="A50" s="11">
        <v>3</v>
      </c>
      <c r="B50" s="11">
        <v>7</v>
      </c>
      <c r="C50" s="5" t="s">
        <v>59</v>
      </c>
      <c r="D50" s="11">
        <f>'2. CUESTIONARIO SEGUIMIENTO'!I51</f>
        <v>0</v>
      </c>
      <c r="E50" s="11">
        <f>'2. CUESTIONARIO SEGUIMIENTO'!J51</f>
        <v>0</v>
      </c>
      <c r="F50" s="11">
        <f>'2. CUESTIONARIO SEGUIMIENTO'!K51</f>
        <v>0</v>
      </c>
      <c r="G50" s="11">
        <f>'2. CUESTIONARIO SEGUIMIENTO'!L51</f>
        <v>0</v>
      </c>
      <c r="H50" s="11" t="str">
        <f t="shared" si="0"/>
        <v>OK</v>
      </c>
    </row>
    <row r="51" spans="1:8" ht="45">
      <c r="A51" s="11">
        <v>3</v>
      </c>
      <c r="B51" s="11">
        <v>4</v>
      </c>
      <c r="C51" s="5" t="s">
        <v>60</v>
      </c>
      <c r="D51" s="11">
        <f>'2. CUESTIONARIO SEGUIMIENTO'!I52</f>
        <v>0</v>
      </c>
      <c r="E51" s="11">
        <f>'2. CUESTIONARIO SEGUIMIENTO'!J52</f>
        <v>0</v>
      </c>
      <c r="F51" s="11">
        <f>'2. CUESTIONARIO SEGUIMIENTO'!K52</f>
        <v>0</v>
      </c>
      <c r="G51" s="11">
        <f>'2. CUESTIONARIO SEGUIMIENTO'!L52</f>
        <v>0</v>
      </c>
      <c r="H51" s="11" t="str">
        <f t="shared" si="0"/>
        <v>OK</v>
      </c>
    </row>
    <row r="52" spans="1:8" ht="30">
      <c r="A52" s="11">
        <v>3</v>
      </c>
      <c r="B52" s="11">
        <v>5</v>
      </c>
      <c r="C52" s="5" t="s">
        <v>61</v>
      </c>
      <c r="D52" s="11">
        <f>'2. CUESTIONARIO SEGUIMIENTO'!I53</f>
        <v>0</v>
      </c>
      <c r="E52" s="11">
        <f>'2. CUESTIONARIO SEGUIMIENTO'!J53</f>
        <v>0</v>
      </c>
      <c r="F52" s="11">
        <f>'2. CUESTIONARIO SEGUIMIENTO'!K53</f>
        <v>0</v>
      </c>
      <c r="G52" s="11">
        <f>'2. CUESTIONARIO SEGUIMIENTO'!L53</f>
        <v>0</v>
      </c>
      <c r="H52" s="11" t="str">
        <f t="shared" si="0"/>
        <v>OK</v>
      </c>
    </row>
    <row r="53" spans="1:8" ht="45">
      <c r="A53" s="11">
        <v>3</v>
      </c>
      <c r="B53" s="11">
        <v>9</v>
      </c>
      <c r="C53" s="5" t="s">
        <v>62</v>
      </c>
      <c r="D53" s="11">
        <f>'2. CUESTIONARIO SEGUIMIENTO'!I54</f>
        <v>0</v>
      </c>
      <c r="E53" s="11">
        <f>'2. CUESTIONARIO SEGUIMIENTO'!J54</f>
        <v>0</v>
      </c>
      <c r="F53" s="11">
        <f>'2. CUESTIONARIO SEGUIMIENTO'!K54</f>
        <v>0</v>
      </c>
      <c r="G53" s="11">
        <f>'2. CUESTIONARIO SEGUIMIENTO'!L54</f>
        <v>0</v>
      </c>
      <c r="H53" s="11" t="str">
        <f t="shared" si="0"/>
        <v>OK</v>
      </c>
    </row>
    <row r="54" spans="1:8" ht="30">
      <c r="A54" s="11">
        <v>3</v>
      </c>
      <c r="B54" s="11">
        <v>8</v>
      </c>
      <c r="C54" s="5" t="s">
        <v>63</v>
      </c>
      <c r="D54" s="11">
        <f>'2. CUESTIONARIO SEGUIMIENTO'!I55</f>
        <v>0</v>
      </c>
      <c r="E54" s="11">
        <f>'2. CUESTIONARIO SEGUIMIENTO'!J55</f>
        <v>0</v>
      </c>
      <c r="F54" s="11">
        <f>'2. CUESTIONARIO SEGUIMIENTO'!K55</f>
        <v>0</v>
      </c>
      <c r="G54" s="11">
        <f>'2. CUESTIONARIO SEGUIMIENTO'!L55</f>
        <v>0</v>
      </c>
      <c r="H54" s="11" t="str">
        <f t="shared" si="0"/>
        <v>OK</v>
      </c>
    </row>
    <row r="55" spans="1:8" ht="30">
      <c r="A55" s="11">
        <v>3</v>
      </c>
      <c r="B55" s="11">
        <v>9</v>
      </c>
      <c r="C55" s="5" t="s">
        <v>64</v>
      </c>
      <c r="D55" s="11">
        <f>'2. CUESTIONARIO SEGUIMIENTO'!I56</f>
        <v>0</v>
      </c>
      <c r="E55" s="11">
        <f>'2. CUESTIONARIO SEGUIMIENTO'!J56</f>
        <v>0</v>
      </c>
      <c r="F55" s="11">
        <f>'2. CUESTIONARIO SEGUIMIENTO'!K56</f>
        <v>0</v>
      </c>
      <c r="G55" s="11">
        <f>'2. CUESTIONARIO SEGUIMIENTO'!L56</f>
        <v>0</v>
      </c>
      <c r="H55" s="11" t="str">
        <f t="shared" si="0"/>
        <v>OK</v>
      </c>
    </row>
    <row r="56" spans="1:8" ht="30">
      <c r="A56" s="11">
        <v>3</v>
      </c>
      <c r="B56" s="11">
        <v>9</v>
      </c>
      <c r="C56" s="5" t="s">
        <v>65</v>
      </c>
      <c r="D56" s="11">
        <f>'2. CUESTIONARIO SEGUIMIENTO'!I57</f>
        <v>0</v>
      </c>
      <c r="E56" s="11">
        <f>'2. CUESTIONARIO SEGUIMIENTO'!J57</f>
        <v>0</v>
      </c>
      <c r="F56" s="11">
        <f>'2. CUESTIONARIO SEGUIMIENTO'!K57</f>
        <v>0</v>
      </c>
      <c r="G56" s="11">
        <f>'2. CUESTIONARIO SEGUIMIENTO'!L57</f>
        <v>0</v>
      </c>
      <c r="H56" s="11" t="str">
        <f t="shared" si="0"/>
        <v>OK</v>
      </c>
    </row>
    <row r="57" spans="1:8" ht="14.1" customHeight="1">
      <c r="A57" s="144" t="s">
        <v>9</v>
      </c>
      <c r="B57" s="145"/>
      <c r="C57" s="145"/>
      <c r="D57" s="145"/>
      <c r="E57" s="145"/>
      <c r="F57" s="145"/>
      <c r="G57" s="145"/>
      <c r="H57" s="146"/>
    </row>
    <row r="58" spans="1:8" ht="45">
      <c r="A58" s="11">
        <v>3</v>
      </c>
      <c r="B58" s="11">
        <v>5</v>
      </c>
      <c r="C58" s="5" t="s">
        <v>66</v>
      </c>
      <c r="D58" s="11">
        <f>'2. CUESTIONARIO SEGUIMIENTO'!I59</f>
        <v>0</v>
      </c>
      <c r="E58" s="11">
        <f>'2. CUESTIONARIO SEGUIMIENTO'!J59</f>
        <v>0</v>
      </c>
      <c r="F58" s="11">
        <f>'2. CUESTIONARIO SEGUIMIENTO'!K59</f>
        <v>0</v>
      </c>
      <c r="G58" s="11">
        <f>'2. CUESTIONARIO SEGUIMIENTO'!L59</f>
        <v>0</v>
      </c>
      <c r="H58" s="11" t="str">
        <f t="shared" si="0"/>
        <v>OK</v>
      </c>
    </row>
    <row r="59" spans="1:8" ht="30">
      <c r="A59" s="11">
        <v>3</v>
      </c>
      <c r="B59" s="11">
        <v>5</v>
      </c>
      <c r="C59" s="5" t="s">
        <v>67</v>
      </c>
      <c r="D59" s="11">
        <f>'2. CUESTIONARIO SEGUIMIENTO'!I60</f>
        <v>0</v>
      </c>
      <c r="E59" s="11">
        <f>'2. CUESTIONARIO SEGUIMIENTO'!J60</f>
        <v>0</v>
      </c>
      <c r="F59" s="11">
        <f>'2. CUESTIONARIO SEGUIMIENTO'!K60</f>
        <v>0</v>
      </c>
      <c r="G59" s="11">
        <f>'2. CUESTIONARIO SEGUIMIENTO'!L60</f>
        <v>0</v>
      </c>
      <c r="H59" s="11" t="str">
        <f t="shared" si="0"/>
        <v>OK</v>
      </c>
    </row>
    <row r="60" spans="1:8" ht="60">
      <c r="A60" s="11">
        <v>3</v>
      </c>
      <c r="B60" s="11">
        <v>7</v>
      </c>
      <c r="C60" s="5" t="s">
        <v>68</v>
      </c>
      <c r="D60" s="11">
        <f>'2. CUESTIONARIO SEGUIMIENTO'!I61</f>
        <v>0</v>
      </c>
      <c r="E60" s="11">
        <f>'2. CUESTIONARIO SEGUIMIENTO'!J61</f>
        <v>0</v>
      </c>
      <c r="F60" s="11">
        <f>'2. CUESTIONARIO SEGUIMIENTO'!K61</f>
        <v>0</v>
      </c>
      <c r="G60" s="11">
        <f>'2. CUESTIONARIO SEGUIMIENTO'!L61</f>
        <v>0</v>
      </c>
      <c r="H60" s="11" t="str">
        <f t="shared" si="0"/>
        <v>OK</v>
      </c>
    </row>
    <row r="61" spans="1:8" ht="45">
      <c r="A61" s="11">
        <v>3</v>
      </c>
      <c r="B61" s="11">
        <v>1</v>
      </c>
      <c r="C61" s="5" t="s">
        <v>69</v>
      </c>
      <c r="D61" s="11">
        <f>'2. CUESTIONARIO SEGUIMIENTO'!I62</f>
        <v>0</v>
      </c>
      <c r="E61" s="11">
        <f>'2. CUESTIONARIO SEGUIMIENTO'!J62</f>
        <v>0</v>
      </c>
      <c r="F61" s="11">
        <f>'2. CUESTIONARIO SEGUIMIENTO'!K62</f>
        <v>0</v>
      </c>
      <c r="G61" s="11">
        <f>'2. CUESTIONARIO SEGUIMIENTO'!L62</f>
        <v>0</v>
      </c>
      <c r="H61" s="11" t="str">
        <f t="shared" si="0"/>
        <v>OK</v>
      </c>
    </row>
    <row r="62" spans="1:8" ht="30">
      <c r="A62" s="11">
        <v>3</v>
      </c>
      <c r="B62" s="11">
        <v>7</v>
      </c>
      <c r="C62" s="5" t="s">
        <v>70</v>
      </c>
      <c r="D62" s="11">
        <f>'2. CUESTIONARIO SEGUIMIENTO'!I63</f>
        <v>0</v>
      </c>
      <c r="E62" s="11">
        <f>'2. CUESTIONARIO SEGUIMIENTO'!J63</f>
        <v>0</v>
      </c>
      <c r="F62" s="11">
        <f>'2. CUESTIONARIO SEGUIMIENTO'!K63</f>
        <v>0</v>
      </c>
      <c r="G62" s="11">
        <f>'2. CUESTIONARIO SEGUIMIENTO'!L63</f>
        <v>0</v>
      </c>
      <c r="H62" s="11" t="str">
        <f t="shared" si="0"/>
        <v>OK</v>
      </c>
    </row>
    <row r="63" spans="1:8" ht="45">
      <c r="A63" s="11">
        <v>3</v>
      </c>
      <c r="B63" s="11">
        <v>8</v>
      </c>
      <c r="C63" s="5" t="s">
        <v>71</v>
      </c>
      <c r="D63" s="11">
        <f>'2. CUESTIONARIO SEGUIMIENTO'!I64</f>
        <v>0</v>
      </c>
      <c r="E63" s="11">
        <f>'2. CUESTIONARIO SEGUIMIENTO'!J64</f>
        <v>0</v>
      </c>
      <c r="F63" s="11">
        <f>'2. CUESTIONARIO SEGUIMIENTO'!K64</f>
        <v>0</v>
      </c>
      <c r="G63" s="11">
        <f>'2. CUESTIONARIO SEGUIMIENTO'!L64</f>
        <v>0</v>
      </c>
      <c r="H63" s="11" t="str">
        <f t="shared" si="0"/>
        <v>OK</v>
      </c>
    </row>
    <row r="64" spans="1:8" ht="30">
      <c r="A64" s="11">
        <v>3</v>
      </c>
      <c r="B64" s="11">
        <v>4</v>
      </c>
      <c r="C64" s="5" t="s">
        <v>72</v>
      </c>
      <c r="D64" s="11">
        <f>'2. CUESTIONARIO SEGUIMIENTO'!I65</f>
        <v>0</v>
      </c>
      <c r="E64" s="11">
        <f>'2. CUESTIONARIO SEGUIMIENTO'!J65</f>
        <v>0</v>
      </c>
      <c r="F64" s="11">
        <f>'2. CUESTIONARIO SEGUIMIENTO'!K65</f>
        <v>0</v>
      </c>
      <c r="G64" s="11">
        <f>'2. CUESTIONARIO SEGUIMIENTO'!L65</f>
        <v>0</v>
      </c>
      <c r="H64" s="11" t="str">
        <f t="shared" si="0"/>
        <v>OK</v>
      </c>
    </row>
    <row r="65" spans="1:8">
      <c r="A65" s="11">
        <v>3</v>
      </c>
      <c r="B65" s="11">
        <v>2</v>
      </c>
      <c r="C65" s="5" t="s">
        <v>73</v>
      </c>
      <c r="D65" s="11">
        <f>'2. CUESTIONARIO SEGUIMIENTO'!I66</f>
        <v>0</v>
      </c>
      <c r="E65" s="11">
        <f>'2. CUESTIONARIO SEGUIMIENTO'!J66</f>
        <v>0</v>
      </c>
      <c r="F65" s="11">
        <f>'2. CUESTIONARIO SEGUIMIENTO'!K66</f>
        <v>0</v>
      </c>
      <c r="G65" s="11">
        <f>'2. CUESTIONARIO SEGUIMIENTO'!L66</f>
        <v>0</v>
      </c>
      <c r="H65" s="11" t="str">
        <f t="shared" si="0"/>
        <v>OK</v>
      </c>
    </row>
    <row r="66" spans="1:8">
      <c r="A66" s="11">
        <v>3</v>
      </c>
      <c r="B66" s="11">
        <v>6</v>
      </c>
      <c r="C66" s="5" t="s">
        <v>10</v>
      </c>
      <c r="D66" s="11">
        <f>'2. CUESTIONARIO SEGUIMIENTO'!I67</f>
        <v>0</v>
      </c>
      <c r="E66" s="11">
        <f>'2. CUESTIONARIO SEGUIMIENTO'!J67</f>
        <v>0</v>
      </c>
      <c r="F66" s="11">
        <f>'2. CUESTIONARIO SEGUIMIENTO'!K67</f>
        <v>0</v>
      </c>
      <c r="G66" s="11">
        <f>'2. CUESTIONARIO SEGUIMIENTO'!L67</f>
        <v>0</v>
      </c>
      <c r="H66" s="11" t="str">
        <f t="shared" si="0"/>
        <v>OK</v>
      </c>
    </row>
    <row r="67" spans="1:8" ht="30">
      <c r="A67" s="11">
        <v>3</v>
      </c>
      <c r="B67" s="11">
        <v>5</v>
      </c>
      <c r="C67" s="5" t="s">
        <v>74</v>
      </c>
      <c r="D67" s="11">
        <f>'2. CUESTIONARIO SEGUIMIENTO'!I68</f>
        <v>0</v>
      </c>
      <c r="E67" s="11">
        <f>'2. CUESTIONARIO SEGUIMIENTO'!J68</f>
        <v>0</v>
      </c>
      <c r="F67" s="11">
        <f>'2. CUESTIONARIO SEGUIMIENTO'!K68</f>
        <v>0</v>
      </c>
      <c r="G67" s="11">
        <f>'2. CUESTIONARIO SEGUIMIENTO'!L68</f>
        <v>0</v>
      </c>
      <c r="H67" s="11" t="str">
        <f t="shared" si="0"/>
        <v>OK</v>
      </c>
    </row>
    <row r="68" spans="1:8" ht="30">
      <c r="A68" s="11">
        <v>3</v>
      </c>
      <c r="B68" s="11">
        <v>6</v>
      </c>
      <c r="C68" s="5" t="s">
        <v>75</v>
      </c>
      <c r="D68" s="11">
        <f>'2. CUESTIONARIO SEGUIMIENTO'!I69</f>
        <v>0</v>
      </c>
      <c r="E68" s="11">
        <f>'2. CUESTIONARIO SEGUIMIENTO'!J69</f>
        <v>0</v>
      </c>
      <c r="F68" s="11">
        <f>'2. CUESTIONARIO SEGUIMIENTO'!K69</f>
        <v>0</v>
      </c>
      <c r="G68" s="11">
        <f>'2. CUESTIONARIO SEGUIMIENTO'!L69</f>
        <v>0</v>
      </c>
      <c r="H68" s="11" t="str">
        <f t="shared" si="0"/>
        <v>OK</v>
      </c>
    </row>
    <row r="69" spans="1:8" ht="30">
      <c r="A69" s="11">
        <v>3</v>
      </c>
      <c r="B69" s="11">
        <v>7</v>
      </c>
      <c r="C69" s="5" t="s">
        <v>76</v>
      </c>
      <c r="D69" s="11">
        <f>'2. CUESTIONARIO SEGUIMIENTO'!I70</f>
        <v>0</v>
      </c>
      <c r="E69" s="11">
        <f>'2. CUESTIONARIO SEGUIMIENTO'!J70</f>
        <v>0</v>
      </c>
      <c r="F69" s="11">
        <f>'2. CUESTIONARIO SEGUIMIENTO'!K70</f>
        <v>0</v>
      </c>
      <c r="G69" s="11">
        <f>'2. CUESTIONARIO SEGUIMIENTO'!L70</f>
        <v>0</v>
      </c>
      <c r="H69" s="11" t="str">
        <f t="shared" si="0"/>
        <v>OK</v>
      </c>
    </row>
    <row r="70" spans="1:8" ht="45">
      <c r="A70" s="11">
        <v>3</v>
      </c>
      <c r="B70" s="11">
        <v>4</v>
      </c>
      <c r="C70" s="5" t="s">
        <v>77</v>
      </c>
      <c r="D70" s="11">
        <f>'2. CUESTIONARIO SEGUIMIENTO'!I71</f>
        <v>0</v>
      </c>
      <c r="E70" s="11">
        <f>'2. CUESTIONARIO SEGUIMIENTO'!J71</f>
        <v>0</v>
      </c>
      <c r="F70" s="11">
        <f>'2. CUESTIONARIO SEGUIMIENTO'!K71</f>
        <v>0</v>
      </c>
      <c r="G70" s="11">
        <f>'2. CUESTIONARIO SEGUIMIENTO'!L71</f>
        <v>0</v>
      </c>
      <c r="H70" s="11" t="str">
        <f t="shared" si="0"/>
        <v>OK</v>
      </c>
    </row>
    <row r="71" spans="1:8" ht="45">
      <c r="A71" s="11">
        <v>3</v>
      </c>
      <c r="B71" s="11">
        <v>7</v>
      </c>
      <c r="C71" s="5" t="s">
        <v>78</v>
      </c>
      <c r="D71" s="11">
        <f>'2. CUESTIONARIO SEGUIMIENTO'!I72</f>
        <v>0</v>
      </c>
      <c r="E71" s="11">
        <f>'2. CUESTIONARIO SEGUIMIENTO'!J72</f>
        <v>0</v>
      </c>
      <c r="F71" s="11">
        <f>'2. CUESTIONARIO SEGUIMIENTO'!K72</f>
        <v>0</v>
      </c>
      <c r="G71" s="11">
        <f>'2. CUESTIONARIO SEGUIMIENTO'!L72</f>
        <v>0</v>
      </c>
      <c r="H71" s="11" t="str">
        <f t="shared" si="0"/>
        <v>OK</v>
      </c>
    </row>
    <row r="72" spans="1:8" ht="45">
      <c r="A72" s="11">
        <v>3</v>
      </c>
      <c r="B72" s="11">
        <v>7</v>
      </c>
      <c r="C72" s="5" t="s">
        <v>79</v>
      </c>
      <c r="D72" s="11">
        <f>'2. CUESTIONARIO SEGUIMIENTO'!I73</f>
        <v>0</v>
      </c>
      <c r="E72" s="11">
        <f>'2. CUESTIONARIO SEGUIMIENTO'!J73</f>
        <v>0</v>
      </c>
      <c r="F72" s="11">
        <f>'2. CUESTIONARIO SEGUIMIENTO'!K73</f>
        <v>0</v>
      </c>
      <c r="G72" s="11">
        <f>'2. CUESTIONARIO SEGUIMIENTO'!L73</f>
        <v>0</v>
      </c>
      <c r="H72" s="11" t="str">
        <f t="shared" si="0"/>
        <v>OK</v>
      </c>
    </row>
    <row r="73" spans="1:8" ht="14.1" customHeight="1">
      <c r="A73" s="153" t="s">
        <v>11</v>
      </c>
      <c r="B73" s="154"/>
      <c r="C73" s="155"/>
      <c r="D73" s="10">
        <f>SUM(D75:D95)</f>
        <v>0</v>
      </c>
      <c r="E73" s="10">
        <f>SUM(E75:E95)</f>
        <v>0</v>
      </c>
      <c r="F73" s="10">
        <f>SUM(F75:F95)</f>
        <v>0</v>
      </c>
      <c r="G73" s="10">
        <f>SUM(G75:G95)</f>
        <v>0</v>
      </c>
      <c r="H73" s="10" t="str">
        <f>IF(D73+E73+F73+G73&lt;&gt;18,"REVISAR RESPUESTA","OK")</f>
        <v>REVISAR RESPUESTA</v>
      </c>
    </row>
    <row r="74" spans="1:8" ht="75">
      <c r="A74" s="4"/>
      <c r="B74" s="4"/>
      <c r="C74" s="2" t="s">
        <v>80</v>
      </c>
      <c r="D74" s="147" t="str">
        <f>IF(D73=18,"NIVEL 4",IF((E73+F73+G73)&lt;=4,"NIVEL 4 PERO REVISAR AREAS DE MEJORA","NIVEL 3, SI MEJORAS AREAS DE MEJORA PASA A NIVEL 4"))</f>
        <v>NIVEL 4 PERO REVISAR AREAS DE MEJORA</v>
      </c>
      <c r="E74" s="148"/>
      <c r="F74" s="148"/>
      <c r="G74" s="148"/>
      <c r="H74" s="149"/>
    </row>
    <row r="75" spans="1:8" ht="14.1" customHeight="1">
      <c r="A75" s="144" t="s">
        <v>12</v>
      </c>
      <c r="B75" s="145"/>
      <c r="C75" s="145"/>
      <c r="D75" s="145"/>
      <c r="E75" s="145"/>
      <c r="F75" s="145"/>
      <c r="G75" s="145"/>
      <c r="H75" s="146"/>
    </row>
    <row r="76" spans="1:8" ht="45">
      <c r="A76" s="11">
        <v>4</v>
      </c>
      <c r="B76" s="11">
        <v>2</v>
      </c>
      <c r="C76" s="2" t="s">
        <v>81</v>
      </c>
      <c r="D76" s="11">
        <f>'2. CUESTIONARIO SEGUIMIENTO'!I77</f>
        <v>0</v>
      </c>
      <c r="E76" s="11">
        <f>'2. CUESTIONARIO SEGUIMIENTO'!J77</f>
        <v>0</v>
      </c>
      <c r="F76" s="11">
        <f>'2. CUESTIONARIO SEGUIMIENTO'!K77</f>
        <v>0</v>
      </c>
      <c r="G76" s="11">
        <f>'2. CUESTIONARIO SEGUIMIENTO'!L77</f>
        <v>0</v>
      </c>
      <c r="H76" s="11" t="str">
        <f t="shared" ref="H76:H115" si="1">IF(D76+E76+F76+G76&gt;1,"REVISAR RESPUESTA","OK")</f>
        <v>OK</v>
      </c>
    </row>
    <row r="77" spans="1:8" ht="30">
      <c r="A77" s="11">
        <v>4</v>
      </c>
      <c r="B77" s="11">
        <v>4</v>
      </c>
      <c r="C77" s="2" t="s">
        <v>82</v>
      </c>
      <c r="D77" s="11">
        <f>'2. CUESTIONARIO SEGUIMIENTO'!I78</f>
        <v>0</v>
      </c>
      <c r="E77" s="11">
        <f>'2. CUESTIONARIO SEGUIMIENTO'!J78</f>
        <v>0</v>
      </c>
      <c r="F77" s="11">
        <f>'2. CUESTIONARIO SEGUIMIENTO'!K78</f>
        <v>0</v>
      </c>
      <c r="G77" s="11">
        <f>'2. CUESTIONARIO SEGUIMIENTO'!L78</f>
        <v>0</v>
      </c>
      <c r="H77" s="11" t="str">
        <f t="shared" si="1"/>
        <v>OK</v>
      </c>
    </row>
    <row r="78" spans="1:8" ht="30">
      <c r="A78" s="11">
        <v>4</v>
      </c>
      <c r="B78" s="11">
        <v>7</v>
      </c>
      <c r="C78" s="2" t="s">
        <v>83</v>
      </c>
      <c r="D78" s="11">
        <f>'2. CUESTIONARIO SEGUIMIENTO'!I79</f>
        <v>0</v>
      </c>
      <c r="E78" s="11">
        <f>'2. CUESTIONARIO SEGUIMIENTO'!J79</f>
        <v>0</v>
      </c>
      <c r="F78" s="11">
        <f>'2. CUESTIONARIO SEGUIMIENTO'!K79</f>
        <v>0</v>
      </c>
      <c r="G78" s="11">
        <f>'2. CUESTIONARIO SEGUIMIENTO'!L79</f>
        <v>0</v>
      </c>
      <c r="H78" s="11" t="str">
        <f t="shared" si="1"/>
        <v>OK</v>
      </c>
    </row>
    <row r="79" spans="1:8" ht="45">
      <c r="A79" s="11">
        <v>4</v>
      </c>
      <c r="B79" s="11">
        <v>6</v>
      </c>
      <c r="C79" s="2" t="s">
        <v>84</v>
      </c>
      <c r="D79" s="11">
        <f>'2. CUESTIONARIO SEGUIMIENTO'!I80</f>
        <v>0</v>
      </c>
      <c r="E79" s="11">
        <f>'2. CUESTIONARIO SEGUIMIENTO'!J80</f>
        <v>0</v>
      </c>
      <c r="F79" s="11">
        <f>'2. CUESTIONARIO SEGUIMIENTO'!K80</f>
        <v>0</v>
      </c>
      <c r="G79" s="11">
        <f>'2. CUESTIONARIO SEGUIMIENTO'!L80</f>
        <v>0</v>
      </c>
      <c r="H79" s="11" t="str">
        <f t="shared" si="1"/>
        <v>OK</v>
      </c>
    </row>
    <row r="80" spans="1:8" ht="30">
      <c r="A80" s="11">
        <v>4</v>
      </c>
      <c r="B80" s="11">
        <v>4</v>
      </c>
      <c r="C80" s="2" t="s">
        <v>85</v>
      </c>
      <c r="D80" s="11">
        <f>'2. CUESTIONARIO SEGUIMIENTO'!I81</f>
        <v>0</v>
      </c>
      <c r="E80" s="11">
        <f>'2. CUESTIONARIO SEGUIMIENTO'!J81</f>
        <v>0</v>
      </c>
      <c r="F80" s="11">
        <f>'2. CUESTIONARIO SEGUIMIENTO'!K81</f>
        <v>0</v>
      </c>
      <c r="G80" s="11">
        <f>'2. CUESTIONARIO SEGUIMIENTO'!L81</f>
        <v>0</v>
      </c>
      <c r="H80" s="11" t="str">
        <f t="shared" si="1"/>
        <v>OK</v>
      </c>
    </row>
    <row r="81" spans="1:8" ht="30">
      <c r="A81" s="11">
        <v>4</v>
      </c>
      <c r="B81" s="11">
        <v>7</v>
      </c>
      <c r="C81" s="2" t="s">
        <v>86</v>
      </c>
      <c r="D81" s="11">
        <f>'2. CUESTIONARIO SEGUIMIENTO'!I82</f>
        <v>0</v>
      </c>
      <c r="E81" s="11">
        <f>'2. CUESTIONARIO SEGUIMIENTO'!J82</f>
        <v>0</v>
      </c>
      <c r="F81" s="11">
        <f>'2. CUESTIONARIO SEGUIMIENTO'!K82</f>
        <v>0</v>
      </c>
      <c r="G81" s="11">
        <f>'2. CUESTIONARIO SEGUIMIENTO'!L82</f>
        <v>0</v>
      </c>
      <c r="H81" s="11" t="str">
        <f t="shared" si="1"/>
        <v>OK</v>
      </c>
    </row>
    <row r="82" spans="1:8" ht="14.1" customHeight="1">
      <c r="A82" s="144" t="s">
        <v>13</v>
      </c>
      <c r="B82" s="145"/>
      <c r="C82" s="145"/>
      <c r="D82" s="145"/>
      <c r="E82" s="145"/>
      <c r="F82" s="145"/>
      <c r="G82" s="145"/>
      <c r="H82" s="146"/>
    </row>
    <row r="83" spans="1:8" ht="30">
      <c r="A83" s="11">
        <v>4</v>
      </c>
      <c r="B83" s="11">
        <v>3</v>
      </c>
      <c r="C83" s="2" t="s">
        <v>87</v>
      </c>
      <c r="D83" s="11">
        <f>'2. CUESTIONARIO SEGUIMIENTO'!I84</f>
        <v>0</v>
      </c>
      <c r="E83" s="11">
        <f>'2. CUESTIONARIO SEGUIMIENTO'!J84</f>
        <v>0</v>
      </c>
      <c r="F83" s="11">
        <f>'2. CUESTIONARIO SEGUIMIENTO'!K84</f>
        <v>0</v>
      </c>
      <c r="G83" s="11">
        <f>'2. CUESTIONARIO SEGUIMIENTO'!L84</f>
        <v>0</v>
      </c>
      <c r="H83" s="11" t="str">
        <f t="shared" si="1"/>
        <v>OK</v>
      </c>
    </row>
    <row r="84" spans="1:8" ht="60">
      <c r="A84" s="11">
        <v>4</v>
      </c>
      <c r="B84" s="11">
        <v>6</v>
      </c>
      <c r="C84" s="2" t="s">
        <v>88</v>
      </c>
      <c r="D84" s="11">
        <f>'2. CUESTIONARIO SEGUIMIENTO'!I85</f>
        <v>0</v>
      </c>
      <c r="E84" s="11">
        <f>'2. CUESTIONARIO SEGUIMIENTO'!J85</f>
        <v>0</v>
      </c>
      <c r="F84" s="11">
        <f>'2. CUESTIONARIO SEGUIMIENTO'!K85</f>
        <v>0</v>
      </c>
      <c r="G84" s="11">
        <f>'2. CUESTIONARIO SEGUIMIENTO'!L85</f>
        <v>0</v>
      </c>
      <c r="H84" s="11" t="str">
        <f t="shared" si="1"/>
        <v>OK</v>
      </c>
    </row>
    <row r="85" spans="1:8" ht="30">
      <c r="A85" s="11">
        <v>4</v>
      </c>
      <c r="B85" s="11">
        <v>3</v>
      </c>
      <c r="C85" s="2" t="s">
        <v>89</v>
      </c>
      <c r="D85" s="11">
        <f>'2. CUESTIONARIO SEGUIMIENTO'!I86</f>
        <v>0</v>
      </c>
      <c r="E85" s="11">
        <f>'2. CUESTIONARIO SEGUIMIENTO'!J86</f>
        <v>0</v>
      </c>
      <c r="F85" s="11">
        <f>'2. CUESTIONARIO SEGUIMIENTO'!K86</f>
        <v>0</v>
      </c>
      <c r="G85" s="11">
        <f>'2. CUESTIONARIO SEGUIMIENTO'!L86</f>
        <v>0</v>
      </c>
      <c r="H85" s="11" t="str">
        <f t="shared" si="1"/>
        <v>OK</v>
      </c>
    </row>
    <row r="86" spans="1:8" ht="30">
      <c r="A86" s="11">
        <v>4</v>
      </c>
      <c r="B86" s="11">
        <v>6</v>
      </c>
      <c r="C86" s="2" t="s">
        <v>90</v>
      </c>
      <c r="D86" s="11">
        <f>'2. CUESTIONARIO SEGUIMIENTO'!I87</f>
        <v>0</v>
      </c>
      <c r="E86" s="11">
        <f>'2. CUESTIONARIO SEGUIMIENTO'!J87</f>
        <v>0</v>
      </c>
      <c r="F86" s="11">
        <f>'2. CUESTIONARIO SEGUIMIENTO'!K87</f>
        <v>0</v>
      </c>
      <c r="G86" s="11">
        <f>'2. CUESTIONARIO SEGUIMIENTO'!L87</f>
        <v>0</v>
      </c>
      <c r="H86" s="11" t="str">
        <f t="shared" si="1"/>
        <v>OK</v>
      </c>
    </row>
    <row r="87" spans="1:8" ht="30">
      <c r="A87" s="11">
        <v>4</v>
      </c>
      <c r="B87" s="11">
        <v>8</v>
      </c>
      <c r="C87" s="2" t="s">
        <v>91</v>
      </c>
      <c r="D87" s="11">
        <f>'2. CUESTIONARIO SEGUIMIENTO'!I88</f>
        <v>0</v>
      </c>
      <c r="E87" s="11">
        <f>'2. CUESTIONARIO SEGUIMIENTO'!J88</f>
        <v>0</v>
      </c>
      <c r="F87" s="11">
        <f>'2. CUESTIONARIO SEGUIMIENTO'!K88</f>
        <v>0</v>
      </c>
      <c r="G87" s="11">
        <f>'2. CUESTIONARIO SEGUIMIENTO'!L88</f>
        <v>0</v>
      </c>
      <c r="H87" s="11" t="str">
        <f t="shared" si="1"/>
        <v>OK</v>
      </c>
    </row>
    <row r="88" spans="1:8" ht="30">
      <c r="A88" s="11">
        <v>4</v>
      </c>
      <c r="B88" s="11">
        <v>4</v>
      </c>
      <c r="C88" s="2" t="s">
        <v>92</v>
      </c>
      <c r="D88" s="11">
        <f>'2. CUESTIONARIO SEGUIMIENTO'!I89</f>
        <v>0</v>
      </c>
      <c r="E88" s="11">
        <f>'2. CUESTIONARIO SEGUIMIENTO'!J89</f>
        <v>0</v>
      </c>
      <c r="F88" s="11">
        <f>'2. CUESTIONARIO SEGUIMIENTO'!K89</f>
        <v>0</v>
      </c>
      <c r="G88" s="11">
        <f>'2. CUESTIONARIO SEGUIMIENTO'!L89</f>
        <v>0</v>
      </c>
      <c r="H88" s="11" t="str">
        <f t="shared" si="1"/>
        <v>OK</v>
      </c>
    </row>
    <row r="89" spans="1:8" ht="30">
      <c r="A89" s="11">
        <v>4</v>
      </c>
      <c r="B89" s="11">
        <v>6</v>
      </c>
      <c r="C89" s="2" t="s">
        <v>93</v>
      </c>
      <c r="D89" s="11">
        <f>'2. CUESTIONARIO SEGUIMIENTO'!I90</f>
        <v>0</v>
      </c>
      <c r="E89" s="11">
        <f>'2. CUESTIONARIO SEGUIMIENTO'!J90</f>
        <v>0</v>
      </c>
      <c r="F89" s="11">
        <f>'2. CUESTIONARIO SEGUIMIENTO'!K90</f>
        <v>0</v>
      </c>
      <c r="G89" s="11">
        <f>'2. CUESTIONARIO SEGUIMIENTO'!L90</f>
        <v>0</v>
      </c>
      <c r="H89" s="11" t="str">
        <f t="shared" si="1"/>
        <v>OK</v>
      </c>
    </row>
    <row r="90" spans="1:8" ht="30">
      <c r="A90" s="11">
        <v>4</v>
      </c>
      <c r="B90" s="11">
        <v>2</v>
      </c>
      <c r="C90" s="2" t="s">
        <v>94</v>
      </c>
      <c r="D90" s="11">
        <f>'2. CUESTIONARIO SEGUIMIENTO'!I91</f>
        <v>0</v>
      </c>
      <c r="E90" s="11">
        <f>'2. CUESTIONARIO SEGUIMIENTO'!J91</f>
        <v>0</v>
      </c>
      <c r="F90" s="11">
        <f>'2. CUESTIONARIO SEGUIMIENTO'!K91</f>
        <v>0</v>
      </c>
      <c r="G90" s="11">
        <f>'2. CUESTIONARIO SEGUIMIENTO'!L91</f>
        <v>0</v>
      </c>
      <c r="H90" s="11" t="str">
        <f t="shared" si="1"/>
        <v>OK</v>
      </c>
    </row>
    <row r="91" spans="1:8" ht="14.1" customHeight="1">
      <c r="A91" s="144" t="s">
        <v>14</v>
      </c>
      <c r="B91" s="145"/>
      <c r="C91" s="145"/>
      <c r="D91" s="145"/>
      <c r="E91" s="145"/>
      <c r="F91" s="145"/>
      <c r="G91" s="145"/>
      <c r="H91" s="146"/>
    </row>
    <row r="92" spans="1:8" ht="30">
      <c r="A92" s="11">
        <v>4</v>
      </c>
      <c r="B92" s="11">
        <v>3</v>
      </c>
      <c r="C92" s="2" t="s">
        <v>95</v>
      </c>
      <c r="D92" s="11">
        <f>'2. CUESTIONARIO SEGUIMIENTO'!I93</f>
        <v>0</v>
      </c>
      <c r="E92" s="11">
        <f>'2. CUESTIONARIO SEGUIMIENTO'!J93</f>
        <v>0</v>
      </c>
      <c r="F92" s="11">
        <f>'2. CUESTIONARIO SEGUIMIENTO'!K93</f>
        <v>0</v>
      </c>
      <c r="G92" s="11">
        <f>'2. CUESTIONARIO SEGUIMIENTO'!L93</f>
        <v>0</v>
      </c>
      <c r="H92" s="11" t="str">
        <f t="shared" si="1"/>
        <v>OK</v>
      </c>
    </row>
    <row r="93" spans="1:8">
      <c r="A93" s="11">
        <v>4</v>
      </c>
      <c r="B93" s="11">
        <v>1</v>
      </c>
      <c r="C93" s="2" t="s">
        <v>96</v>
      </c>
      <c r="D93" s="11">
        <f>'2. CUESTIONARIO SEGUIMIENTO'!I94</f>
        <v>0</v>
      </c>
      <c r="E93" s="11">
        <f>'2. CUESTIONARIO SEGUIMIENTO'!J94</f>
        <v>0</v>
      </c>
      <c r="F93" s="11">
        <f>'2. CUESTIONARIO SEGUIMIENTO'!K94</f>
        <v>0</v>
      </c>
      <c r="G93" s="11">
        <f>'2. CUESTIONARIO SEGUIMIENTO'!L94</f>
        <v>0</v>
      </c>
      <c r="H93" s="11" t="str">
        <f t="shared" si="1"/>
        <v>OK</v>
      </c>
    </row>
    <row r="94" spans="1:8" ht="30">
      <c r="A94" s="11">
        <v>4</v>
      </c>
      <c r="B94" s="11">
        <v>4</v>
      </c>
      <c r="C94" s="2" t="s">
        <v>97</v>
      </c>
      <c r="D94" s="11">
        <f>'2. CUESTIONARIO SEGUIMIENTO'!I95</f>
        <v>0</v>
      </c>
      <c r="E94" s="11">
        <f>'2. CUESTIONARIO SEGUIMIENTO'!J95</f>
        <v>0</v>
      </c>
      <c r="F94" s="11">
        <f>'2. CUESTIONARIO SEGUIMIENTO'!K95</f>
        <v>0</v>
      </c>
      <c r="G94" s="11">
        <f>'2. CUESTIONARIO SEGUIMIENTO'!L95</f>
        <v>0</v>
      </c>
      <c r="H94" s="11" t="str">
        <f t="shared" si="1"/>
        <v>OK</v>
      </c>
    </row>
    <row r="95" spans="1:8" ht="30">
      <c r="A95" s="11">
        <v>4</v>
      </c>
      <c r="B95" s="11">
        <v>2</v>
      </c>
      <c r="C95" s="2" t="s">
        <v>98</v>
      </c>
      <c r="D95" s="11">
        <f>'2. CUESTIONARIO SEGUIMIENTO'!I96</f>
        <v>0</v>
      </c>
      <c r="E95" s="11">
        <f>'2. CUESTIONARIO SEGUIMIENTO'!J96</f>
        <v>0</v>
      </c>
      <c r="F95" s="11">
        <f>'2. CUESTIONARIO SEGUIMIENTO'!K96</f>
        <v>0</v>
      </c>
      <c r="G95" s="11">
        <f>'2. CUESTIONARIO SEGUIMIENTO'!L96</f>
        <v>0</v>
      </c>
      <c r="H95" s="11" t="str">
        <f t="shared" si="1"/>
        <v>OK</v>
      </c>
    </row>
    <row r="96" spans="1:8" ht="14.1" customHeight="1">
      <c r="A96" s="153" t="s">
        <v>15</v>
      </c>
      <c r="B96" s="154"/>
      <c r="C96" s="155"/>
      <c r="D96" s="14">
        <f>SUM(D98:D115)</f>
        <v>0</v>
      </c>
      <c r="E96" s="14">
        <f t="shared" ref="E96:G96" si="2">SUM(E98:E115)</f>
        <v>0</v>
      </c>
      <c r="F96" s="14">
        <f t="shared" si="2"/>
        <v>0</v>
      </c>
      <c r="G96" s="14">
        <f t="shared" si="2"/>
        <v>0</v>
      </c>
      <c r="H96" s="14" t="str">
        <f t="shared" si="1"/>
        <v>OK</v>
      </c>
    </row>
    <row r="97" spans="1:8" ht="36" customHeight="1">
      <c r="A97" s="150" t="s">
        <v>99</v>
      </c>
      <c r="B97" s="151"/>
      <c r="C97" s="152"/>
      <c r="D97" s="147" t="str">
        <f>IF(D96=15,"NIVEL 5",IF((E96+F96+G96)&lt;=7,"NIVEL 5 PERO REVISAR AREAS DE MEJORA","NIVEL 4, SI MEJORAS AREAS DE MEJORA PASA A NIVEL 5"))</f>
        <v>NIVEL 5 PERO REVISAR AREAS DE MEJORA</v>
      </c>
      <c r="E97" s="148"/>
      <c r="F97" s="148"/>
      <c r="G97" s="148"/>
      <c r="H97" s="149"/>
    </row>
    <row r="98" spans="1:8" ht="14.1" customHeight="1">
      <c r="A98" s="144" t="s">
        <v>16</v>
      </c>
      <c r="B98" s="145"/>
      <c r="C98" s="145"/>
      <c r="D98" s="145"/>
      <c r="E98" s="145"/>
      <c r="F98" s="145"/>
      <c r="G98" s="145"/>
      <c r="H98" s="146"/>
    </row>
    <row r="99" spans="1:8" ht="45">
      <c r="A99" s="11">
        <v>5</v>
      </c>
      <c r="B99" s="11">
        <v>7</v>
      </c>
      <c r="C99" s="2" t="s">
        <v>100</v>
      </c>
      <c r="D99" s="11">
        <f>'2. CUESTIONARIO SEGUIMIENTO'!I100</f>
        <v>0</v>
      </c>
      <c r="E99" s="11">
        <f>'2. CUESTIONARIO SEGUIMIENTO'!J100</f>
        <v>0</v>
      </c>
      <c r="F99" s="11">
        <f>'2. CUESTIONARIO SEGUIMIENTO'!K100</f>
        <v>0</v>
      </c>
      <c r="G99" s="11">
        <f>'2. CUESTIONARIO SEGUIMIENTO'!L100</f>
        <v>0</v>
      </c>
      <c r="H99" s="11" t="str">
        <f t="shared" si="1"/>
        <v>OK</v>
      </c>
    </row>
    <row r="100" spans="1:8" ht="30">
      <c r="A100" s="11">
        <v>5</v>
      </c>
      <c r="B100" s="11">
        <v>4</v>
      </c>
      <c r="C100" s="2" t="s">
        <v>101</v>
      </c>
      <c r="D100" s="11">
        <f>'2. CUESTIONARIO SEGUIMIENTO'!I101</f>
        <v>0</v>
      </c>
      <c r="E100" s="11">
        <f>'2. CUESTIONARIO SEGUIMIENTO'!J101</f>
        <v>0</v>
      </c>
      <c r="F100" s="11">
        <f>'2. CUESTIONARIO SEGUIMIENTO'!K101</f>
        <v>0</v>
      </c>
      <c r="G100" s="11">
        <f>'2. CUESTIONARIO SEGUIMIENTO'!L101</f>
        <v>0</v>
      </c>
      <c r="H100" s="11" t="str">
        <f t="shared" si="1"/>
        <v>OK</v>
      </c>
    </row>
    <row r="101" spans="1:8" ht="14.1" customHeight="1">
      <c r="A101" s="144" t="s">
        <v>17</v>
      </c>
      <c r="B101" s="145"/>
      <c r="C101" s="145"/>
      <c r="D101" s="145"/>
      <c r="E101" s="145"/>
      <c r="F101" s="145"/>
      <c r="G101" s="145"/>
      <c r="H101" s="146"/>
    </row>
    <row r="102" spans="1:8" ht="30">
      <c r="A102" s="11">
        <v>5</v>
      </c>
      <c r="B102" s="11">
        <v>8</v>
      </c>
      <c r="C102" s="2" t="s">
        <v>102</v>
      </c>
      <c r="D102" s="11">
        <f>'2. CUESTIONARIO SEGUIMIENTO'!I103</f>
        <v>0</v>
      </c>
      <c r="E102" s="11">
        <f>'2. CUESTIONARIO SEGUIMIENTO'!J103</f>
        <v>0</v>
      </c>
      <c r="F102" s="11">
        <f>'2. CUESTIONARIO SEGUIMIENTO'!K103</f>
        <v>0</v>
      </c>
      <c r="G102" s="11">
        <f>'2. CUESTIONARIO SEGUIMIENTO'!L103</f>
        <v>0</v>
      </c>
      <c r="H102" s="11" t="str">
        <f t="shared" si="1"/>
        <v>OK</v>
      </c>
    </row>
    <row r="103" spans="1:8" ht="30">
      <c r="A103" s="11">
        <v>5</v>
      </c>
      <c r="B103" s="11">
        <v>4</v>
      </c>
      <c r="C103" s="2" t="s">
        <v>103</v>
      </c>
      <c r="D103" s="11">
        <f>'2. CUESTIONARIO SEGUIMIENTO'!I104</f>
        <v>0</v>
      </c>
      <c r="E103" s="11">
        <f>'2. CUESTIONARIO SEGUIMIENTO'!J104</f>
        <v>0</v>
      </c>
      <c r="F103" s="11">
        <f>'2. CUESTIONARIO SEGUIMIENTO'!K104</f>
        <v>0</v>
      </c>
      <c r="G103" s="11">
        <f>'2. CUESTIONARIO SEGUIMIENTO'!L104</f>
        <v>0</v>
      </c>
      <c r="H103" s="11" t="str">
        <f t="shared" si="1"/>
        <v>OK</v>
      </c>
    </row>
    <row r="104" spans="1:8" ht="30">
      <c r="A104" s="11">
        <v>5</v>
      </c>
      <c r="B104" s="11">
        <v>4</v>
      </c>
      <c r="C104" s="2" t="s">
        <v>104</v>
      </c>
      <c r="D104" s="11">
        <f>'2. CUESTIONARIO SEGUIMIENTO'!I105</f>
        <v>0</v>
      </c>
      <c r="E104" s="11">
        <f>'2. CUESTIONARIO SEGUIMIENTO'!J105</f>
        <v>0</v>
      </c>
      <c r="F104" s="11">
        <f>'2. CUESTIONARIO SEGUIMIENTO'!K105</f>
        <v>0</v>
      </c>
      <c r="G104" s="11">
        <f>'2. CUESTIONARIO SEGUIMIENTO'!L105</f>
        <v>0</v>
      </c>
      <c r="H104" s="11" t="str">
        <f t="shared" si="1"/>
        <v>OK</v>
      </c>
    </row>
    <row r="105" spans="1:8" ht="30">
      <c r="A105" s="11">
        <v>5</v>
      </c>
      <c r="B105" s="11">
        <v>6</v>
      </c>
      <c r="C105" s="2" t="s">
        <v>105</v>
      </c>
      <c r="D105" s="11">
        <f>'2. CUESTIONARIO SEGUIMIENTO'!I106</f>
        <v>0</v>
      </c>
      <c r="E105" s="11">
        <f>'2. CUESTIONARIO SEGUIMIENTO'!J106</f>
        <v>0</v>
      </c>
      <c r="F105" s="11">
        <f>'2. CUESTIONARIO SEGUIMIENTO'!K106</f>
        <v>0</v>
      </c>
      <c r="G105" s="11">
        <f>'2. CUESTIONARIO SEGUIMIENTO'!L106</f>
        <v>0</v>
      </c>
      <c r="H105" s="11" t="str">
        <f t="shared" si="1"/>
        <v>OK</v>
      </c>
    </row>
    <row r="106" spans="1:8" ht="30">
      <c r="A106" s="11">
        <v>5</v>
      </c>
      <c r="B106" s="11">
        <v>5</v>
      </c>
      <c r="C106" s="2" t="s">
        <v>106</v>
      </c>
      <c r="D106" s="11">
        <f>'2. CUESTIONARIO SEGUIMIENTO'!I107</f>
        <v>0</v>
      </c>
      <c r="E106" s="11">
        <f>'2. CUESTIONARIO SEGUIMIENTO'!J107</f>
        <v>0</v>
      </c>
      <c r="F106" s="11">
        <f>'2. CUESTIONARIO SEGUIMIENTO'!K107</f>
        <v>0</v>
      </c>
      <c r="G106" s="11">
        <f>'2. CUESTIONARIO SEGUIMIENTO'!L107</f>
        <v>0</v>
      </c>
      <c r="H106" s="11" t="str">
        <f t="shared" si="1"/>
        <v>OK</v>
      </c>
    </row>
    <row r="107" spans="1:8" ht="30">
      <c r="A107" s="11">
        <v>5</v>
      </c>
      <c r="B107" s="11">
        <v>2</v>
      </c>
      <c r="C107" s="2" t="s">
        <v>107</v>
      </c>
      <c r="D107" s="11">
        <f>'2. CUESTIONARIO SEGUIMIENTO'!I108</f>
        <v>0</v>
      </c>
      <c r="E107" s="11">
        <f>'2. CUESTIONARIO SEGUIMIENTO'!J108</f>
        <v>0</v>
      </c>
      <c r="F107" s="11">
        <f>'2. CUESTIONARIO SEGUIMIENTO'!K108</f>
        <v>0</v>
      </c>
      <c r="G107" s="11">
        <f>'2. CUESTIONARIO SEGUIMIENTO'!L108</f>
        <v>0</v>
      </c>
      <c r="H107" s="11" t="str">
        <f t="shared" si="1"/>
        <v>OK</v>
      </c>
    </row>
    <row r="108" spans="1:8" ht="30">
      <c r="A108" s="11">
        <v>5</v>
      </c>
      <c r="B108" s="11">
        <v>9</v>
      </c>
      <c r="C108" s="2" t="s">
        <v>108</v>
      </c>
      <c r="D108" s="11">
        <f>'2. CUESTIONARIO SEGUIMIENTO'!I109</f>
        <v>0</v>
      </c>
      <c r="E108" s="11">
        <f>'2. CUESTIONARIO SEGUIMIENTO'!J109</f>
        <v>0</v>
      </c>
      <c r="F108" s="11">
        <f>'2. CUESTIONARIO SEGUIMIENTO'!K109</f>
        <v>0</v>
      </c>
      <c r="G108" s="11">
        <f>'2. CUESTIONARIO SEGUIMIENTO'!L109</f>
        <v>0</v>
      </c>
      <c r="H108" s="11" t="str">
        <f t="shared" si="1"/>
        <v>OK</v>
      </c>
    </row>
    <row r="109" spans="1:8" ht="14.1" customHeight="1">
      <c r="A109" s="144" t="s">
        <v>18</v>
      </c>
      <c r="B109" s="145"/>
      <c r="C109" s="145"/>
      <c r="D109" s="145"/>
      <c r="E109" s="145"/>
      <c r="F109" s="145"/>
      <c r="G109" s="145"/>
      <c r="H109" s="146"/>
    </row>
    <row r="110" spans="1:8" ht="30">
      <c r="A110" s="11">
        <v>5</v>
      </c>
      <c r="B110" s="11">
        <v>7</v>
      </c>
      <c r="C110" s="2" t="s">
        <v>109</v>
      </c>
      <c r="D110" s="11">
        <f>'2. CUESTIONARIO SEGUIMIENTO'!I111</f>
        <v>0</v>
      </c>
      <c r="E110" s="11">
        <f>'2. CUESTIONARIO SEGUIMIENTO'!J111</f>
        <v>0</v>
      </c>
      <c r="F110" s="11">
        <f>'2. CUESTIONARIO SEGUIMIENTO'!K111</f>
        <v>0</v>
      </c>
      <c r="G110" s="11">
        <f>'2. CUESTIONARIO SEGUIMIENTO'!L111</f>
        <v>0</v>
      </c>
      <c r="H110" s="11" t="str">
        <f t="shared" si="1"/>
        <v>OK</v>
      </c>
    </row>
    <row r="111" spans="1:8" ht="45">
      <c r="A111" s="11">
        <v>5</v>
      </c>
      <c r="B111" s="11">
        <v>4</v>
      </c>
      <c r="C111" s="2" t="s">
        <v>110</v>
      </c>
      <c r="D111" s="11">
        <f>'2. CUESTIONARIO SEGUIMIENTO'!I112</f>
        <v>0</v>
      </c>
      <c r="E111" s="11">
        <f>'2. CUESTIONARIO SEGUIMIENTO'!J112</f>
        <v>0</v>
      </c>
      <c r="F111" s="11">
        <f>'2. CUESTIONARIO SEGUIMIENTO'!K112</f>
        <v>0</v>
      </c>
      <c r="G111" s="11">
        <f>'2. CUESTIONARIO SEGUIMIENTO'!L112</f>
        <v>0</v>
      </c>
      <c r="H111" s="11" t="str">
        <f t="shared" si="1"/>
        <v>OK</v>
      </c>
    </row>
    <row r="112" spans="1:8" ht="30">
      <c r="A112" s="11">
        <v>5</v>
      </c>
      <c r="B112" s="11">
        <v>6</v>
      </c>
      <c r="C112" s="2" t="s">
        <v>111</v>
      </c>
      <c r="D112" s="11">
        <f>'2. CUESTIONARIO SEGUIMIENTO'!I113</f>
        <v>0</v>
      </c>
      <c r="E112" s="11">
        <f>'2. CUESTIONARIO SEGUIMIENTO'!J113</f>
        <v>0</v>
      </c>
      <c r="F112" s="11">
        <f>'2. CUESTIONARIO SEGUIMIENTO'!K113</f>
        <v>0</v>
      </c>
      <c r="G112" s="11">
        <f>'2. CUESTIONARIO SEGUIMIENTO'!L113</f>
        <v>0</v>
      </c>
      <c r="H112" s="11" t="str">
        <f t="shared" si="1"/>
        <v>OK</v>
      </c>
    </row>
    <row r="113" spans="1:8">
      <c r="A113" s="11">
        <v>5</v>
      </c>
      <c r="B113" s="11">
        <v>2</v>
      </c>
      <c r="C113" s="2" t="s">
        <v>19</v>
      </c>
      <c r="D113" s="11">
        <f>'2. CUESTIONARIO SEGUIMIENTO'!I114</f>
        <v>0</v>
      </c>
      <c r="E113" s="11">
        <f>'2. CUESTIONARIO SEGUIMIENTO'!J114</f>
        <v>0</v>
      </c>
      <c r="F113" s="11">
        <f>'2. CUESTIONARIO SEGUIMIENTO'!K114</f>
        <v>0</v>
      </c>
      <c r="G113" s="11">
        <f>'2. CUESTIONARIO SEGUIMIENTO'!L114</f>
        <v>0</v>
      </c>
      <c r="H113" s="11" t="str">
        <f t="shared" si="1"/>
        <v>OK</v>
      </c>
    </row>
    <row r="114" spans="1:8" ht="30">
      <c r="A114" s="11">
        <v>5</v>
      </c>
      <c r="B114" s="11">
        <v>4</v>
      </c>
      <c r="C114" s="2" t="s">
        <v>112</v>
      </c>
      <c r="D114" s="11">
        <f>'2. CUESTIONARIO SEGUIMIENTO'!I115</f>
        <v>0</v>
      </c>
      <c r="E114" s="11">
        <f>'2. CUESTIONARIO SEGUIMIENTO'!J115</f>
        <v>0</v>
      </c>
      <c r="F114" s="11">
        <f>'2. CUESTIONARIO SEGUIMIENTO'!K115</f>
        <v>0</v>
      </c>
      <c r="G114" s="11">
        <f>'2. CUESTIONARIO SEGUIMIENTO'!L115</f>
        <v>0</v>
      </c>
      <c r="H114" s="11" t="str">
        <f t="shared" si="1"/>
        <v>OK</v>
      </c>
    </row>
    <row r="115" spans="1:8" ht="45">
      <c r="A115" s="11">
        <v>5</v>
      </c>
      <c r="B115" s="11">
        <v>7</v>
      </c>
      <c r="C115" s="2" t="s">
        <v>113</v>
      </c>
      <c r="D115" s="11">
        <f>'2. CUESTIONARIO SEGUIMIENTO'!I116</f>
        <v>0</v>
      </c>
      <c r="E115" s="11">
        <f>'2. CUESTIONARIO SEGUIMIENTO'!J116</f>
        <v>0</v>
      </c>
      <c r="F115" s="11">
        <f>'2. CUESTIONARIO SEGUIMIENTO'!K116</f>
        <v>0</v>
      </c>
      <c r="G115" s="11">
        <f>'2. CUESTIONARIO SEGUIMIENTO'!L116</f>
        <v>0</v>
      </c>
      <c r="H115" s="11" t="str">
        <f t="shared" si="1"/>
        <v>OK</v>
      </c>
    </row>
  </sheetData>
  <sheetProtection algorithmName="SHA-512" hashValue="q5fhwcguxg3Be+ba4tVWu3FPikFXAuaqxguWIRgbxgRhgmxs2DVNBuBJi7vnCmfF/r+WliQOlJRRRpPRlDgfkQ==" saltValue="v86yQDfsybYMbfhkqRLWsg==" spinCount="100000" sheet="1" objects="1" scenarios="1"/>
  <mergeCells count="28">
    <mergeCell ref="A98:H98"/>
    <mergeCell ref="A101:H101"/>
    <mergeCell ref="A109:H109"/>
    <mergeCell ref="D74:H74"/>
    <mergeCell ref="A75:H75"/>
    <mergeCell ref="A82:H82"/>
    <mergeCell ref="A91:H91"/>
    <mergeCell ref="A96:C96"/>
    <mergeCell ref="A97:C97"/>
    <mergeCell ref="D97:H97"/>
    <mergeCell ref="A73:C73"/>
    <mergeCell ref="A8:C8"/>
    <mergeCell ref="D8:H8"/>
    <mergeCell ref="A9:H9"/>
    <mergeCell ref="A14:H14"/>
    <mergeCell ref="A20:H20"/>
    <mergeCell ref="A36:C36"/>
    <mergeCell ref="A37:C37"/>
    <mergeCell ref="D37:H37"/>
    <mergeCell ref="A38:H38"/>
    <mergeCell ref="A49:H49"/>
    <mergeCell ref="A57:H57"/>
    <mergeCell ref="A7:C7"/>
    <mergeCell ref="A2:H2"/>
    <mergeCell ref="D3:G3"/>
    <mergeCell ref="A5:C5"/>
    <mergeCell ref="A6:C6"/>
    <mergeCell ref="D6:H6"/>
  </mergeCells>
  <pageMargins left="0.7" right="0.7" top="0.75" bottom="0.75" header="0.3" footer="0.3"/>
  <pageSetup orientation="portrait"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8E73C-204D-426F-9383-FADD04A2FF0A}">
  <sheetPr>
    <tabColor theme="9" tint="0.39997558519241921"/>
  </sheetPr>
  <dimension ref="B14:S87"/>
  <sheetViews>
    <sheetView topLeftCell="A43" zoomScale="85" zoomScaleNormal="85" workbookViewId="0">
      <selection activeCell="J70" sqref="J70"/>
    </sheetView>
  </sheetViews>
  <sheetFormatPr baseColWidth="10" defaultRowHeight="15"/>
  <sheetData>
    <row r="14" spans="14:19" ht="15.75">
      <c r="N14" s="92" t="s">
        <v>358</v>
      </c>
      <c r="O14" s="92"/>
      <c r="P14" s="92"/>
      <c r="Q14" s="92"/>
      <c r="R14" s="92"/>
      <c r="S14" s="92"/>
    </row>
    <row r="15" spans="14:19" ht="15.75">
      <c r="N15" s="177" t="s">
        <v>359</v>
      </c>
      <c r="O15" s="177"/>
      <c r="P15" s="177"/>
      <c r="Q15" s="177"/>
      <c r="R15" s="177"/>
      <c r="S15" s="177"/>
    </row>
    <row r="16" spans="14:19" ht="15.75">
      <c r="N16" s="177" t="s">
        <v>360</v>
      </c>
      <c r="O16" s="177"/>
      <c r="P16" s="177"/>
      <c r="Q16" s="177"/>
      <c r="R16" s="177"/>
      <c r="S16" s="177"/>
    </row>
    <row r="17" spans="14:19" ht="15.75">
      <c r="N17" s="177" t="s">
        <v>361</v>
      </c>
      <c r="O17" s="177"/>
      <c r="P17" s="177"/>
      <c r="Q17" s="177"/>
      <c r="R17" s="177"/>
      <c r="S17" s="177"/>
    </row>
    <row r="18" spans="14:19" ht="15.75">
      <c r="N18" s="177" t="s">
        <v>362</v>
      </c>
      <c r="O18" s="177"/>
      <c r="P18" s="177"/>
      <c r="Q18" s="177"/>
      <c r="R18" s="177"/>
      <c r="S18" s="177"/>
    </row>
    <row r="19" spans="14:19" ht="15.75">
      <c r="N19" s="177" t="s">
        <v>363</v>
      </c>
      <c r="O19" s="177"/>
      <c r="P19" s="177"/>
      <c r="Q19" s="177"/>
      <c r="R19" s="177"/>
      <c r="S19" s="177"/>
    </row>
    <row r="20" spans="14:19" ht="15.75">
      <c r="N20" s="177" t="s">
        <v>364</v>
      </c>
      <c r="O20" s="177"/>
      <c r="P20" s="177"/>
      <c r="Q20" s="177"/>
      <c r="R20" s="177"/>
      <c r="S20" s="177"/>
    </row>
    <row r="21" spans="14:19" ht="15.75">
      <c r="N21" s="177" t="s">
        <v>365</v>
      </c>
      <c r="O21" s="177"/>
      <c r="P21" s="177"/>
      <c r="Q21" s="177"/>
      <c r="R21" s="177"/>
      <c r="S21" s="177"/>
    </row>
    <row r="22" spans="14:19" ht="15.75">
      <c r="N22" s="178" t="s">
        <v>366</v>
      </c>
      <c r="O22" s="178"/>
      <c r="P22" s="178"/>
      <c r="Q22" s="178"/>
      <c r="R22" s="178"/>
      <c r="S22" s="178"/>
    </row>
    <row r="57" spans="2:15">
      <c r="C57" t="s">
        <v>143</v>
      </c>
      <c r="D57" t="s">
        <v>23</v>
      </c>
      <c r="E57" t="s">
        <v>144</v>
      </c>
      <c r="F57" t="s">
        <v>145</v>
      </c>
      <c r="G57" t="s">
        <v>146</v>
      </c>
      <c r="J57" t="s">
        <v>128</v>
      </c>
      <c r="K57" t="s">
        <v>129</v>
      </c>
      <c r="L57" t="s">
        <v>130</v>
      </c>
      <c r="M57" t="s">
        <v>131</v>
      </c>
      <c r="N57" t="s">
        <v>132</v>
      </c>
      <c r="O57" t="s">
        <v>133</v>
      </c>
    </row>
    <row r="58" spans="2:15">
      <c r="B58" t="s">
        <v>120</v>
      </c>
      <c r="C58">
        <v>1</v>
      </c>
      <c r="D58">
        <f ca="1">SUMIF('CUESTIONARIO SEGUIMIENTO'!B10:D35,1,'CUESTIONARIO SEGUIMIENTO'!D10:D35)</f>
        <v>0</v>
      </c>
      <c r="E58">
        <f ca="1">SUMIF('CUESTIONARIO SEGUIMIENTO'!B39:D72,1,'CUESTIONARIO SEGUIMIENTO'!D39:D72)</f>
        <v>0</v>
      </c>
      <c r="F58">
        <f ca="1">SUMIF('CUESTIONARIO SEGUIMIENTO'!B76:D95,1,'CUESTIONARIO SEGUIMIENTO'!D76:D95)</f>
        <v>0</v>
      </c>
      <c r="G58">
        <f ca="1">SUMIF('CUESTIONARIO SEGUIMIENTO'!B99:D115,1,'CUESTIONARIO SEGUIMIENTO'!D99:D115)</f>
        <v>0</v>
      </c>
      <c r="I58" t="s">
        <v>120</v>
      </c>
      <c r="J58">
        <f t="shared" ref="J58:J66" ca="1" si="0">C58/C79+D58/D79+E58/E79+F58/F79+G58/G79</f>
        <v>1</v>
      </c>
      <c r="K58">
        <v>1</v>
      </c>
      <c r="L58">
        <v>2</v>
      </c>
      <c r="M58">
        <v>3</v>
      </c>
      <c r="N58">
        <v>4</v>
      </c>
      <c r="O58">
        <v>5</v>
      </c>
    </row>
    <row r="59" spans="2:15">
      <c r="B59" t="s">
        <v>121</v>
      </c>
      <c r="C59">
        <v>1</v>
      </c>
      <c r="D59">
        <f ca="1">SUMIF('CUESTIONARIO SEGUIMIENTO'!B10:D35,2,'CUESTIONARIO SEGUIMIENTO'!D10:D35)</f>
        <v>0</v>
      </c>
      <c r="E59">
        <f ca="1">SUMIF('CUESTIONARIO SEGUIMIENTO'!B39:D72,2,'CUESTIONARIO SEGUIMIENTO'!D39:D72)</f>
        <v>0</v>
      </c>
      <c r="F59">
        <f ca="1">SUMIF('CUESTIONARIO SEGUIMIENTO'!B76:D95,2,'CUESTIONARIO SEGUIMIENTO'!D76:D95)</f>
        <v>0</v>
      </c>
      <c r="G59">
        <f ca="1">SUMIF('CUESTIONARIO SEGUIMIENTO'!B99:D115,2,'CUESTIONARIO SEGUIMIENTO'!D99:D115)</f>
        <v>0</v>
      </c>
      <c r="I59" t="s">
        <v>121</v>
      </c>
      <c r="J59">
        <f t="shared" ca="1" si="0"/>
        <v>1</v>
      </c>
      <c r="K59">
        <v>1</v>
      </c>
      <c r="L59">
        <v>2</v>
      </c>
      <c r="M59">
        <v>3</v>
      </c>
      <c r="N59">
        <v>4</v>
      </c>
      <c r="O59">
        <v>5</v>
      </c>
    </row>
    <row r="60" spans="2:15">
      <c r="B60" t="s">
        <v>24</v>
      </c>
      <c r="C60">
        <v>1</v>
      </c>
      <c r="D60">
        <f ca="1">SUMIF('CUESTIONARIO SEGUIMIENTO'!B10:D35,3,'CUESTIONARIO SEGUIMIENTO'!D10:D35)</f>
        <v>0</v>
      </c>
      <c r="E60">
        <f ca="1">SUMIF('CUESTIONARIO SEGUIMIENTO'!B39:D72,3,'CUESTIONARIO SEGUIMIENTO'!D39:D72)</f>
        <v>0</v>
      </c>
      <c r="F60">
        <f ca="1">SUMIF('CUESTIONARIO SEGUIMIENTO'!B76:D95,3,'CUESTIONARIO SEGUIMIENTO'!D76:D95)</f>
        <v>0</v>
      </c>
      <c r="G60">
        <f ca="1">SUMIF('CUESTIONARIO SEGUIMIENTO'!B99:D115,3,'CUESTIONARIO SEGUIMIENTO'!D99:D115)</f>
        <v>0</v>
      </c>
      <c r="I60" t="s">
        <v>24</v>
      </c>
      <c r="J60">
        <f t="shared" ca="1" si="0"/>
        <v>1</v>
      </c>
      <c r="K60">
        <v>1</v>
      </c>
      <c r="L60">
        <v>2</v>
      </c>
      <c r="M60">
        <v>3</v>
      </c>
      <c r="N60">
        <v>4</v>
      </c>
      <c r="O60">
        <v>5</v>
      </c>
    </row>
    <row r="61" spans="2:15">
      <c r="B61" t="s">
        <v>122</v>
      </c>
      <c r="C61">
        <v>1</v>
      </c>
      <c r="D61">
        <f ca="1">SUMIF('CUESTIONARIO SEGUIMIENTO'!B10:D35,4,'CUESTIONARIO SEGUIMIENTO'!D10:D35)</f>
        <v>0</v>
      </c>
      <c r="E61">
        <f ca="1">SUMIF('CUESTIONARIO SEGUIMIENTO'!B39:D72,4,'CUESTIONARIO SEGUIMIENTO'!D39:D72)</f>
        <v>0</v>
      </c>
      <c r="F61">
        <f ca="1">SUMIF('CUESTIONARIO SEGUIMIENTO'!B76:D95,4,'CUESTIONARIO SEGUIMIENTO'!D76:D95)</f>
        <v>0</v>
      </c>
      <c r="G61">
        <f ca="1">SUMIF('CUESTIONARIO SEGUIMIENTO'!B99:D115,4,'CUESTIONARIO SEGUIMIENTO'!D99:D115)</f>
        <v>0</v>
      </c>
      <c r="I61" t="s">
        <v>122</v>
      </c>
      <c r="J61">
        <f t="shared" ca="1" si="0"/>
        <v>1</v>
      </c>
      <c r="K61">
        <v>1</v>
      </c>
      <c r="L61">
        <v>2</v>
      </c>
      <c r="M61">
        <v>3</v>
      </c>
      <c r="N61">
        <v>4</v>
      </c>
      <c r="O61">
        <v>5</v>
      </c>
    </row>
    <row r="62" spans="2:15">
      <c r="B62" t="s">
        <v>123</v>
      </c>
      <c r="C62">
        <v>1</v>
      </c>
      <c r="D62">
        <f ca="1">SUMIF('CUESTIONARIO SEGUIMIENTO'!B10:D35,5,'CUESTIONARIO SEGUIMIENTO'!D10:D35)</f>
        <v>0</v>
      </c>
      <c r="E62">
        <f ca="1">SUMIF('CUESTIONARIO SEGUIMIENTO'!B39:D72,5,'CUESTIONARIO SEGUIMIENTO'!D39:D72)</f>
        <v>0</v>
      </c>
      <c r="F62">
        <f ca="1">SUMIF('CUESTIONARIO SEGUIMIENTO'!B76:D95,5,'CUESTIONARIO SEGUIMIENTO'!D76:D95)</f>
        <v>0</v>
      </c>
      <c r="G62">
        <f ca="1">SUMIF('CUESTIONARIO SEGUIMIENTO'!B99:D115,5,'CUESTIONARIO SEGUIMIENTO'!D99:D115)</f>
        <v>0</v>
      </c>
      <c r="I62" t="s">
        <v>123</v>
      </c>
      <c r="J62">
        <f t="shared" ca="1" si="0"/>
        <v>1</v>
      </c>
      <c r="K62">
        <v>1</v>
      </c>
      <c r="L62">
        <v>2</v>
      </c>
      <c r="M62">
        <v>3</v>
      </c>
      <c r="N62">
        <v>4</v>
      </c>
      <c r="O62">
        <v>5</v>
      </c>
    </row>
    <row r="63" spans="2:15">
      <c r="B63" t="s">
        <v>124</v>
      </c>
      <c r="C63">
        <v>1</v>
      </c>
      <c r="D63">
        <f ca="1">SUMIF('CUESTIONARIO SEGUIMIENTO'!B10:D35,6,'CUESTIONARIO SEGUIMIENTO'!D10:D35)</f>
        <v>0</v>
      </c>
      <c r="E63">
        <f ca="1">SUMIF('CUESTIONARIO SEGUIMIENTO'!B39:D72,6,'CUESTIONARIO SEGUIMIENTO'!D39:D72)</f>
        <v>0</v>
      </c>
      <c r="F63">
        <f ca="1">SUMIF('CUESTIONARIO SEGUIMIENTO'!B76:D95,6,'CUESTIONARIO SEGUIMIENTO'!D76:D95)</f>
        <v>0</v>
      </c>
      <c r="G63">
        <f ca="1">SUMIF('CUESTIONARIO SEGUIMIENTO'!B99:D115,6,'CUESTIONARIO SEGUIMIENTO'!D99:D115)</f>
        <v>0</v>
      </c>
      <c r="I63" t="s">
        <v>124</v>
      </c>
      <c r="J63">
        <f t="shared" ca="1" si="0"/>
        <v>1</v>
      </c>
      <c r="K63">
        <v>1</v>
      </c>
      <c r="L63">
        <v>2</v>
      </c>
      <c r="M63">
        <v>3</v>
      </c>
      <c r="N63">
        <v>4</v>
      </c>
      <c r="O63">
        <v>5</v>
      </c>
    </row>
    <row r="64" spans="2:15">
      <c r="B64" t="s">
        <v>125</v>
      </c>
      <c r="C64">
        <v>1</v>
      </c>
      <c r="D64">
        <f ca="1">SUMIF('CUESTIONARIO SEGUIMIENTO'!B10:D35,7,'CUESTIONARIO SEGUIMIENTO'!D10:D35)</f>
        <v>0</v>
      </c>
      <c r="E64">
        <f ca="1">SUMIF('CUESTIONARIO SEGUIMIENTO'!B39:D72,7,'CUESTIONARIO SEGUIMIENTO'!D39:D72)</f>
        <v>0</v>
      </c>
      <c r="F64">
        <f ca="1">SUMIF('CUESTIONARIO SEGUIMIENTO'!B76:D95,7,'CUESTIONARIO SEGUIMIENTO'!D76:D95)</f>
        <v>0</v>
      </c>
      <c r="G64">
        <f ca="1">SUMIF('CUESTIONARIO SEGUIMIENTO'!B99:D115,7,'CUESTIONARIO SEGUIMIENTO'!D99:D115)</f>
        <v>0</v>
      </c>
      <c r="I64" t="s">
        <v>125</v>
      </c>
      <c r="J64">
        <f t="shared" ca="1" si="0"/>
        <v>1</v>
      </c>
      <c r="K64">
        <v>1</v>
      </c>
      <c r="L64">
        <v>2</v>
      </c>
      <c r="M64">
        <v>3</v>
      </c>
      <c r="N64">
        <v>4</v>
      </c>
      <c r="O64">
        <v>5</v>
      </c>
    </row>
    <row r="65" spans="2:15">
      <c r="B65" t="s">
        <v>126</v>
      </c>
      <c r="C65">
        <v>1</v>
      </c>
      <c r="D65">
        <f ca="1">SUMIF('CUESTIONARIO SEGUIMIENTO'!B10:D35,8,'CUESTIONARIO SEGUIMIENTO'!D10:D35)</f>
        <v>0</v>
      </c>
      <c r="E65">
        <f ca="1">SUMIF('CUESTIONARIO SEGUIMIENTO'!B39:D72,8,'CUESTIONARIO SEGUIMIENTO'!D39:D72)</f>
        <v>0</v>
      </c>
      <c r="F65">
        <f ca="1">SUMIF('CUESTIONARIO SEGUIMIENTO'!B76:D95,8,'CUESTIONARIO SEGUIMIENTO'!D76:D95)</f>
        <v>0</v>
      </c>
      <c r="G65">
        <f ca="1">SUMIF('CUESTIONARIO SEGUIMIENTO'!B99:D115,8,'CUESTIONARIO SEGUIMIENTO'!D99:D115)</f>
        <v>0</v>
      </c>
      <c r="I65" t="s">
        <v>126</v>
      </c>
      <c r="J65">
        <f t="shared" ca="1" si="0"/>
        <v>1</v>
      </c>
      <c r="K65">
        <v>1</v>
      </c>
      <c r="L65">
        <v>2</v>
      </c>
      <c r="M65">
        <v>3</v>
      </c>
      <c r="N65">
        <v>4</v>
      </c>
      <c r="O65">
        <v>5</v>
      </c>
    </row>
    <row r="66" spans="2:15">
      <c r="B66" t="s">
        <v>127</v>
      </c>
      <c r="C66">
        <v>1</v>
      </c>
      <c r="D66">
        <f ca="1">SUMIF('CUESTIONARIO SEGUIMIENTO'!B10:D35,9,'CUESTIONARIO SEGUIMIENTO'!D10:D35)</f>
        <v>0</v>
      </c>
      <c r="E66">
        <f ca="1">SUMIF('CUESTIONARIO SEGUIMIENTO'!B39:D72,9,'CUESTIONARIO SEGUIMIENTO'!D39:D72)</f>
        <v>0</v>
      </c>
      <c r="F66">
        <f ca="1">SUMIF('CUESTIONARIO SEGUIMIENTO'!B76:D95,9,'CUESTIONARIO SEGUIMIENTO'!D76:D95)</f>
        <v>0</v>
      </c>
      <c r="G66">
        <f ca="1">SUMIF('CUESTIONARIO SEGUIMIENTO'!B99:D115,9,'CUESTIONARIO SEGUIMIENTO'!D99:D115)</f>
        <v>0</v>
      </c>
      <c r="I66" t="s">
        <v>127</v>
      </c>
      <c r="J66">
        <f t="shared" ca="1" si="0"/>
        <v>1</v>
      </c>
      <c r="K66">
        <v>1</v>
      </c>
      <c r="L66">
        <v>2</v>
      </c>
      <c r="M66">
        <v>3</v>
      </c>
      <c r="N66">
        <v>4</v>
      </c>
      <c r="O66">
        <v>5</v>
      </c>
    </row>
    <row r="67" spans="2:15">
      <c r="D67">
        <f ca="1">SUM(D58:D66)</f>
        <v>0</v>
      </c>
      <c r="E67">
        <f ca="1">SUM(E58:E66)</f>
        <v>0</v>
      </c>
      <c r="F67">
        <f ca="1">SUM(F58:F66)</f>
        <v>0</v>
      </c>
      <c r="G67">
        <f ca="1">SUM(G58:G66)</f>
        <v>0</v>
      </c>
    </row>
    <row r="68" spans="2:15">
      <c r="B68">
        <f>'CUESTIONARIO FINAL'!D7+'CUESTIONARIO FINAL'!D36+'CUESTIONARIO FINAL'!D73+'CUESTIONARIO FINAL'!D96</f>
        <v>0</v>
      </c>
      <c r="C68">
        <v>0</v>
      </c>
      <c r="D68">
        <f ca="1">C68+D67</f>
        <v>0</v>
      </c>
      <c r="E68">
        <f t="shared" ref="E68:G68" ca="1" si="1">D68+E67</f>
        <v>0</v>
      </c>
      <c r="F68">
        <f t="shared" ca="1" si="1"/>
        <v>0</v>
      </c>
      <c r="G68">
        <f t="shared" ca="1" si="1"/>
        <v>0</v>
      </c>
    </row>
    <row r="69" spans="2:15">
      <c r="B69" t="s">
        <v>128</v>
      </c>
      <c r="C69" t="s">
        <v>143</v>
      </c>
      <c r="D69" t="s">
        <v>23</v>
      </c>
      <c r="E69" t="s">
        <v>144</v>
      </c>
      <c r="F69" t="s">
        <v>145</v>
      </c>
      <c r="G69" t="s">
        <v>146</v>
      </c>
    </row>
    <row r="71" spans="2:15">
      <c r="B71" t="s">
        <v>128</v>
      </c>
      <c r="C71">
        <v>0</v>
      </c>
      <c r="D71">
        <f>IF(OR('CUESTIONARIO SEGUIMIENTO'!D8="NIVEL 2",'CUESTIONARIO SEGUIMIENTO'!D8="NIVEL 2 PERO REVISA AREAS DE MEJORA"),'CUESTIONARIO SEGUIMIENTO'!D7,0)</f>
        <v>0</v>
      </c>
      <c r="E71">
        <f>IF(OR('CUESTIONARIO SEGUIMIENTO'!D37="NIVEL 3",'CUESTIONARIO SEGUIMIENTO'!D37="NIVEL 3 PERO REVISA AREAS DE MEJORA"),'CUESTIONARIO SEGUIMIENTO'!D36,0)</f>
        <v>0</v>
      </c>
      <c r="F71">
        <f>IF(OR('CUESTIONARIO SEGUIMIENTO'!D74="NIVEL 4",'CUESTIONARIO SEGUIMIENTO'!D8="NIVEL 4 PERO REVISA AREAS DE MEJORA"),'CUESTIONARIO SEGUIMIENTO'!D74,0)</f>
        <v>0</v>
      </c>
      <c r="G71">
        <f>IF(OR('CUESTIONARIO SEGUIMIENTO'!D97="NIVEL 5",'CUESTIONARIO SEGUIMIENTO'!D97="NIVEL 5 PERO REVISA AREAS DE MEJORA"),'CUESTIONARIO SEGUIMIENTO'!D96,0)</f>
        <v>0</v>
      </c>
    </row>
    <row r="72" spans="2:15">
      <c r="B72" t="s">
        <v>147</v>
      </c>
      <c r="C72">
        <v>0</v>
      </c>
      <c r="D72">
        <v>24</v>
      </c>
      <c r="E72">
        <v>32</v>
      </c>
      <c r="F72">
        <v>18</v>
      </c>
      <c r="G72">
        <v>15</v>
      </c>
    </row>
    <row r="73" spans="2:15">
      <c r="B73" t="s">
        <v>23</v>
      </c>
      <c r="C73">
        <v>24</v>
      </c>
    </row>
    <row r="74" spans="2:15">
      <c r="B74" t="s">
        <v>144</v>
      </c>
      <c r="C74">
        <v>56</v>
      </c>
    </row>
    <row r="75" spans="2:15">
      <c r="B75" t="s">
        <v>145</v>
      </c>
      <c r="C75">
        <v>74</v>
      </c>
    </row>
    <row r="76" spans="2:15">
      <c r="B76" t="s">
        <v>146</v>
      </c>
      <c r="C76">
        <v>89</v>
      </c>
    </row>
    <row r="78" spans="2:15">
      <c r="C78" t="s">
        <v>143</v>
      </c>
      <c r="D78" t="s">
        <v>23</v>
      </c>
      <c r="E78" t="s">
        <v>144</v>
      </c>
      <c r="F78" t="s">
        <v>145</v>
      </c>
      <c r="G78" t="s">
        <v>146</v>
      </c>
    </row>
    <row r="79" spans="2:15">
      <c r="B79" t="s">
        <v>120</v>
      </c>
      <c r="C79">
        <v>1</v>
      </c>
      <c r="D79">
        <v>2</v>
      </c>
      <c r="E79">
        <v>2</v>
      </c>
      <c r="F79">
        <v>1</v>
      </c>
      <c r="G79">
        <v>1</v>
      </c>
    </row>
    <row r="80" spans="2:15">
      <c r="B80" t="s">
        <v>121</v>
      </c>
      <c r="C80">
        <v>1</v>
      </c>
      <c r="D80">
        <v>3</v>
      </c>
      <c r="E80">
        <v>3</v>
      </c>
      <c r="F80">
        <v>3</v>
      </c>
      <c r="G80">
        <v>2</v>
      </c>
    </row>
    <row r="81" spans="2:7">
      <c r="B81" t="s">
        <v>24</v>
      </c>
      <c r="C81">
        <v>1</v>
      </c>
      <c r="D81">
        <v>1</v>
      </c>
      <c r="E81">
        <v>1</v>
      </c>
      <c r="F81">
        <v>3</v>
      </c>
      <c r="G81">
        <v>1</v>
      </c>
    </row>
    <row r="82" spans="2:7">
      <c r="B82" t="s">
        <v>122</v>
      </c>
      <c r="C82">
        <v>1</v>
      </c>
      <c r="D82">
        <v>4</v>
      </c>
      <c r="E82">
        <v>4</v>
      </c>
      <c r="F82">
        <v>4</v>
      </c>
      <c r="G82">
        <v>5</v>
      </c>
    </row>
    <row r="83" spans="2:7">
      <c r="B83" t="s">
        <v>123</v>
      </c>
      <c r="C83">
        <v>1</v>
      </c>
      <c r="D83">
        <v>4</v>
      </c>
      <c r="E83">
        <v>5</v>
      </c>
      <c r="F83">
        <v>1</v>
      </c>
      <c r="G83">
        <v>1</v>
      </c>
    </row>
    <row r="84" spans="2:7">
      <c r="B84" t="s">
        <v>124</v>
      </c>
      <c r="C84">
        <v>1</v>
      </c>
      <c r="D84">
        <v>3</v>
      </c>
      <c r="E84">
        <v>4</v>
      </c>
      <c r="F84">
        <v>4</v>
      </c>
      <c r="G84">
        <v>2</v>
      </c>
    </row>
    <row r="85" spans="2:7">
      <c r="B85" t="s">
        <v>125</v>
      </c>
      <c r="C85">
        <v>1</v>
      </c>
      <c r="D85">
        <v>4</v>
      </c>
      <c r="E85">
        <v>6</v>
      </c>
      <c r="F85">
        <v>2</v>
      </c>
      <c r="G85">
        <v>3</v>
      </c>
    </row>
    <row r="86" spans="2:7">
      <c r="B86" t="s">
        <v>126</v>
      </c>
      <c r="C86">
        <v>1</v>
      </c>
      <c r="D86">
        <v>1</v>
      </c>
      <c r="E86">
        <v>2</v>
      </c>
      <c r="F86">
        <v>1</v>
      </c>
      <c r="G86">
        <v>1</v>
      </c>
    </row>
    <row r="87" spans="2:7">
      <c r="B87" t="s">
        <v>127</v>
      </c>
      <c r="C87">
        <v>1</v>
      </c>
      <c r="D87">
        <v>2</v>
      </c>
      <c r="E87">
        <v>5</v>
      </c>
      <c r="F87">
        <v>1</v>
      </c>
      <c r="G87">
        <v>1</v>
      </c>
    </row>
  </sheetData>
  <sheetProtection algorithmName="SHA-512" hashValue="x9T1h6kF/N9S16VuPcsbZoErxt9OdXO+0uDtz7cvAs7EH+yibd9aCSYfQXRjvcuBl3iOLkfSIMMyIBUyQx2CQg==" saltValue="HNZOsptjE9vukKnGkYZzzg==" spinCount="100000" sheet="1" objects="1" scenarios="1"/>
  <mergeCells count="8">
    <mergeCell ref="N21:S21"/>
    <mergeCell ref="N22:S22"/>
    <mergeCell ref="N15:S15"/>
    <mergeCell ref="N16:S16"/>
    <mergeCell ref="N17:S17"/>
    <mergeCell ref="N18:S18"/>
    <mergeCell ref="N19:S19"/>
    <mergeCell ref="N20:S20"/>
  </mergeCells>
  <pageMargins left="0.75" right="0.75" top="1" bottom="1" header="0.5" footer="0.5"/>
  <pageSetup paperSize="9" orientation="portrait" horizontalDpi="4294967292" verticalDpi="429496729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BA1ED-7BE5-4FDB-823A-AA55817864DA}">
  <sheetPr>
    <tabColor theme="5" tint="-0.249977111117893"/>
    <pageSetUpPr fitToPage="1"/>
  </sheetPr>
  <dimension ref="B1:O148"/>
  <sheetViews>
    <sheetView zoomScaleNormal="100" workbookViewId="0">
      <pane xSplit="7" ySplit="6" topLeftCell="H7" activePane="bottomRight" state="frozen"/>
      <selection activeCell="E95" sqref="E95"/>
      <selection pane="topRight" activeCell="E95" sqref="E95"/>
      <selection pane="bottomLeft" activeCell="E95" sqref="E95"/>
      <selection pane="bottomRight" activeCell="P15" sqref="P15"/>
    </sheetView>
  </sheetViews>
  <sheetFormatPr baseColWidth="10" defaultRowHeight="15" outlineLevelCol="1"/>
  <cols>
    <col min="1" max="1" width="2.42578125" style="20" customWidth="1"/>
    <col min="2" max="2" width="6.7109375" style="20" hidden="1" customWidth="1"/>
    <col min="3" max="3" width="8.28515625" style="20" hidden="1" customWidth="1"/>
    <col min="4" max="4" width="7.140625" style="21" customWidth="1"/>
    <col min="5" max="5" width="76.7109375" style="20" customWidth="1"/>
    <col min="6" max="6" width="17.5703125" style="21" customWidth="1"/>
    <col min="7" max="7" width="2.5703125" style="21" customWidth="1"/>
    <col min="8" max="8" width="2.42578125" style="20" customWidth="1"/>
    <col min="9" max="12" width="9.7109375" style="21" hidden="1" customWidth="1" outlineLevel="1"/>
    <col min="13" max="13" width="12" style="22" hidden="1" customWidth="1" outlineLevel="1"/>
    <col min="14" max="14" width="18.85546875" style="20" hidden="1" customWidth="1" outlineLevel="1"/>
    <col min="15" max="15" width="11.42578125" style="20" collapsed="1"/>
    <col min="16" max="16384" width="11.42578125" style="20"/>
  </cols>
  <sheetData>
    <row r="1" spans="2:14" ht="9.75" customHeight="1"/>
    <row r="2" spans="2:14" ht="34.5" customHeight="1">
      <c r="B2" s="179" t="s">
        <v>158</v>
      </c>
      <c r="C2" s="180"/>
      <c r="D2" s="180"/>
      <c r="E2" s="180"/>
      <c r="F2" s="180"/>
      <c r="G2" s="23"/>
      <c r="I2" s="20"/>
      <c r="J2" s="20"/>
      <c r="K2" s="20"/>
      <c r="L2" s="20"/>
      <c r="M2" s="20"/>
    </row>
    <row r="3" spans="2:14" ht="33" customHeight="1" thickBot="1">
      <c r="B3" s="107"/>
      <c r="C3" s="108"/>
      <c r="D3" s="109"/>
      <c r="E3" s="110" t="s">
        <v>373</v>
      </c>
      <c r="F3" s="28">
        <v>43620</v>
      </c>
      <c r="G3" s="29"/>
      <c r="I3" s="20"/>
      <c r="J3" s="20"/>
      <c r="K3" s="20"/>
      <c r="L3" s="20"/>
      <c r="M3" s="20"/>
    </row>
    <row r="4" spans="2:14" ht="21.75">
      <c r="B4" s="30"/>
      <c r="C4" s="30"/>
      <c r="D4" s="30"/>
      <c r="E4" s="30"/>
      <c r="F4" s="31"/>
      <c r="G4" s="29"/>
      <c r="I4" s="20"/>
      <c r="J4" s="20"/>
      <c r="K4" s="20"/>
      <c r="L4" s="20"/>
      <c r="M4" s="20"/>
    </row>
    <row r="5" spans="2:14" ht="21.75">
      <c r="B5" s="172" t="s">
        <v>114</v>
      </c>
      <c r="C5" s="135" t="s">
        <v>115</v>
      </c>
      <c r="D5" s="137" t="s">
        <v>160</v>
      </c>
      <c r="E5" s="137" t="s">
        <v>161</v>
      </c>
      <c r="F5" s="137" t="s">
        <v>162</v>
      </c>
      <c r="G5" s="29"/>
      <c r="I5" s="140" t="s">
        <v>163</v>
      </c>
      <c r="J5" s="140"/>
      <c r="K5" s="140"/>
      <c r="L5" s="140"/>
      <c r="M5" s="141" t="s">
        <v>148</v>
      </c>
      <c r="N5" s="141" t="s">
        <v>164</v>
      </c>
    </row>
    <row r="6" spans="2:14" s="32" customFormat="1" ht="15" customHeight="1">
      <c r="B6" s="173"/>
      <c r="C6" s="136"/>
      <c r="D6" s="138"/>
      <c r="E6" s="139"/>
      <c r="F6" s="139"/>
      <c r="G6" s="29"/>
      <c r="I6" s="91" t="s">
        <v>116</v>
      </c>
      <c r="J6" s="91" t="s">
        <v>117</v>
      </c>
      <c r="K6" s="91" t="s">
        <v>165</v>
      </c>
      <c r="L6" s="91" t="s">
        <v>119</v>
      </c>
      <c r="M6" s="142"/>
      <c r="N6" s="142"/>
    </row>
    <row r="7" spans="2:14" ht="105.75" customHeight="1">
      <c r="B7" s="33"/>
      <c r="C7" s="34"/>
      <c r="D7" s="111">
        <v>1</v>
      </c>
      <c r="E7" s="112" t="s">
        <v>374</v>
      </c>
      <c r="F7" s="113"/>
      <c r="G7" s="29"/>
      <c r="I7" s="38"/>
      <c r="J7" s="38"/>
      <c r="K7" s="38"/>
      <c r="L7" s="38"/>
      <c r="M7" s="143"/>
      <c r="N7" s="143"/>
    </row>
    <row r="8" spans="2:14" ht="77.25" customHeight="1">
      <c r="B8" s="33"/>
      <c r="C8" s="34"/>
      <c r="D8" s="114">
        <v>2</v>
      </c>
      <c r="E8" s="112" t="s">
        <v>375</v>
      </c>
      <c r="F8" s="113"/>
      <c r="G8" s="29"/>
      <c r="I8" s="40">
        <f>SUM(I11:I36)</f>
        <v>0</v>
      </c>
      <c r="J8" s="40">
        <f>SUM(J11:J36)</f>
        <v>0</v>
      </c>
      <c r="K8" s="40">
        <f>SUM(K11:K36)</f>
        <v>0</v>
      </c>
      <c r="L8" s="40">
        <f>SUM(L11:L36)</f>
        <v>0</v>
      </c>
      <c r="M8" s="41" t="str">
        <f>IF(I8+J8+K8+L8&lt;&gt;24,"REVISAR RESPUESTA","OK")</f>
        <v>REVISAR RESPUESTA</v>
      </c>
      <c r="N8" s="42"/>
    </row>
    <row r="9" spans="2:14" ht="18.75" hidden="1" customHeight="1">
      <c r="B9" s="43"/>
      <c r="C9" s="44"/>
      <c r="D9" s="45"/>
      <c r="E9" s="44"/>
      <c r="F9" s="46"/>
      <c r="G9" s="29"/>
      <c r="I9" s="140" t="str">
        <f>IF(I8=0,"-",IF(I8=24,"NIVEL 2",IF((J8+K8+L8)&lt;=6,"NIVEL 2, REVISAR AREAS DE MEJORA","NIVEL 1")))</f>
        <v>-</v>
      </c>
      <c r="J9" s="140"/>
      <c r="K9" s="140"/>
      <c r="L9" s="140"/>
      <c r="M9" s="140"/>
      <c r="N9" s="140"/>
    </row>
    <row r="10" spans="2:14" ht="21" customHeight="1">
      <c r="B10" s="47"/>
      <c r="C10" s="48"/>
      <c r="D10" s="49" t="s">
        <v>168</v>
      </c>
      <c r="E10" s="115" t="s">
        <v>3</v>
      </c>
      <c r="F10" s="51"/>
      <c r="G10" s="29"/>
      <c r="I10" s="52"/>
      <c r="J10" s="52"/>
      <c r="K10" s="52"/>
      <c r="L10" s="52"/>
      <c r="M10" s="52"/>
      <c r="N10" s="52"/>
    </row>
    <row r="11" spans="2:14" ht="41.25" customHeight="1">
      <c r="B11" s="53">
        <v>2</v>
      </c>
      <c r="C11" s="54">
        <v>7</v>
      </c>
      <c r="D11" s="55" t="s">
        <v>169</v>
      </c>
      <c r="E11" s="56" t="s">
        <v>22</v>
      </c>
      <c r="F11" s="57"/>
      <c r="G11" s="29"/>
      <c r="I11" s="53">
        <f>IF($F11="SI",1,0)</f>
        <v>0</v>
      </c>
      <c r="J11" s="53">
        <f>IF($F11="NO",1,0)</f>
        <v>0</v>
      </c>
      <c r="K11" s="53">
        <f>IF($F11="NO SÉ",1,0)</f>
        <v>0</v>
      </c>
      <c r="L11" s="53">
        <f>IF($F11="NO SE APLICA",1,0)</f>
        <v>0</v>
      </c>
      <c r="M11" s="57" t="str">
        <f>IF(I11+J11+K11+L11&gt;1,"REVISAR RESPUESTA","OK")</f>
        <v>OK</v>
      </c>
      <c r="N11" s="53" t="str">
        <f>IF(J11+K11+L11=1,"AREA DE MEJORA","-")</f>
        <v>-</v>
      </c>
    </row>
    <row r="12" spans="2:14" ht="41.25" customHeight="1">
      <c r="B12" s="53">
        <v>2</v>
      </c>
      <c r="C12" s="54">
        <v>2</v>
      </c>
      <c r="D12" s="55" t="s">
        <v>170</v>
      </c>
      <c r="E12" s="56" t="s">
        <v>21</v>
      </c>
      <c r="F12" s="57"/>
      <c r="G12" s="29"/>
      <c r="I12" s="53">
        <f>IF($F12="SI",1,0)</f>
        <v>0</v>
      </c>
      <c r="J12" s="53">
        <f>IF($F12="NO",1,0)</f>
        <v>0</v>
      </c>
      <c r="K12" s="53">
        <f>IF($F12="NO SÉ",1,0)</f>
        <v>0</v>
      </c>
      <c r="L12" s="53">
        <f>IF($F12="NO SE APLICA",1,0)</f>
        <v>0</v>
      </c>
      <c r="M12" s="57" t="str">
        <f t="shared" ref="M12:M73" si="0">IF(I12+J12+K12+L12&gt;1,"REVISAR RESPUESTA","OK")</f>
        <v>OK</v>
      </c>
      <c r="N12" s="53" t="str">
        <f>IF(J12+K12+L12=1,"AREA DE MEJORA","-")</f>
        <v>-</v>
      </c>
    </row>
    <row r="13" spans="2:14" ht="41.25" customHeight="1">
      <c r="B13" s="53">
        <v>2</v>
      </c>
      <c r="C13" s="54">
        <v>2</v>
      </c>
      <c r="D13" s="55" t="s">
        <v>171</v>
      </c>
      <c r="E13" s="56" t="s">
        <v>172</v>
      </c>
      <c r="F13" s="57"/>
      <c r="G13" s="29"/>
      <c r="I13" s="53">
        <f t="shared" ref="I13:I36" si="1">IF($F13="SI",1,0)</f>
        <v>0</v>
      </c>
      <c r="J13" s="53">
        <f t="shared" ref="J13:J36" si="2">IF($F13="NO",1,0)</f>
        <v>0</v>
      </c>
      <c r="K13" s="53">
        <f t="shared" ref="K13:K36" si="3">IF($F13="NO SÉ",1,0)</f>
        <v>0</v>
      </c>
      <c r="L13" s="53">
        <f t="shared" ref="L13:L36" si="4">IF($F13="NO SE APLICA",1,0)</f>
        <v>0</v>
      </c>
      <c r="M13" s="57" t="str">
        <f t="shared" si="0"/>
        <v>OK</v>
      </c>
      <c r="N13" s="53" t="str">
        <f>IF(J13+K13+L13=1,"AREA DE MEJORA","-")</f>
        <v>-</v>
      </c>
    </row>
    <row r="14" spans="2:14" ht="51.75" customHeight="1">
      <c r="B14" s="53">
        <v>2</v>
      </c>
      <c r="C14" s="54">
        <v>1</v>
      </c>
      <c r="D14" s="55" t="s">
        <v>173</v>
      </c>
      <c r="E14" s="56" t="s">
        <v>174</v>
      </c>
      <c r="F14" s="57"/>
      <c r="G14" s="29"/>
      <c r="I14" s="53">
        <f t="shared" si="1"/>
        <v>0</v>
      </c>
      <c r="J14" s="53">
        <f t="shared" si="2"/>
        <v>0</v>
      </c>
      <c r="K14" s="53">
        <f t="shared" si="3"/>
        <v>0</v>
      </c>
      <c r="L14" s="53">
        <f t="shared" si="4"/>
        <v>0</v>
      </c>
      <c r="M14" s="57" t="str">
        <f t="shared" si="0"/>
        <v>OK</v>
      </c>
      <c r="N14" s="53" t="str">
        <f>IF(J14+K14+L14=1,"AREA DE MEJORA","-")</f>
        <v>-</v>
      </c>
    </row>
    <row r="15" spans="2:14" ht="21" customHeight="1">
      <c r="B15" s="47"/>
      <c r="C15" s="48"/>
      <c r="D15" s="49" t="s">
        <v>175</v>
      </c>
      <c r="E15" s="115" t="s">
        <v>4</v>
      </c>
      <c r="F15" s="51"/>
      <c r="G15" s="29"/>
      <c r="I15" s="52"/>
      <c r="J15" s="52"/>
      <c r="K15" s="52"/>
      <c r="L15" s="52"/>
      <c r="M15" s="52"/>
      <c r="N15" s="52"/>
    </row>
    <row r="16" spans="2:14" ht="39.75" customHeight="1">
      <c r="B16" s="53">
        <v>2</v>
      </c>
      <c r="C16" s="54">
        <v>9</v>
      </c>
      <c r="D16" s="55" t="s">
        <v>176</v>
      </c>
      <c r="E16" s="56" t="s">
        <v>27</v>
      </c>
      <c r="F16" s="57"/>
      <c r="G16" s="29"/>
      <c r="I16" s="53">
        <f>IF($F16="SI",1,0)</f>
        <v>0</v>
      </c>
      <c r="J16" s="53">
        <f t="shared" si="2"/>
        <v>0</v>
      </c>
      <c r="K16" s="53">
        <f t="shared" si="3"/>
        <v>0</v>
      </c>
      <c r="L16" s="53">
        <f t="shared" si="4"/>
        <v>0</v>
      </c>
      <c r="M16" s="57" t="str">
        <f t="shared" si="0"/>
        <v>OK</v>
      </c>
      <c r="N16" s="53" t="str">
        <f>IF(J16+K16+L16=1,"AREA DE MEJORA","-")</f>
        <v>-</v>
      </c>
    </row>
    <row r="17" spans="2:14" ht="39.75" customHeight="1">
      <c r="B17" s="53">
        <v>2</v>
      </c>
      <c r="C17" s="54">
        <v>8</v>
      </c>
      <c r="D17" s="55" t="s">
        <v>177</v>
      </c>
      <c r="E17" s="56" t="s">
        <v>28</v>
      </c>
      <c r="F17" s="57"/>
      <c r="G17" s="29"/>
      <c r="I17" s="53">
        <f t="shared" si="1"/>
        <v>0</v>
      </c>
      <c r="J17" s="53">
        <f t="shared" si="2"/>
        <v>0</v>
      </c>
      <c r="K17" s="53">
        <f t="shared" si="3"/>
        <v>0</v>
      </c>
      <c r="L17" s="53">
        <f t="shared" si="4"/>
        <v>0</v>
      </c>
      <c r="M17" s="57" t="str">
        <f t="shared" si="0"/>
        <v>OK</v>
      </c>
      <c r="N17" s="53" t="str">
        <f>IF(J17+K17+L17=1,"AREA DE MEJORA","-")</f>
        <v>-</v>
      </c>
    </row>
    <row r="18" spans="2:14" ht="51" customHeight="1">
      <c r="B18" s="53">
        <v>2</v>
      </c>
      <c r="C18" s="54">
        <v>3</v>
      </c>
      <c r="D18" s="55" t="s">
        <v>178</v>
      </c>
      <c r="E18" s="56" t="s">
        <v>179</v>
      </c>
      <c r="F18" s="57"/>
      <c r="G18" s="29"/>
      <c r="I18" s="53">
        <f t="shared" si="1"/>
        <v>0</v>
      </c>
      <c r="J18" s="53">
        <f t="shared" si="2"/>
        <v>0</v>
      </c>
      <c r="K18" s="53">
        <f t="shared" si="3"/>
        <v>0</v>
      </c>
      <c r="L18" s="53">
        <f t="shared" si="4"/>
        <v>0</v>
      </c>
      <c r="M18" s="57" t="str">
        <f t="shared" si="0"/>
        <v>OK</v>
      </c>
      <c r="N18" s="53" t="str">
        <f>IF(J18+K18+L18=1,"AREA DE MEJORA","-")</f>
        <v>-</v>
      </c>
    </row>
    <row r="19" spans="2:14" ht="52.5" customHeight="1">
      <c r="B19" s="53">
        <v>2</v>
      </c>
      <c r="C19" s="54">
        <v>9</v>
      </c>
      <c r="D19" s="55" t="s">
        <v>180</v>
      </c>
      <c r="E19" s="56" t="s">
        <v>181</v>
      </c>
      <c r="F19" s="57"/>
      <c r="G19" s="29"/>
      <c r="I19" s="53">
        <f t="shared" si="1"/>
        <v>0</v>
      </c>
      <c r="J19" s="53">
        <f t="shared" si="2"/>
        <v>0</v>
      </c>
      <c r="K19" s="53">
        <f t="shared" si="3"/>
        <v>0</v>
      </c>
      <c r="L19" s="53">
        <f t="shared" si="4"/>
        <v>0</v>
      </c>
      <c r="M19" s="57" t="str">
        <f t="shared" si="0"/>
        <v>OK</v>
      </c>
      <c r="N19" s="53" t="str">
        <f>IF(J19+K19+L19=1,"AREA DE MEJORA","-")</f>
        <v>-</v>
      </c>
    </row>
    <row r="20" spans="2:14" ht="39.75" customHeight="1">
      <c r="B20" s="53">
        <v>2</v>
      </c>
      <c r="C20" s="54">
        <v>4</v>
      </c>
      <c r="D20" s="55" t="s">
        <v>182</v>
      </c>
      <c r="E20" s="56" t="s">
        <v>183</v>
      </c>
      <c r="F20" s="57"/>
      <c r="G20" s="29"/>
      <c r="I20" s="53">
        <f t="shared" si="1"/>
        <v>0</v>
      </c>
      <c r="J20" s="53">
        <f t="shared" si="2"/>
        <v>0</v>
      </c>
      <c r="K20" s="53">
        <f t="shared" si="3"/>
        <v>0</v>
      </c>
      <c r="L20" s="53">
        <f t="shared" si="4"/>
        <v>0</v>
      </c>
      <c r="M20" s="57" t="str">
        <f t="shared" si="0"/>
        <v>OK</v>
      </c>
      <c r="N20" s="53" t="str">
        <f>IF(J20+K20+L20=1,"AREA DE MEJORA","-")</f>
        <v>-</v>
      </c>
    </row>
    <row r="21" spans="2:14" ht="21.75">
      <c r="B21" s="58"/>
      <c r="C21" s="59"/>
      <c r="D21" s="49" t="s">
        <v>184</v>
      </c>
      <c r="E21" s="115" t="s">
        <v>32</v>
      </c>
      <c r="F21" s="51"/>
      <c r="G21" s="29"/>
      <c r="I21" s="58"/>
      <c r="J21" s="58"/>
      <c r="K21" s="58"/>
      <c r="L21" s="58"/>
      <c r="M21" s="58"/>
      <c r="N21" s="58"/>
    </row>
    <row r="22" spans="2:14" ht="28.5" customHeight="1">
      <c r="B22" s="53">
        <v>2</v>
      </c>
      <c r="C22" s="54">
        <v>6</v>
      </c>
      <c r="D22" s="55" t="s">
        <v>185</v>
      </c>
      <c r="E22" s="56" t="s">
        <v>186</v>
      </c>
      <c r="F22" s="57"/>
      <c r="G22" s="29"/>
      <c r="I22" s="53">
        <f t="shared" si="1"/>
        <v>0</v>
      </c>
      <c r="J22" s="53">
        <f t="shared" si="2"/>
        <v>0</v>
      </c>
      <c r="K22" s="53">
        <f t="shared" si="3"/>
        <v>0</v>
      </c>
      <c r="L22" s="53">
        <f t="shared" si="4"/>
        <v>0</v>
      </c>
      <c r="M22" s="57" t="str">
        <f t="shared" si="0"/>
        <v>OK</v>
      </c>
      <c r="N22" s="53" t="str">
        <f t="shared" ref="N22:N36" si="5">IF(J22+K22+L22=1,"AREA DE MEJORA","-")</f>
        <v>-</v>
      </c>
    </row>
    <row r="23" spans="2:14" ht="84.75" customHeight="1">
      <c r="B23" s="53">
        <v>2</v>
      </c>
      <c r="C23" s="54">
        <v>5</v>
      </c>
      <c r="D23" s="55" t="s">
        <v>187</v>
      </c>
      <c r="E23" s="56" t="s">
        <v>188</v>
      </c>
      <c r="F23" s="57"/>
      <c r="G23" s="29"/>
      <c r="I23" s="53">
        <f t="shared" si="1"/>
        <v>0</v>
      </c>
      <c r="J23" s="53">
        <f t="shared" si="2"/>
        <v>0</v>
      </c>
      <c r="K23" s="53">
        <f t="shared" si="3"/>
        <v>0</v>
      </c>
      <c r="L23" s="53">
        <f t="shared" si="4"/>
        <v>0</v>
      </c>
      <c r="M23" s="57" t="str">
        <f t="shared" si="0"/>
        <v>OK</v>
      </c>
      <c r="N23" s="53" t="str">
        <f t="shared" si="5"/>
        <v>-</v>
      </c>
    </row>
    <row r="24" spans="2:14" ht="22.5" customHeight="1">
      <c r="B24" s="53">
        <v>2</v>
      </c>
      <c r="C24" s="54">
        <v>5</v>
      </c>
      <c r="D24" s="55" t="s">
        <v>189</v>
      </c>
      <c r="E24" s="56" t="s">
        <v>190</v>
      </c>
      <c r="F24" s="57"/>
      <c r="G24" s="29"/>
      <c r="I24" s="53">
        <f t="shared" si="1"/>
        <v>0</v>
      </c>
      <c r="J24" s="53">
        <f t="shared" si="2"/>
        <v>0</v>
      </c>
      <c r="K24" s="53">
        <f t="shared" si="3"/>
        <v>0</v>
      </c>
      <c r="L24" s="53">
        <f t="shared" si="4"/>
        <v>0</v>
      </c>
      <c r="M24" s="57" t="str">
        <f t="shared" si="0"/>
        <v>OK</v>
      </c>
      <c r="N24" s="53" t="str">
        <f t="shared" si="5"/>
        <v>-</v>
      </c>
    </row>
    <row r="25" spans="2:14" ht="22.5" customHeight="1">
      <c r="B25" s="53">
        <v>2</v>
      </c>
      <c r="C25" s="54">
        <v>1</v>
      </c>
      <c r="D25" s="55" t="s">
        <v>191</v>
      </c>
      <c r="E25" s="56" t="s">
        <v>192</v>
      </c>
      <c r="F25" s="57"/>
      <c r="G25" s="29"/>
      <c r="I25" s="53">
        <f t="shared" si="1"/>
        <v>0</v>
      </c>
      <c r="J25" s="53">
        <f t="shared" si="2"/>
        <v>0</v>
      </c>
      <c r="K25" s="53">
        <f t="shared" si="3"/>
        <v>0</v>
      </c>
      <c r="L25" s="53">
        <f t="shared" si="4"/>
        <v>0</v>
      </c>
      <c r="M25" s="57" t="str">
        <f t="shared" si="0"/>
        <v>OK</v>
      </c>
      <c r="N25" s="53" t="str">
        <f t="shared" si="5"/>
        <v>-</v>
      </c>
    </row>
    <row r="26" spans="2:14" ht="22.5" customHeight="1">
      <c r="B26" s="53">
        <v>2</v>
      </c>
      <c r="C26" s="54">
        <v>5</v>
      </c>
      <c r="D26" s="55" t="s">
        <v>193</v>
      </c>
      <c r="E26" s="56" t="s">
        <v>194</v>
      </c>
      <c r="F26" s="57"/>
      <c r="G26" s="29"/>
      <c r="I26" s="53">
        <f t="shared" si="1"/>
        <v>0</v>
      </c>
      <c r="J26" s="53">
        <f t="shared" si="2"/>
        <v>0</v>
      </c>
      <c r="K26" s="53">
        <f t="shared" si="3"/>
        <v>0</v>
      </c>
      <c r="L26" s="53">
        <f t="shared" si="4"/>
        <v>0</v>
      </c>
      <c r="M26" s="57" t="str">
        <f t="shared" si="0"/>
        <v>OK</v>
      </c>
      <c r="N26" s="53" t="str">
        <f t="shared" si="5"/>
        <v>-</v>
      </c>
    </row>
    <row r="27" spans="2:14" ht="22.5" customHeight="1">
      <c r="B27" s="53">
        <v>2</v>
      </c>
      <c r="C27" s="54">
        <v>4</v>
      </c>
      <c r="D27" s="55" t="s">
        <v>195</v>
      </c>
      <c r="E27" s="56" t="s">
        <v>196</v>
      </c>
      <c r="F27" s="57"/>
      <c r="G27" s="29"/>
      <c r="I27" s="53">
        <f t="shared" si="1"/>
        <v>0</v>
      </c>
      <c r="J27" s="53">
        <f t="shared" si="2"/>
        <v>0</v>
      </c>
      <c r="K27" s="53">
        <f t="shared" si="3"/>
        <v>0</v>
      </c>
      <c r="L27" s="53">
        <f t="shared" si="4"/>
        <v>0</v>
      </c>
      <c r="M27" s="57" t="str">
        <f t="shared" si="0"/>
        <v>OK</v>
      </c>
      <c r="N27" s="53" t="str">
        <f t="shared" si="5"/>
        <v>-</v>
      </c>
    </row>
    <row r="28" spans="2:14" ht="30">
      <c r="B28" s="53">
        <v>2</v>
      </c>
      <c r="C28" s="54">
        <v>2</v>
      </c>
      <c r="D28" s="55" t="s">
        <v>197</v>
      </c>
      <c r="E28" s="56" t="s">
        <v>198</v>
      </c>
      <c r="F28" s="57"/>
      <c r="G28" s="29"/>
      <c r="I28" s="53">
        <f t="shared" si="1"/>
        <v>0</v>
      </c>
      <c r="J28" s="53">
        <f t="shared" si="2"/>
        <v>0</v>
      </c>
      <c r="K28" s="53">
        <f t="shared" si="3"/>
        <v>0</v>
      </c>
      <c r="L28" s="53">
        <f t="shared" si="4"/>
        <v>0</v>
      </c>
      <c r="M28" s="57" t="str">
        <f t="shared" si="0"/>
        <v>OK</v>
      </c>
      <c r="N28" s="53" t="str">
        <f>IF(J28+K28+L28=1,"AREA DE MEJORA","-")</f>
        <v>-</v>
      </c>
    </row>
    <row r="29" spans="2:14" ht="51" customHeight="1">
      <c r="B29" s="53">
        <v>2</v>
      </c>
      <c r="C29" s="54">
        <v>5</v>
      </c>
      <c r="D29" s="55" t="s">
        <v>199</v>
      </c>
      <c r="E29" s="56" t="s">
        <v>200</v>
      </c>
      <c r="F29" s="57"/>
      <c r="G29" s="29"/>
      <c r="I29" s="53">
        <f t="shared" si="1"/>
        <v>0</v>
      </c>
      <c r="J29" s="53">
        <f t="shared" si="2"/>
        <v>0</v>
      </c>
      <c r="K29" s="53">
        <f t="shared" si="3"/>
        <v>0</v>
      </c>
      <c r="L29" s="53">
        <f t="shared" si="4"/>
        <v>0</v>
      </c>
      <c r="M29" s="57" t="str">
        <f t="shared" si="0"/>
        <v>OK</v>
      </c>
      <c r="N29" s="53" t="str">
        <f t="shared" si="5"/>
        <v>-</v>
      </c>
    </row>
    <row r="30" spans="2:14" ht="48.75" customHeight="1">
      <c r="B30" s="53">
        <v>2</v>
      </c>
      <c r="C30" s="54">
        <v>7</v>
      </c>
      <c r="D30" s="55" t="s">
        <v>201</v>
      </c>
      <c r="E30" s="56" t="s">
        <v>202</v>
      </c>
      <c r="F30" s="57"/>
      <c r="G30" s="29"/>
      <c r="I30" s="53">
        <f t="shared" si="1"/>
        <v>0</v>
      </c>
      <c r="J30" s="53">
        <f t="shared" si="2"/>
        <v>0</v>
      </c>
      <c r="K30" s="53">
        <f t="shared" si="3"/>
        <v>0</v>
      </c>
      <c r="L30" s="53">
        <f t="shared" si="4"/>
        <v>0</v>
      </c>
      <c r="M30" s="57" t="str">
        <f t="shared" si="0"/>
        <v>OK</v>
      </c>
      <c r="N30" s="53" t="str">
        <f t="shared" si="5"/>
        <v>-</v>
      </c>
    </row>
    <row r="31" spans="2:14" ht="36.75" customHeight="1">
      <c r="B31" s="53">
        <v>2</v>
      </c>
      <c r="C31" s="54">
        <v>6</v>
      </c>
      <c r="D31" s="55" t="s">
        <v>203</v>
      </c>
      <c r="E31" s="56" t="s">
        <v>204</v>
      </c>
      <c r="F31" s="57"/>
      <c r="G31" s="29"/>
      <c r="I31" s="53">
        <f t="shared" si="1"/>
        <v>0</v>
      </c>
      <c r="J31" s="53">
        <f t="shared" si="2"/>
        <v>0</v>
      </c>
      <c r="K31" s="53">
        <f t="shared" si="3"/>
        <v>0</v>
      </c>
      <c r="L31" s="53">
        <f t="shared" si="4"/>
        <v>0</v>
      </c>
      <c r="M31" s="57" t="str">
        <f t="shared" si="0"/>
        <v>OK</v>
      </c>
      <c r="N31" s="53" t="str">
        <f t="shared" si="5"/>
        <v>-</v>
      </c>
    </row>
    <row r="32" spans="2:14" ht="39" customHeight="1">
      <c r="B32" s="53">
        <v>2</v>
      </c>
      <c r="C32" s="54">
        <v>7</v>
      </c>
      <c r="D32" s="55" t="s">
        <v>205</v>
      </c>
      <c r="E32" s="56" t="s">
        <v>43</v>
      </c>
      <c r="F32" s="57"/>
      <c r="G32" s="29"/>
      <c r="I32" s="53">
        <f t="shared" si="1"/>
        <v>0</v>
      </c>
      <c r="J32" s="53">
        <f t="shared" si="2"/>
        <v>0</v>
      </c>
      <c r="K32" s="53">
        <f t="shared" si="3"/>
        <v>0</v>
      </c>
      <c r="L32" s="53">
        <f t="shared" si="4"/>
        <v>0</v>
      </c>
      <c r="M32" s="57" t="str">
        <f t="shared" si="0"/>
        <v>OK</v>
      </c>
      <c r="N32" s="53" t="str">
        <f t="shared" si="5"/>
        <v>-</v>
      </c>
    </row>
    <row r="33" spans="2:14" ht="51" customHeight="1">
      <c r="B33" s="53">
        <v>2</v>
      </c>
      <c r="C33" s="54">
        <v>4</v>
      </c>
      <c r="D33" s="55" t="s">
        <v>206</v>
      </c>
      <c r="E33" s="56" t="s">
        <v>44</v>
      </c>
      <c r="F33" s="57"/>
      <c r="G33" s="29"/>
      <c r="I33" s="53">
        <f t="shared" si="1"/>
        <v>0</v>
      </c>
      <c r="J33" s="53">
        <f t="shared" si="2"/>
        <v>0</v>
      </c>
      <c r="K33" s="53">
        <f t="shared" si="3"/>
        <v>0</v>
      </c>
      <c r="L33" s="53">
        <f t="shared" si="4"/>
        <v>0</v>
      </c>
      <c r="M33" s="57" t="str">
        <f t="shared" si="0"/>
        <v>OK</v>
      </c>
      <c r="N33" s="53" t="str">
        <f t="shared" si="5"/>
        <v>-</v>
      </c>
    </row>
    <row r="34" spans="2:14" ht="36.75" customHeight="1">
      <c r="B34" s="53">
        <v>2</v>
      </c>
      <c r="C34" s="54">
        <v>4</v>
      </c>
      <c r="D34" s="55" t="s">
        <v>207</v>
      </c>
      <c r="E34" s="56" t="s">
        <v>45</v>
      </c>
      <c r="F34" s="57"/>
      <c r="G34" s="29"/>
      <c r="I34" s="53">
        <f t="shared" si="1"/>
        <v>0</v>
      </c>
      <c r="J34" s="53">
        <f t="shared" si="2"/>
        <v>0</v>
      </c>
      <c r="K34" s="53">
        <f t="shared" si="3"/>
        <v>0</v>
      </c>
      <c r="L34" s="53">
        <f t="shared" si="4"/>
        <v>0</v>
      </c>
      <c r="M34" s="57" t="str">
        <f t="shared" si="0"/>
        <v>OK</v>
      </c>
      <c r="N34" s="53" t="str">
        <f t="shared" si="5"/>
        <v>-</v>
      </c>
    </row>
    <row r="35" spans="2:14" ht="52.5" customHeight="1">
      <c r="B35" s="53">
        <v>2</v>
      </c>
      <c r="C35" s="54">
        <v>6</v>
      </c>
      <c r="D35" s="55" t="s">
        <v>208</v>
      </c>
      <c r="E35" s="56" t="s">
        <v>46</v>
      </c>
      <c r="F35" s="57"/>
      <c r="G35" s="29"/>
      <c r="I35" s="53">
        <f t="shared" si="1"/>
        <v>0</v>
      </c>
      <c r="J35" s="53">
        <f t="shared" si="2"/>
        <v>0</v>
      </c>
      <c r="K35" s="53">
        <f t="shared" si="3"/>
        <v>0</v>
      </c>
      <c r="L35" s="53">
        <f t="shared" si="4"/>
        <v>0</v>
      </c>
      <c r="M35" s="57" t="str">
        <f t="shared" si="0"/>
        <v>OK</v>
      </c>
      <c r="N35" s="53" t="str">
        <f t="shared" si="5"/>
        <v>-</v>
      </c>
    </row>
    <row r="36" spans="2:14" ht="40.5" customHeight="1">
      <c r="B36" s="53">
        <v>2</v>
      </c>
      <c r="C36" s="54">
        <v>7</v>
      </c>
      <c r="D36" s="55" t="s">
        <v>209</v>
      </c>
      <c r="E36" s="56" t="s">
        <v>5</v>
      </c>
      <c r="F36" s="57"/>
      <c r="G36" s="29"/>
      <c r="I36" s="53">
        <f t="shared" si="1"/>
        <v>0</v>
      </c>
      <c r="J36" s="53">
        <f t="shared" si="2"/>
        <v>0</v>
      </c>
      <c r="K36" s="53">
        <f t="shared" si="3"/>
        <v>0</v>
      </c>
      <c r="L36" s="53">
        <f t="shared" si="4"/>
        <v>0</v>
      </c>
      <c r="M36" s="57" t="str">
        <f t="shared" si="0"/>
        <v>OK</v>
      </c>
      <c r="N36" s="53" t="str">
        <f t="shared" si="5"/>
        <v>-</v>
      </c>
    </row>
    <row r="37" spans="2:14" ht="42.75" hidden="1">
      <c r="B37" s="47"/>
      <c r="C37" s="48"/>
      <c r="D37" s="60"/>
      <c r="E37" s="61" t="s">
        <v>210</v>
      </c>
      <c r="F37" s="62"/>
      <c r="G37" s="29"/>
      <c r="I37" s="52">
        <f>SUM(I39:I73)</f>
        <v>0</v>
      </c>
      <c r="J37" s="52">
        <f>SUM(J39:J73)</f>
        <v>0</v>
      </c>
      <c r="K37" s="52">
        <f>SUM(K39:K73)</f>
        <v>0</v>
      </c>
      <c r="L37" s="52">
        <f>SUM(L39:L73)</f>
        <v>0</v>
      </c>
      <c r="M37" s="52" t="str">
        <f>IF(I37+J37+K37+L37&lt;&gt;32,"REVISAR RESPUESTA","OK")</f>
        <v>REVISAR RESPUESTA</v>
      </c>
      <c r="N37" s="52"/>
    </row>
    <row r="38" spans="2:14" ht="127.5" customHeight="1">
      <c r="B38" s="63"/>
      <c r="C38" s="43"/>
      <c r="D38" s="114">
        <v>3</v>
      </c>
      <c r="E38" s="112" t="s">
        <v>376</v>
      </c>
      <c r="F38" s="113"/>
      <c r="G38" s="29"/>
      <c r="I38" s="140" t="str">
        <f>IF(I37=0,"-",IF(I37=32,"NIVEL 3",IF((J37+K37+L37)&gt;=8,"NIVEL 3 PERO REVISAR AREAS DE MEJORA","NIVEL 2")))</f>
        <v>-</v>
      </c>
      <c r="J38" s="140"/>
      <c r="K38" s="140"/>
      <c r="L38" s="140"/>
      <c r="M38" s="140"/>
      <c r="N38" s="140"/>
    </row>
    <row r="39" spans="2:14" ht="21" customHeight="1">
      <c r="B39" s="47"/>
      <c r="C39" s="48"/>
      <c r="D39" s="49" t="s">
        <v>212</v>
      </c>
      <c r="E39" s="115" t="s">
        <v>7</v>
      </c>
      <c r="F39" s="51"/>
      <c r="G39" s="29"/>
      <c r="I39" s="52"/>
      <c r="J39" s="52"/>
      <c r="K39" s="52"/>
      <c r="L39" s="52"/>
      <c r="M39" s="52"/>
      <c r="N39" s="52"/>
    </row>
    <row r="40" spans="2:14" ht="38.25" customHeight="1">
      <c r="B40" s="53">
        <v>3</v>
      </c>
      <c r="C40" s="54">
        <v>2</v>
      </c>
      <c r="D40" s="55" t="s">
        <v>213</v>
      </c>
      <c r="E40" s="56" t="s">
        <v>48</v>
      </c>
      <c r="F40" s="116"/>
      <c r="G40" s="29"/>
      <c r="I40" s="53">
        <f t="shared" ref="I40:I49" si="6">IF($F40="SI",1,0)</f>
        <v>0</v>
      </c>
      <c r="J40" s="53">
        <f t="shared" ref="J40:J49" si="7">IF($F40="NO",1,0)</f>
        <v>0</v>
      </c>
      <c r="K40" s="53">
        <f t="shared" ref="K40:K49" si="8">IF($F40="NO SÉ",1,0)</f>
        <v>0</v>
      </c>
      <c r="L40" s="53">
        <f t="shared" ref="L40:L49" si="9">IF($F40="NO SE APLICA",1,0)</f>
        <v>0</v>
      </c>
      <c r="M40" s="57" t="str">
        <f t="shared" si="0"/>
        <v>OK</v>
      </c>
      <c r="N40" s="53" t="str">
        <f t="shared" ref="N40:N49" si="10">IF(J40+K40+L40=1,"AREA DE MEJORA","-")</f>
        <v>-</v>
      </c>
    </row>
    <row r="41" spans="2:14" ht="48" customHeight="1">
      <c r="B41" s="53">
        <v>3</v>
      </c>
      <c r="C41" s="54">
        <v>4</v>
      </c>
      <c r="D41" s="55" t="s">
        <v>214</v>
      </c>
      <c r="E41" s="56" t="s">
        <v>215</v>
      </c>
      <c r="F41" s="116"/>
      <c r="G41" s="29"/>
      <c r="I41" s="53">
        <f t="shared" si="6"/>
        <v>0</v>
      </c>
      <c r="J41" s="53">
        <f t="shared" si="7"/>
        <v>0</v>
      </c>
      <c r="K41" s="53">
        <f t="shared" si="8"/>
        <v>0</v>
      </c>
      <c r="L41" s="53">
        <f t="shared" si="9"/>
        <v>0</v>
      </c>
      <c r="M41" s="57" t="str">
        <f t="shared" si="0"/>
        <v>OK</v>
      </c>
      <c r="N41" s="53" t="str">
        <f t="shared" si="10"/>
        <v>-</v>
      </c>
    </row>
    <row r="42" spans="2:14" ht="38.25" customHeight="1">
      <c r="B42" s="53">
        <v>3</v>
      </c>
      <c r="C42" s="54">
        <v>2</v>
      </c>
      <c r="D42" s="55" t="s">
        <v>216</v>
      </c>
      <c r="E42" s="56" t="s">
        <v>50</v>
      </c>
      <c r="F42" s="116"/>
      <c r="G42" s="29"/>
      <c r="I42" s="53">
        <f t="shared" si="6"/>
        <v>0</v>
      </c>
      <c r="J42" s="53">
        <f t="shared" si="7"/>
        <v>0</v>
      </c>
      <c r="K42" s="53">
        <f t="shared" si="8"/>
        <v>0</v>
      </c>
      <c r="L42" s="53">
        <f t="shared" si="9"/>
        <v>0</v>
      </c>
      <c r="M42" s="57" t="str">
        <f t="shared" si="0"/>
        <v>OK</v>
      </c>
      <c r="N42" s="53" t="str">
        <f t="shared" si="10"/>
        <v>-</v>
      </c>
    </row>
    <row r="43" spans="2:14" ht="53.25" customHeight="1">
      <c r="B43" s="53">
        <v>3</v>
      </c>
      <c r="C43" s="54">
        <v>1</v>
      </c>
      <c r="D43" s="55" t="s">
        <v>217</v>
      </c>
      <c r="E43" s="56" t="s">
        <v>51</v>
      </c>
      <c r="F43" s="116"/>
      <c r="G43" s="29"/>
      <c r="I43" s="53">
        <f t="shared" si="6"/>
        <v>0</v>
      </c>
      <c r="J43" s="53">
        <f t="shared" si="7"/>
        <v>0</v>
      </c>
      <c r="K43" s="53">
        <f t="shared" si="8"/>
        <v>0</v>
      </c>
      <c r="L43" s="53">
        <f t="shared" si="9"/>
        <v>0</v>
      </c>
      <c r="M43" s="57" t="str">
        <f t="shared" si="0"/>
        <v>OK</v>
      </c>
      <c r="N43" s="53" t="str">
        <f t="shared" si="10"/>
        <v>-</v>
      </c>
    </row>
    <row r="44" spans="2:14" ht="49.5" customHeight="1">
      <c r="B44" s="53">
        <v>3</v>
      </c>
      <c r="C44" s="54">
        <v>6</v>
      </c>
      <c r="D44" s="55" t="s">
        <v>218</v>
      </c>
      <c r="E44" s="56" t="s">
        <v>52</v>
      </c>
      <c r="F44" s="116"/>
      <c r="G44" s="29"/>
      <c r="I44" s="53">
        <f t="shared" si="6"/>
        <v>0</v>
      </c>
      <c r="J44" s="53">
        <f t="shared" si="7"/>
        <v>0</v>
      </c>
      <c r="K44" s="53">
        <f t="shared" si="8"/>
        <v>0</v>
      </c>
      <c r="L44" s="53">
        <f t="shared" si="9"/>
        <v>0</v>
      </c>
      <c r="M44" s="57" t="str">
        <f t="shared" si="0"/>
        <v>OK</v>
      </c>
      <c r="N44" s="53" t="str">
        <f t="shared" si="10"/>
        <v>-</v>
      </c>
    </row>
    <row r="45" spans="2:14" ht="38.25" customHeight="1">
      <c r="B45" s="53">
        <v>3</v>
      </c>
      <c r="C45" s="54">
        <v>6</v>
      </c>
      <c r="D45" s="55" t="s">
        <v>219</v>
      </c>
      <c r="E45" s="56" t="s">
        <v>53</v>
      </c>
      <c r="F45" s="116"/>
      <c r="G45" s="29"/>
      <c r="I45" s="53">
        <f t="shared" si="6"/>
        <v>0</v>
      </c>
      <c r="J45" s="53">
        <f t="shared" si="7"/>
        <v>0</v>
      </c>
      <c r="K45" s="53">
        <f t="shared" si="8"/>
        <v>0</v>
      </c>
      <c r="L45" s="53">
        <f t="shared" si="9"/>
        <v>0</v>
      </c>
      <c r="M45" s="57" t="str">
        <f t="shared" si="0"/>
        <v>OK</v>
      </c>
      <c r="N45" s="53" t="str">
        <f t="shared" si="10"/>
        <v>-</v>
      </c>
    </row>
    <row r="46" spans="2:14" ht="38.25" customHeight="1">
      <c r="B46" s="53">
        <v>3</v>
      </c>
      <c r="C46" s="54">
        <v>9</v>
      </c>
      <c r="D46" s="55" t="s">
        <v>220</v>
      </c>
      <c r="E46" s="56" t="s">
        <v>54</v>
      </c>
      <c r="F46" s="116"/>
      <c r="G46" s="29"/>
      <c r="I46" s="53">
        <f t="shared" si="6"/>
        <v>0</v>
      </c>
      <c r="J46" s="53">
        <f t="shared" si="7"/>
        <v>0</v>
      </c>
      <c r="K46" s="53">
        <f t="shared" si="8"/>
        <v>0</v>
      </c>
      <c r="L46" s="53">
        <f t="shared" si="9"/>
        <v>0</v>
      </c>
      <c r="M46" s="57" t="str">
        <f t="shared" si="0"/>
        <v>OK</v>
      </c>
      <c r="N46" s="53" t="str">
        <f t="shared" si="10"/>
        <v>-</v>
      </c>
    </row>
    <row r="47" spans="2:14" ht="38.25" customHeight="1">
      <c r="B47" s="53">
        <v>3</v>
      </c>
      <c r="C47" s="54">
        <v>3</v>
      </c>
      <c r="D47" s="55" t="s">
        <v>221</v>
      </c>
      <c r="E47" s="56" t="s">
        <v>55</v>
      </c>
      <c r="F47" s="116"/>
      <c r="G47" s="29"/>
      <c r="I47" s="53">
        <f t="shared" si="6"/>
        <v>0</v>
      </c>
      <c r="J47" s="53">
        <f t="shared" si="7"/>
        <v>0</v>
      </c>
      <c r="K47" s="53">
        <f t="shared" si="8"/>
        <v>0</v>
      </c>
      <c r="L47" s="53">
        <f t="shared" si="9"/>
        <v>0</v>
      </c>
      <c r="M47" s="57" t="str">
        <f t="shared" si="0"/>
        <v>OK</v>
      </c>
      <c r="N47" s="53" t="str">
        <f t="shared" si="10"/>
        <v>-</v>
      </c>
    </row>
    <row r="48" spans="2:14" ht="38.25" customHeight="1">
      <c r="B48" s="53">
        <v>3</v>
      </c>
      <c r="C48" s="54">
        <v>5</v>
      </c>
      <c r="D48" s="55" t="s">
        <v>222</v>
      </c>
      <c r="E48" s="56" t="s">
        <v>56</v>
      </c>
      <c r="F48" s="116"/>
      <c r="G48" s="29"/>
      <c r="I48" s="53">
        <f t="shared" si="6"/>
        <v>0</v>
      </c>
      <c r="J48" s="53">
        <f t="shared" si="7"/>
        <v>0</v>
      </c>
      <c r="K48" s="53">
        <f t="shared" si="8"/>
        <v>0</v>
      </c>
      <c r="L48" s="53">
        <f t="shared" si="9"/>
        <v>0</v>
      </c>
      <c r="M48" s="57" t="str">
        <f t="shared" si="0"/>
        <v>OK</v>
      </c>
      <c r="N48" s="53" t="str">
        <f t="shared" si="10"/>
        <v>-</v>
      </c>
    </row>
    <row r="49" spans="2:14" ht="48.75" customHeight="1">
      <c r="B49" s="53">
        <v>3</v>
      </c>
      <c r="C49" s="54">
        <v>9</v>
      </c>
      <c r="D49" s="55" t="s">
        <v>223</v>
      </c>
      <c r="E49" s="56" t="s">
        <v>57</v>
      </c>
      <c r="F49" s="116"/>
      <c r="G49" s="29"/>
      <c r="I49" s="53">
        <f t="shared" si="6"/>
        <v>0</v>
      </c>
      <c r="J49" s="53">
        <f t="shared" si="7"/>
        <v>0</v>
      </c>
      <c r="K49" s="53">
        <f t="shared" si="8"/>
        <v>0</v>
      </c>
      <c r="L49" s="53">
        <f t="shared" si="9"/>
        <v>0</v>
      </c>
      <c r="M49" s="57" t="str">
        <f t="shared" si="0"/>
        <v>OK</v>
      </c>
      <c r="N49" s="53" t="str">
        <f t="shared" si="10"/>
        <v>-</v>
      </c>
    </row>
    <row r="50" spans="2:14" ht="21" customHeight="1">
      <c r="B50" s="47"/>
      <c r="C50" s="48"/>
      <c r="D50" s="49" t="s">
        <v>224</v>
      </c>
      <c r="E50" s="115" t="s">
        <v>8</v>
      </c>
      <c r="F50" s="51"/>
      <c r="G50" s="29"/>
      <c r="I50" s="52"/>
      <c r="J50" s="52"/>
      <c r="K50" s="52"/>
      <c r="L50" s="52"/>
      <c r="M50" s="52"/>
      <c r="N50" s="52"/>
    </row>
    <row r="51" spans="2:14" ht="41.25" customHeight="1">
      <c r="B51" s="53">
        <v>3</v>
      </c>
      <c r="C51" s="54">
        <v>7</v>
      </c>
      <c r="D51" s="55" t="s">
        <v>225</v>
      </c>
      <c r="E51" s="56" t="s">
        <v>59</v>
      </c>
      <c r="F51" s="116"/>
      <c r="G51" s="29"/>
      <c r="I51" s="53">
        <f t="shared" ref="I51:I57" si="11">IF($F51="SI",1,0)</f>
        <v>0</v>
      </c>
      <c r="J51" s="53">
        <f t="shared" ref="J51:J57" si="12">IF($F51="NO",1,0)</f>
        <v>0</v>
      </c>
      <c r="K51" s="53">
        <f t="shared" ref="K51:K57" si="13">IF($F51="NO SÉ",1,0)</f>
        <v>0</v>
      </c>
      <c r="L51" s="53">
        <f t="shared" ref="L51:L57" si="14">IF($F51="NO SE APLICA",1,0)</f>
        <v>0</v>
      </c>
      <c r="M51" s="57" t="str">
        <f t="shared" si="0"/>
        <v>OK</v>
      </c>
      <c r="N51" s="53" t="str">
        <f t="shared" ref="N51:N57" si="15">IF(J51+K51+L51=1,"AREA DE MEJORA","-")</f>
        <v>-</v>
      </c>
    </row>
    <row r="52" spans="2:14" ht="53.25" customHeight="1">
      <c r="B52" s="53">
        <v>3</v>
      </c>
      <c r="C52" s="54">
        <v>4</v>
      </c>
      <c r="D52" s="55" t="s">
        <v>226</v>
      </c>
      <c r="E52" s="56" t="s">
        <v>60</v>
      </c>
      <c r="F52" s="116"/>
      <c r="G52" s="29"/>
      <c r="I52" s="53">
        <f t="shared" si="11"/>
        <v>0</v>
      </c>
      <c r="J52" s="53">
        <f t="shared" si="12"/>
        <v>0</v>
      </c>
      <c r="K52" s="53">
        <f t="shared" si="13"/>
        <v>0</v>
      </c>
      <c r="L52" s="53">
        <f t="shared" si="14"/>
        <v>0</v>
      </c>
      <c r="M52" s="57" t="str">
        <f t="shared" si="0"/>
        <v>OK</v>
      </c>
      <c r="N52" s="53" t="str">
        <f t="shared" si="15"/>
        <v>-</v>
      </c>
    </row>
    <row r="53" spans="2:14" ht="37.5" customHeight="1">
      <c r="B53" s="53">
        <v>3</v>
      </c>
      <c r="C53" s="54">
        <v>5</v>
      </c>
      <c r="D53" s="55" t="s">
        <v>227</v>
      </c>
      <c r="E53" s="56" t="s">
        <v>228</v>
      </c>
      <c r="F53" s="116"/>
      <c r="G53" s="29"/>
      <c r="I53" s="53">
        <f t="shared" si="11"/>
        <v>0</v>
      </c>
      <c r="J53" s="53">
        <f t="shared" si="12"/>
        <v>0</v>
      </c>
      <c r="K53" s="53">
        <f t="shared" si="13"/>
        <v>0</v>
      </c>
      <c r="L53" s="53">
        <f t="shared" si="14"/>
        <v>0</v>
      </c>
      <c r="M53" s="57" t="str">
        <f t="shared" si="0"/>
        <v>OK</v>
      </c>
      <c r="N53" s="53" t="str">
        <f t="shared" si="15"/>
        <v>-</v>
      </c>
    </row>
    <row r="54" spans="2:14" ht="53.25" customHeight="1">
      <c r="B54" s="53">
        <v>3</v>
      </c>
      <c r="C54" s="54">
        <v>9</v>
      </c>
      <c r="D54" s="55" t="s">
        <v>229</v>
      </c>
      <c r="E54" s="56" t="s">
        <v>230</v>
      </c>
      <c r="F54" s="116"/>
      <c r="G54" s="29"/>
      <c r="I54" s="53">
        <f t="shared" si="11"/>
        <v>0</v>
      </c>
      <c r="J54" s="53">
        <f t="shared" si="12"/>
        <v>0</v>
      </c>
      <c r="K54" s="53">
        <f t="shared" si="13"/>
        <v>0</v>
      </c>
      <c r="L54" s="53">
        <f t="shared" si="14"/>
        <v>0</v>
      </c>
      <c r="M54" s="57" t="str">
        <f t="shared" si="0"/>
        <v>OK</v>
      </c>
      <c r="N54" s="53" t="str">
        <f t="shared" si="15"/>
        <v>-</v>
      </c>
    </row>
    <row r="55" spans="2:14" ht="37.5" customHeight="1">
      <c r="B55" s="53">
        <v>3</v>
      </c>
      <c r="C55" s="54">
        <v>8</v>
      </c>
      <c r="D55" s="55" t="s">
        <v>231</v>
      </c>
      <c r="E55" s="56" t="s">
        <v>232</v>
      </c>
      <c r="F55" s="116"/>
      <c r="G55" s="29"/>
      <c r="I55" s="53">
        <f t="shared" si="11"/>
        <v>0</v>
      </c>
      <c r="J55" s="53">
        <f t="shared" si="12"/>
        <v>0</v>
      </c>
      <c r="K55" s="53">
        <f t="shared" si="13"/>
        <v>0</v>
      </c>
      <c r="L55" s="53">
        <f t="shared" si="14"/>
        <v>0</v>
      </c>
      <c r="M55" s="57" t="str">
        <f t="shared" si="0"/>
        <v>OK</v>
      </c>
      <c r="N55" s="53" t="str">
        <f t="shared" si="15"/>
        <v>-</v>
      </c>
    </row>
    <row r="56" spans="2:14" ht="39" customHeight="1">
      <c r="B56" s="53">
        <v>3</v>
      </c>
      <c r="C56" s="54">
        <v>9</v>
      </c>
      <c r="D56" s="55" t="s">
        <v>233</v>
      </c>
      <c r="E56" s="56" t="s">
        <v>234</v>
      </c>
      <c r="F56" s="116"/>
      <c r="G56" s="29"/>
      <c r="I56" s="53">
        <f t="shared" si="11"/>
        <v>0</v>
      </c>
      <c r="J56" s="53">
        <f t="shared" si="12"/>
        <v>0</v>
      </c>
      <c r="K56" s="53">
        <f t="shared" si="13"/>
        <v>0</v>
      </c>
      <c r="L56" s="53">
        <f t="shared" si="14"/>
        <v>0</v>
      </c>
      <c r="M56" s="57" t="str">
        <f t="shared" si="0"/>
        <v>OK</v>
      </c>
      <c r="N56" s="53" t="str">
        <f t="shared" si="15"/>
        <v>-</v>
      </c>
    </row>
    <row r="57" spans="2:14" ht="37.5" customHeight="1">
      <c r="B57" s="53">
        <v>3</v>
      </c>
      <c r="C57" s="54">
        <v>9</v>
      </c>
      <c r="D57" s="55" t="s">
        <v>235</v>
      </c>
      <c r="E57" s="56" t="s">
        <v>65</v>
      </c>
      <c r="F57" s="116"/>
      <c r="G57" s="29"/>
      <c r="I57" s="53">
        <f t="shared" si="11"/>
        <v>0</v>
      </c>
      <c r="J57" s="53">
        <f t="shared" si="12"/>
        <v>0</v>
      </c>
      <c r="K57" s="53">
        <f t="shared" si="13"/>
        <v>0</v>
      </c>
      <c r="L57" s="53">
        <f t="shared" si="14"/>
        <v>0</v>
      </c>
      <c r="M57" s="57" t="str">
        <f t="shared" si="0"/>
        <v>OK</v>
      </c>
      <c r="N57" s="53" t="str">
        <f t="shared" si="15"/>
        <v>-</v>
      </c>
    </row>
    <row r="58" spans="2:14" ht="21" customHeight="1">
      <c r="B58" s="47"/>
      <c r="C58" s="48"/>
      <c r="D58" s="49" t="s">
        <v>236</v>
      </c>
      <c r="E58" s="115" t="s">
        <v>237</v>
      </c>
      <c r="F58" s="57"/>
      <c r="G58" s="29"/>
      <c r="I58" s="52"/>
      <c r="J58" s="52"/>
      <c r="K58" s="52"/>
      <c r="L58" s="52"/>
      <c r="M58" s="52"/>
      <c r="N58" s="52"/>
    </row>
    <row r="59" spans="2:14" ht="53.25" customHeight="1">
      <c r="B59" s="53">
        <v>3</v>
      </c>
      <c r="C59" s="54">
        <v>5</v>
      </c>
      <c r="D59" s="55" t="s">
        <v>238</v>
      </c>
      <c r="E59" s="56" t="s">
        <v>66</v>
      </c>
      <c r="F59" s="116"/>
      <c r="G59" s="29"/>
      <c r="I59" s="53">
        <f t="shared" ref="I59:I73" si="16">IF($F59="SI",1,0)</f>
        <v>0</v>
      </c>
      <c r="J59" s="53">
        <f t="shared" ref="J59:J73" si="17">IF($F59="NO",1,0)</f>
        <v>0</v>
      </c>
      <c r="K59" s="53">
        <f t="shared" ref="K59:K73" si="18">IF($F59="NO SÉ",1,0)</f>
        <v>0</v>
      </c>
      <c r="L59" s="53">
        <f t="shared" ref="L59:L73" si="19">IF($F59="NO SE APLICA",1,0)</f>
        <v>0</v>
      </c>
      <c r="M59" s="57" t="str">
        <f t="shared" si="0"/>
        <v>OK</v>
      </c>
      <c r="N59" s="53" t="str">
        <f t="shared" ref="N59:N73" si="20">IF(J59+K59+L59=1,"AREA DE MEJORA","-")</f>
        <v>-</v>
      </c>
    </row>
    <row r="60" spans="2:14" ht="38.25" customHeight="1">
      <c r="B60" s="53">
        <v>3</v>
      </c>
      <c r="C60" s="54">
        <v>5</v>
      </c>
      <c r="D60" s="55" t="s">
        <v>239</v>
      </c>
      <c r="E60" s="56" t="s">
        <v>240</v>
      </c>
      <c r="F60" s="116"/>
      <c r="G60" s="29"/>
      <c r="I60" s="53">
        <f t="shared" si="16"/>
        <v>0</v>
      </c>
      <c r="J60" s="53">
        <f t="shared" si="17"/>
        <v>0</v>
      </c>
      <c r="K60" s="53">
        <f t="shared" si="18"/>
        <v>0</v>
      </c>
      <c r="L60" s="53">
        <f t="shared" si="19"/>
        <v>0</v>
      </c>
      <c r="M60" s="57" t="str">
        <f t="shared" si="0"/>
        <v>OK</v>
      </c>
      <c r="N60" s="53" t="str">
        <f t="shared" si="20"/>
        <v>-</v>
      </c>
    </row>
    <row r="61" spans="2:14" ht="68.25" customHeight="1">
      <c r="B61" s="53">
        <v>3</v>
      </c>
      <c r="C61" s="54">
        <v>7</v>
      </c>
      <c r="D61" s="55" t="s">
        <v>241</v>
      </c>
      <c r="E61" s="56" t="s">
        <v>68</v>
      </c>
      <c r="F61" s="116"/>
      <c r="G61" s="29"/>
      <c r="I61" s="53">
        <f t="shared" si="16"/>
        <v>0</v>
      </c>
      <c r="J61" s="53">
        <f t="shared" si="17"/>
        <v>0</v>
      </c>
      <c r="K61" s="53">
        <f t="shared" si="18"/>
        <v>0</v>
      </c>
      <c r="L61" s="53">
        <f t="shared" si="19"/>
        <v>0</v>
      </c>
      <c r="M61" s="57" t="str">
        <f t="shared" si="0"/>
        <v>OK</v>
      </c>
      <c r="N61" s="53" t="str">
        <f t="shared" si="20"/>
        <v>-</v>
      </c>
    </row>
    <row r="62" spans="2:14" ht="54" customHeight="1">
      <c r="B62" s="53">
        <v>3</v>
      </c>
      <c r="C62" s="54">
        <v>1</v>
      </c>
      <c r="D62" s="55" t="s">
        <v>242</v>
      </c>
      <c r="E62" s="56" t="s">
        <v>69</v>
      </c>
      <c r="F62" s="116"/>
      <c r="G62" s="29"/>
      <c r="I62" s="53">
        <f t="shared" si="16"/>
        <v>0</v>
      </c>
      <c r="J62" s="53">
        <f t="shared" si="17"/>
        <v>0</v>
      </c>
      <c r="K62" s="53">
        <f t="shared" si="18"/>
        <v>0</v>
      </c>
      <c r="L62" s="53">
        <f t="shared" si="19"/>
        <v>0</v>
      </c>
      <c r="M62" s="57" t="str">
        <f t="shared" si="0"/>
        <v>OK</v>
      </c>
      <c r="N62" s="53" t="str">
        <f t="shared" si="20"/>
        <v>-</v>
      </c>
    </row>
    <row r="63" spans="2:14" ht="40.5" customHeight="1">
      <c r="B63" s="53">
        <v>3</v>
      </c>
      <c r="C63" s="54">
        <v>7</v>
      </c>
      <c r="D63" s="55" t="s">
        <v>243</v>
      </c>
      <c r="E63" s="56" t="s">
        <v>244</v>
      </c>
      <c r="F63" s="116"/>
      <c r="G63" s="29"/>
      <c r="I63" s="53">
        <f t="shared" si="16"/>
        <v>0</v>
      </c>
      <c r="J63" s="53">
        <f t="shared" si="17"/>
        <v>0</v>
      </c>
      <c r="K63" s="53">
        <f t="shared" si="18"/>
        <v>0</v>
      </c>
      <c r="L63" s="53">
        <f t="shared" si="19"/>
        <v>0</v>
      </c>
      <c r="M63" s="57" t="str">
        <f t="shared" si="0"/>
        <v>OK</v>
      </c>
      <c r="N63" s="53" t="str">
        <f t="shared" si="20"/>
        <v>-</v>
      </c>
    </row>
    <row r="64" spans="2:14" ht="53.25" customHeight="1">
      <c r="B64" s="53">
        <v>3</v>
      </c>
      <c r="C64" s="54">
        <v>8</v>
      </c>
      <c r="D64" s="55" t="s">
        <v>245</v>
      </c>
      <c r="E64" s="56" t="s">
        <v>246</v>
      </c>
      <c r="F64" s="116"/>
      <c r="G64" s="29"/>
      <c r="I64" s="53">
        <f t="shared" si="16"/>
        <v>0</v>
      </c>
      <c r="J64" s="53">
        <f t="shared" si="17"/>
        <v>0</v>
      </c>
      <c r="K64" s="53">
        <f t="shared" si="18"/>
        <v>0</v>
      </c>
      <c r="L64" s="53">
        <f t="shared" si="19"/>
        <v>0</v>
      </c>
      <c r="M64" s="57" t="str">
        <f t="shared" si="0"/>
        <v>OK</v>
      </c>
      <c r="N64" s="53" t="str">
        <f t="shared" si="20"/>
        <v>-</v>
      </c>
    </row>
    <row r="65" spans="2:14" ht="42" customHeight="1">
      <c r="B65" s="53">
        <v>3</v>
      </c>
      <c r="C65" s="54">
        <v>4</v>
      </c>
      <c r="D65" s="55" t="s">
        <v>247</v>
      </c>
      <c r="E65" s="56" t="s">
        <v>72</v>
      </c>
      <c r="F65" s="116"/>
      <c r="G65" s="29"/>
      <c r="I65" s="53">
        <f t="shared" si="16"/>
        <v>0</v>
      </c>
      <c r="J65" s="53">
        <f t="shared" si="17"/>
        <v>0</v>
      </c>
      <c r="K65" s="53">
        <f t="shared" si="18"/>
        <v>0</v>
      </c>
      <c r="L65" s="53">
        <f t="shared" si="19"/>
        <v>0</v>
      </c>
      <c r="M65" s="57" t="str">
        <f t="shared" si="0"/>
        <v>OK</v>
      </c>
      <c r="N65" s="53" t="str">
        <f t="shared" si="20"/>
        <v>-</v>
      </c>
    </row>
    <row r="66" spans="2:14" ht="19.5" customHeight="1">
      <c r="B66" s="53">
        <v>3</v>
      </c>
      <c r="C66" s="54">
        <v>2</v>
      </c>
      <c r="D66" s="55" t="s">
        <v>248</v>
      </c>
      <c r="E66" s="56" t="s">
        <v>73</v>
      </c>
      <c r="F66" s="116"/>
      <c r="G66" s="29"/>
      <c r="I66" s="53">
        <f t="shared" si="16"/>
        <v>0</v>
      </c>
      <c r="J66" s="53">
        <f t="shared" si="17"/>
        <v>0</v>
      </c>
      <c r="K66" s="53">
        <f t="shared" si="18"/>
        <v>0</v>
      </c>
      <c r="L66" s="53">
        <f t="shared" si="19"/>
        <v>0</v>
      </c>
      <c r="M66" s="57" t="str">
        <f t="shared" si="0"/>
        <v>OK</v>
      </c>
      <c r="N66" s="53" t="str">
        <f t="shared" si="20"/>
        <v>-</v>
      </c>
    </row>
    <row r="67" spans="2:14" ht="23.25" customHeight="1">
      <c r="B67" s="53">
        <v>3</v>
      </c>
      <c r="C67" s="54">
        <v>6</v>
      </c>
      <c r="D67" s="55" t="s">
        <v>249</v>
      </c>
      <c r="E67" s="56" t="s">
        <v>10</v>
      </c>
      <c r="F67" s="116"/>
      <c r="G67" s="29"/>
      <c r="I67" s="53">
        <f t="shared" si="16"/>
        <v>0</v>
      </c>
      <c r="J67" s="53">
        <f t="shared" si="17"/>
        <v>0</v>
      </c>
      <c r="K67" s="53">
        <f t="shared" si="18"/>
        <v>0</v>
      </c>
      <c r="L67" s="53">
        <f t="shared" si="19"/>
        <v>0</v>
      </c>
      <c r="M67" s="57" t="str">
        <f t="shared" si="0"/>
        <v>OK</v>
      </c>
      <c r="N67" s="53" t="str">
        <f t="shared" si="20"/>
        <v>-</v>
      </c>
    </row>
    <row r="68" spans="2:14" ht="36" customHeight="1">
      <c r="B68" s="53">
        <v>3</v>
      </c>
      <c r="C68" s="54">
        <v>5</v>
      </c>
      <c r="D68" s="55" t="s">
        <v>250</v>
      </c>
      <c r="E68" s="56" t="s">
        <v>74</v>
      </c>
      <c r="F68" s="116"/>
      <c r="G68" s="29"/>
      <c r="I68" s="53">
        <f t="shared" si="16"/>
        <v>0</v>
      </c>
      <c r="J68" s="53">
        <f t="shared" si="17"/>
        <v>0</v>
      </c>
      <c r="K68" s="53">
        <f t="shared" si="18"/>
        <v>0</v>
      </c>
      <c r="L68" s="53">
        <f t="shared" si="19"/>
        <v>0</v>
      </c>
      <c r="M68" s="57" t="str">
        <f t="shared" si="0"/>
        <v>OK</v>
      </c>
      <c r="N68" s="53" t="str">
        <f t="shared" si="20"/>
        <v>-</v>
      </c>
    </row>
    <row r="69" spans="2:14" ht="34.5" customHeight="1">
      <c r="B69" s="53">
        <v>3</v>
      </c>
      <c r="C69" s="54">
        <v>6</v>
      </c>
      <c r="D69" s="55" t="s">
        <v>251</v>
      </c>
      <c r="E69" s="56" t="s">
        <v>75</v>
      </c>
      <c r="F69" s="116"/>
      <c r="G69" s="29"/>
      <c r="I69" s="53">
        <f t="shared" si="16"/>
        <v>0</v>
      </c>
      <c r="J69" s="53">
        <f t="shared" si="17"/>
        <v>0</v>
      </c>
      <c r="K69" s="53">
        <f t="shared" si="18"/>
        <v>0</v>
      </c>
      <c r="L69" s="53">
        <f t="shared" si="19"/>
        <v>0</v>
      </c>
      <c r="M69" s="57" t="str">
        <f t="shared" si="0"/>
        <v>OK</v>
      </c>
      <c r="N69" s="53" t="str">
        <f t="shared" si="20"/>
        <v>-</v>
      </c>
    </row>
    <row r="70" spans="2:14" ht="36" customHeight="1">
      <c r="B70" s="53">
        <v>3</v>
      </c>
      <c r="C70" s="54">
        <v>7</v>
      </c>
      <c r="D70" s="55" t="s">
        <v>252</v>
      </c>
      <c r="E70" s="56" t="s">
        <v>76</v>
      </c>
      <c r="F70" s="116"/>
      <c r="G70" s="29"/>
      <c r="I70" s="53">
        <f t="shared" si="16"/>
        <v>0</v>
      </c>
      <c r="J70" s="53">
        <f t="shared" si="17"/>
        <v>0</v>
      </c>
      <c r="K70" s="53">
        <f t="shared" si="18"/>
        <v>0</v>
      </c>
      <c r="L70" s="53">
        <f t="shared" si="19"/>
        <v>0</v>
      </c>
      <c r="M70" s="57" t="str">
        <f t="shared" si="0"/>
        <v>OK</v>
      </c>
      <c r="N70" s="53" t="str">
        <f t="shared" si="20"/>
        <v>-</v>
      </c>
    </row>
    <row r="71" spans="2:14" ht="49.5" customHeight="1">
      <c r="B71" s="53">
        <v>3</v>
      </c>
      <c r="C71" s="54">
        <v>4</v>
      </c>
      <c r="D71" s="55" t="s">
        <v>253</v>
      </c>
      <c r="E71" s="56" t="s">
        <v>254</v>
      </c>
      <c r="F71" s="116"/>
      <c r="G71" s="29"/>
      <c r="I71" s="53">
        <f t="shared" si="16"/>
        <v>0</v>
      </c>
      <c r="J71" s="53">
        <f t="shared" si="17"/>
        <v>0</v>
      </c>
      <c r="K71" s="53">
        <f t="shared" si="18"/>
        <v>0</v>
      </c>
      <c r="L71" s="53">
        <f t="shared" si="19"/>
        <v>0</v>
      </c>
      <c r="M71" s="57" t="str">
        <f t="shared" si="0"/>
        <v>OK</v>
      </c>
      <c r="N71" s="53" t="str">
        <f t="shared" si="20"/>
        <v>-</v>
      </c>
    </row>
    <row r="72" spans="2:14" ht="54" customHeight="1">
      <c r="B72" s="53">
        <v>3</v>
      </c>
      <c r="C72" s="54">
        <v>7</v>
      </c>
      <c r="D72" s="55" t="s">
        <v>255</v>
      </c>
      <c r="E72" s="56" t="s">
        <v>78</v>
      </c>
      <c r="F72" s="116"/>
      <c r="G72" s="29"/>
      <c r="I72" s="53">
        <f t="shared" si="16"/>
        <v>0</v>
      </c>
      <c r="J72" s="53">
        <f t="shared" si="17"/>
        <v>0</v>
      </c>
      <c r="K72" s="53">
        <f t="shared" si="18"/>
        <v>0</v>
      </c>
      <c r="L72" s="53">
        <f t="shared" si="19"/>
        <v>0</v>
      </c>
      <c r="M72" s="57" t="str">
        <f t="shared" si="0"/>
        <v>OK</v>
      </c>
      <c r="N72" s="53" t="str">
        <f t="shared" si="20"/>
        <v>-</v>
      </c>
    </row>
    <row r="73" spans="2:14" ht="56.25" customHeight="1">
      <c r="B73" s="53">
        <v>3</v>
      </c>
      <c r="C73" s="54">
        <v>7</v>
      </c>
      <c r="D73" s="55" t="s">
        <v>256</v>
      </c>
      <c r="E73" s="56" t="s">
        <v>79</v>
      </c>
      <c r="F73" s="116"/>
      <c r="G73" s="29"/>
      <c r="I73" s="53">
        <f t="shared" si="16"/>
        <v>0</v>
      </c>
      <c r="J73" s="53">
        <f t="shared" si="17"/>
        <v>0</v>
      </c>
      <c r="K73" s="53">
        <f t="shared" si="18"/>
        <v>0</v>
      </c>
      <c r="L73" s="53">
        <f t="shared" si="19"/>
        <v>0</v>
      </c>
      <c r="M73" s="57" t="str">
        <f t="shared" si="0"/>
        <v>OK</v>
      </c>
      <c r="N73" s="53" t="str">
        <f t="shared" si="20"/>
        <v>-</v>
      </c>
    </row>
    <row r="74" spans="2:14" ht="14.1" hidden="1" customHeight="1">
      <c r="B74" s="61"/>
      <c r="C74" s="33"/>
      <c r="D74" s="64"/>
      <c r="E74" s="61" t="s">
        <v>257</v>
      </c>
      <c r="F74" s="65"/>
      <c r="G74" s="29"/>
      <c r="I74" s="40">
        <f>SUM(I76:I96)</f>
        <v>0</v>
      </c>
      <c r="J74" s="40">
        <f>SUM(J76:J96)</f>
        <v>0</v>
      </c>
      <c r="K74" s="40">
        <f>SUM(K76:K96)</f>
        <v>0</v>
      </c>
      <c r="L74" s="40">
        <f>SUM(L76:L96)</f>
        <v>0</v>
      </c>
      <c r="M74" s="40" t="str">
        <f>IF(I74+J74+K74+L74&lt;&gt;18,"REVISAR RESPUESTA","OK")</f>
        <v>REVISAR RESPUESTA</v>
      </c>
      <c r="N74" s="40"/>
    </row>
    <row r="75" spans="2:14" ht="129.75" customHeight="1">
      <c r="B75" s="66"/>
      <c r="C75" s="67"/>
      <c r="D75" s="114">
        <v>4</v>
      </c>
      <c r="E75" s="112" t="s">
        <v>377</v>
      </c>
      <c r="F75" s="113"/>
      <c r="G75" s="29"/>
      <c r="I75" s="140" t="str">
        <f>IF(I74=0,"-",IF(I74=18,"NIVEL 4",IF((J74+K74+L74)&lt;=4,"NIVEL 4 PERO REVISAR AREAS DE MEJORA","NIVEL 3, SI MEJORAS AREAS DE MEJORA PASA A NIVEL 4")))</f>
        <v>-</v>
      </c>
      <c r="J75" s="140"/>
      <c r="K75" s="140"/>
      <c r="L75" s="140"/>
      <c r="M75" s="140"/>
      <c r="N75" s="140"/>
    </row>
    <row r="76" spans="2:14" ht="21" customHeight="1">
      <c r="B76" s="47"/>
      <c r="C76" s="48"/>
      <c r="D76" s="49" t="s">
        <v>259</v>
      </c>
      <c r="E76" s="115" t="s">
        <v>12</v>
      </c>
      <c r="F76" s="51"/>
      <c r="G76" s="29"/>
      <c r="I76" s="52"/>
      <c r="J76" s="52"/>
      <c r="K76" s="52"/>
      <c r="L76" s="52"/>
      <c r="M76" s="52"/>
      <c r="N76" s="52"/>
    </row>
    <row r="77" spans="2:14" ht="51" customHeight="1">
      <c r="B77" s="53">
        <v>4</v>
      </c>
      <c r="C77" s="54">
        <v>2</v>
      </c>
      <c r="D77" s="55" t="s">
        <v>260</v>
      </c>
      <c r="E77" s="68" t="s">
        <v>261</v>
      </c>
      <c r="F77" s="117"/>
      <c r="G77" s="29"/>
      <c r="I77" s="53">
        <f t="shared" ref="I77:I82" si="21">IF($F77="SI",1,0)</f>
        <v>0</v>
      </c>
      <c r="J77" s="53">
        <f t="shared" ref="J77:J82" si="22">IF($F77="NO",1,0)</f>
        <v>0</v>
      </c>
      <c r="K77" s="53">
        <f t="shared" ref="K77:K82" si="23">IF($F77="NO SÉ",1,0)</f>
        <v>0</v>
      </c>
      <c r="L77" s="53">
        <f t="shared" ref="L77:L82" si="24">IF($F77="NO SE APLICA",1,0)</f>
        <v>0</v>
      </c>
      <c r="M77" s="57" t="str">
        <f t="shared" ref="M77:M116" si="25">IF(I77+J77+K77+L77&gt;1,"REVISAR RESPUESTA","OK")</f>
        <v>OK</v>
      </c>
      <c r="N77" s="53" t="str">
        <f t="shared" ref="N77:N82" si="26">IF(J77+K77+L77=1,"AREA DE MEJORA","-")</f>
        <v>-</v>
      </c>
    </row>
    <row r="78" spans="2:14" ht="36" customHeight="1">
      <c r="B78" s="53">
        <v>4</v>
      </c>
      <c r="C78" s="54">
        <v>4</v>
      </c>
      <c r="D78" s="55" t="s">
        <v>262</v>
      </c>
      <c r="E78" s="56" t="s">
        <v>263</v>
      </c>
      <c r="F78" s="116"/>
      <c r="G78" s="29"/>
      <c r="I78" s="53">
        <f t="shared" si="21"/>
        <v>0</v>
      </c>
      <c r="J78" s="53">
        <f t="shared" si="22"/>
        <v>0</v>
      </c>
      <c r="K78" s="53">
        <f t="shared" si="23"/>
        <v>0</v>
      </c>
      <c r="L78" s="53">
        <f t="shared" si="24"/>
        <v>0</v>
      </c>
      <c r="M78" s="57" t="str">
        <f t="shared" si="25"/>
        <v>OK</v>
      </c>
      <c r="N78" s="53" t="str">
        <f t="shared" si="26"/>
        <v>-</v>
      </c>
    </row>
    <row r="79" spans="2:14" ht="36" customHeight="1">
      <c r="B79" s="53">
        <v>4</v>
      </c>
      <c r="C79" s="54">
        <v>7</v>
      </c>
      <c r="D79" s="55" t="s">
        <v>264</v>
      </c>
      <c r="E79" s="56" t="s">
        <v>265</v>
      </c>
      <c r="F79" s="116"/>
      <c r="G79" s="29"/>
      <c r="I79" s="53">
        <f t="shared" si="21"/>
        <v>0</v>
      </c>
      <c r="J79" s="53">
        <f t="shared" si="22"/>
        <v>0</v>
      </c>
      <c r="K79" s="53">
        <f t="shared" si="23"/>
        <v>0</v>
      </c>
      <c r="L79" s="53">
        <f t="shared" si="24"/>
        <v>0</v>
      </c>
      <c r="M79" s="57" t="str">
        <f t="shared" si="25"/>
        <v>OK</v>
      </c>
      <c r="N79" s="53" t="str">
        <f t="shared" si="26"/>
        <v>-</v>
      </c>
    </row>
    <row r="80" spans="2:14" ht="51.75" customHeight="1">
      <c r="B80" s="53">
        <v>4</v>
      </c>
      <c r="C80" s="54">
        <v>6</v>
      </c>
      <c r="D80" s="55" t="s">
        <v>266</v>
      </c>
      <c r="E80" s="56" t="s">
        <v>267</v>
      </c>
      <c r="F80" s="116"/>
      <c r="G80" s="29"/>
      <c r="I80" s="53">
        <f t="shared" si="21"/>
        <v>0</v>
      </c>
      <c r="J80" s="53">
        <f t="shared" si="22"/>
        <v>0</v>
      </c>
      <c r="K80" s="53">
        <f t="shared" si="23"/>
        <v>0</v>
      </c>
      <c r="L80" s="53">
        <f t="shared" si="24"/>
        <v>0</v>
      </c>
      <c r="M80" s="57" t="str">
        <f t="shared" si="25"/>
        <v>OK</v>
      </c>
      <c r="N80" s="53" t="str">
        <f t="shared" si="26"/>
        <v>-</v>
      </c>
    </row>
    <row r="81" spans="2:14" ht="39" customHeight="1">
      <c r="B81" s="53">
        <v>4</v>
      </c>
      <c r="C81" s="54">
        <v>4</v>
      </c>
      <c r="D81" s="55" t="s">
        <v>268</v>
      </c>
      <c r="E81" s="56" t="s">
        <v>269</v>
      </c>
      <c r="F81" s="116"/>
      <c r="G81" s="29"/>
      <c r="I81" s="53">
        <f t="shared" si="21"/>
        <v>0</v>
      </c>
      <c r="J81" s="53">
        <f t="shared" si="22"/>
        <v>0</v>
      </c>
      <c r="K81" s="53">
        <f t="shared" si="23"/>
        <v>0</v>
      </c>
      <c r="L81" s="53">
        <f t="shared" si="24"/>
        <v>0</v>
      </c>
      <c r="M81" s="57" t="str">
        <f t="shared" si="25"/>
        <v>OK</v>
      </c>
      <c r="N81" s="53" t="str">
        <f t="shared" si="26"/>
        <v>-</v>
      </c>
    </row>
    <row r="82" spans="2:14" ht="36.75" customHeight="1">
      <c r="B82" s="53">
        <v>4</v>
      </c>
      <c r="C82" s="54">
        <v>7</v>
      </c>
      <c r="D82" s="55" t="s">
        <v>270</v>
      </c>
      <c r="E82" s="56" t="s">
        <v>271</v>
      </c>
      <c r="F82" s="116"/>
      <c r="G82" s="29"/>
      <c r="I82" s="53">
        <f t="shared" si="21"/>
        <v>0</v>
      </c>
      <c r="J82" s="53">
        <f t="shared" si="22"/>
        <v>0</v>
      </c>
      <c r="K82" s="53">
        <f t="shared" si="23"/>
        <v>0</v>
      </c>
      <c r="L82" s="53">
        <f t="shared" si="24"/>
        <v>0</v>
      </c>
      <c r="M82" s="57" t="str">
        <f t="shared" si="25"/>
        <v>OK</v>
      </c>
      <c r="N82" s="53" t="str">
        <f t="shared" si="26"/>
        <v>-</v>
      </c>
    </row>
    <row r="83" spans="2:14" ht="21" customHeight="1">
      <c r="B83" s="47"/>
      <c r="C83" s="48"/>
      <c r="D83" s="49" t="s">
        <v>272</v>
      </c>
      <c r="E83" s="115" t="s">
        <v>13</v>
      </c>
      <c r="F83" s="51"/>
      <c r="G83" s="29"/>
      <c r="I83" s="52"/>
      <c r="J83" s="52"/>
      <c r="K83" s="52"/>
      <c r="L83" s="52"/>
      <c r="M83" s="52"/>
      <c r="N83" s="52"/>
    </row>
    <row r="84" spans="2:14" ht="35.25" customHeight="1">
      <c r="B84" s="53">
        <v>4</v>
      </c>
      <c r="C84" s="54">
        <v>3</v>
      </c>
      <c r="D84" s="55" t="s">
        <v>273</v>
      </c>
      <c r="E84" s="56" t="s">
        <v>274</v>
      </c>
      <c r="F84" s="116"/>
      <c r="G84" s="29"/>
      <c r="I84" s="53">
        <f t="shared" ref="I84:I91" si="27">IF($F84="SI",1,0)</f>
        <v>0</v>
      </c>
      <c r="J84" s="53">
        <f t="shared" ref="J84:J91" si="28">IF($F84="NO",1,0)</f>
        <v>0</v>
      </c>
      <c r="K84" s="53">
        <f t="shared" ref="K84:K91" si="29">IF($F84="NO SÉ",1,0)</f>
        <v>0</v>
      </c>
      <c r="L84" s="53">
        <f t="shared" ref="L84:L91" si="30">IF($F84="NO SE APLICA",1,0)</f>
        <v>0</v>
      </c>
      <c r="M84" s="57" t="str">
        <f t="shared" si="25"/>
        <v>OK</v>
      </c>
      <c r="N84" s="53" t="str">
        <f t="shared" ref="N84:N91" si="31">IF(J84+K84+L84=1,"AREA DE MEJORA","-")</f>
        <v>-</v>
      </c>
    </row>
    <row r="85" spans="2:14" ht="69" customHeight="1">
      <c r="B85" s="53">
        <v>4</v>
      </c>
      <c r="C85" s="54">
        <v>6</v>
      </c>
      <c r="D85" s="55" t="s">
        <v>275</v>
      </c>
      <c r="E85" s="56" t="s">
        <v>276</v>
      </c>
      <c r="F85" s="116"/>
      <c r="G85" s="29"/>
      <c r="I85" s="53">
        <f t="shared" si="27"/>
        <v>0</v>
      </c>
      <c r="J85" s="53">
        <f t="shared" si="28"/>
        <v>0</v>
      </c>
      <c r="K85" s="53">
        <f t="shared" si="29"/>
        <v>0</v>
      </c>
      <c r="L85" s="53">
        <f t="shared" si="30"/>
        <v>0</v>
      </c>
      <c r="M85" s="57" t="str">
        <f t="shared" si="25"/>
        <v>OK</v>
      </c>
      <c r="N85" s="53" t="str">
        <f t="shared" si="31"/>
        <v>-</v>
      </c>
    </row>
    <row r="86" spans="2:14" ht="37.5" customHeight="1">
      <c r="B86" s="53">
        <v>4</v>
      </c>
      <c r="C86" s="54">
        <v>3</v>
      </c>
      <c r="D86" s="55" t="s">
        <v>277</v>
      </c>
      <c r="E86" s="56" t="s">
        <v>89</v>
      </c>
      <c r="F86" s="116"/>
      <c r="G86" s="29"/>
      <c r="I86" s="53">
        <f t="shared" si="27"/>
        <v>0</v>
      </c>
      <c r="J86" s="53">
        <f t="shared" si="28"/>
        <v>0</v>
      </c>
      <c r="K86" s="53">
        <f t="shared" si="29"/>
        <v>0</v>
      </c>
      <c r="L86" s="53">
        <f t="shared" si="30"/>
        <v>0</v>
      </c>
      <c r="M86" s="57" t="str">
        <f t="shared" si="25"/>
        <v>OK</v>
      </c>
      <c r="N86" s="53" t="str">
        <f t="shared" si="31"/>
        <v>-</v>
      </c>
    </row>
    <row r="87" spans="2:14" ht="36.75" customHeight="1">
      <c r="B87" s="53">
        <v>4</v>
      </c>
      <c r="C87" s="54">
        <v>6</v>
      </c>
      <c r="D87" s="55" t="s">
        <v>278</v>
      </c>
      <c r="E87" s="56" t="s">
        <v>279</v>
      </c>
      <c r="F87" s="116"/>
      <c r="G87" s="29"/>
      <c r="I87" s="53">
        <f t="shared" si="27"/>
        <v>0</v>
      </c>
      <c r="J87" s="53">
        <f t="shared" si="28"/>
        <v>0</v>
      </c>
      <c r="K87" s="53">
        <f t="shared" si="29"/>
        <v>0</v>
      </c>
      <c r="L87" s="53">
        <f t="shared" si="30"/>
        <v>0</v>
      </c>
      <c r="M87" s="57" t="str">
        <f t="shared" si="25"/>
        <v>OK</v>
      </c>
      <c r="N87" s="53" t="str">
        <f t="shared" si="31"/>
        <v>-</v>
      </c>
    </row>
    <row r="88" spans="2:14" ht="36" customHeight="1">
      <c r="B88" s="53">
        <v>4</v>
      </c>
      <c r="C88" s="54">
        <v>8</v>
      </c>
      <c r="D88" s="55" t="s">
        <v>280</v>
      </c>
      <c r="E88" s="56" t="s">
        <v>281</v>
      </c>
      <c r="F88" s="116"/>
      <c r="G88" s="29"/>
      <c r="I88" s="53">
        <f t="shared" si="27"/>
        <v>0</v>
      </c>
      <c r="J88" s="53">
        <f t="shared" si="28"/>
        <v>0</v>
      </c>
      <c r="K88" s="53">
        <f t="shared" si="29"/>
        <v>0</v>
      </c>
      <c r="L88" s="53">
        <f t="shared" si="30"/>
        <v>0</v>
      </c>
      <c r="M88" s="57" t="str">
        <f t="shared" si="25"/>
        <v>OK</v>
      </c>
      <c r="N88" s="53" t="str">
        <f t="shared" si="31"/>
        <v>-</v>
      </c>
    </row>
    <row r="89" spans="2:14" ht="39.75" customHeight="1">
      <c r="B89" s="53">
        <v>4</v>
      </c>
      <c r="C89" s="54">
        <v>4</v>
      </c>
      <c r="D89" s="55" t="s">
        <v>282</v>
      </c>
      <c r="E89" s="56" t="s">
        <v>283</v>
      </c>
      <c r="F89" s="116"/>
      <c r="G89" s="29"/>
      <c r="I89" s="53">
        <f t="shared" si="27"/>
        <v>0</v>
      </c>
      <c r="J89" s="53">
        <f t="shared" si="28"/>
        <v>0</v>
      </c>
      <c r="K89" s="53">
        <f t="shared" si="29"/>
        <v>0</v>
      </c>
      <c r="L89" s="53">
        <f t="shared" si="30"/>
        <v>0</v>
      </c>
      <c r="M89" s="57" t="str">
        <f t="shared" si="25"/>
        <v>OK</v>
      </c>
      <c r="N89" s="53" t="str">
        <f t="shared" si="31"/>
        <v>-</v>
      </c>
    </row>
    <row r="90" spans="2:14" ht="37.5" customHeight="1">
      <c r="B90" s="53">
        <v>4</v>
      </c>
      <c r="C90" s="54">
        <v>6</v>
      </c>
      <c r="D90" s="55" t="s">
        <v>284</v>
      </c>
      <c r="E90" s="56" t="s">
        <v>285</v>
      </c>
      <c r="F90" s="116"/>
      <c r="G90" s="29"/>
      <c r="I90" s="53">
        <f t="shared" si="27"/>
        <v>0</v>
      </c>
      <c r="J90" s="53">
        <f t="shared" si="28"/>
        <v>0</v>
      </c>
      <c r="K90" s="53">
        <f t="shared" si="29"/>
        <v>0</v>
      </c>
      <c r="L90" s="53">
        <f t="shared" si="30"/>
        <v>0</v>
      </c>
      <c r="M90" s="57" t="str">
        <f t="shared" si="25"/>
        <v>OK</v>
      </c>
      <c r="N90" s="53" t="str">
        <f t="shared" si="31"/>
        <v>-</v>
      </c>
    </row>
    <row r="91" spans="2:14" ht="37.5" customHeight="1">
      <c r="B91" s="53">
        <v>4</v>
      </c>
      <c r="C91" s="54">
        <v>2</v>
      </c>
      <c r="D91" s="55" t="s">
        <v>286</v>
      </c>
      <c r="E91" s="56" t="s">
        <v>287</v>
      </c>
      <c r="F91" s="116"/>
      <c r="G91" s="29"/>
      <c r="I91" s="53">
        <f t="shared" si="27"/>
        <v>0</v>
      </c>
      <c r="J91" s="53">
        <f t="shared" si="28"/>
        <v>0</v>
      </c>
      <c r="K91" s="53">
        <f t="shared" si="29"/>
        <v>0</v>
      </c>
      <c r="L91" s="53">
        <f t="shared" si="30"/>
        <v>0</v>
      </c>
      <c r="M91" s="57" t="str">
        <f t="shared" si="25"/>
        <v>OK</v>
      </c>
      <c r="N91" s="53" t="str">
        <f t="shared" si="31"/>
        <v>-</v>
      </c>
    </row>
    <row r="92" spans="2:14" ht="21" customHeight="1">
      <c r="B92" s="47"/>
      <c r="C92" s="48"/>
      <c r="D92" s="49" t="s">
        <v>288</v>
      </c>
      <c r="E92" s="115" t="s">
        <v>289</v>
      </c>
      <c r="F92" s="51"/>
      <c r="G92" s="29"/>
      <c r="I92" s="52"/>
      <c r="J92" s="52"/>
      <c r="K92" s="52"/>
      <c r="L92" s="52"/>
      <c r="M92" s="52"/>
      <c r="N92" s="52"/>
    </row>
    <row r="93" spans="2:14" ht="37.5" customHeight="1">
      <c r="B93" s="53">
        <v>4</v>
      </c>
      <c r="C93" s="54">
        <v>3</v>
      </c>
      <c r="D93" s="55" t="s">
        <v>290</v>
      </c>
      <c r="E93" s="56" t="s">
        <v>291</v>
      </c>
      <c r="F93" s="116"/>
      <c r="G93" s="29"/>
      <c r="I93" s="53">
        <f t="shared" ref="I93:I96" si="32">IF($F93="SI",1,0)</f>
        <v>0</v>
      </c>
      <c r="J93" s="53">
        <f t="shared" ref="J93:J96" si="33">IF($F93="NO",1,0)</f>
        <v>0</v>
      </c>
      <c r="K93" s="53">
        <f t="shared" ref="K93:K96" si="34">IF($F93="NO SÉ",1,0)</f>
        <v>0</v>
      </c>
      <c r="L93" s="53">
        <f t="shared" ref="L93:L96" si="35">IF($F93="NO SE APLICA",1,0)</f>
        <v>0</v>
      </c>
      <c r="M93" s="57" t="str">
        <f t="shared" si="25"/>
        <v>OK</v>
      </c>
      <c r="N93" s="53" t="str">
        <f>IF(J93+K93+L93=1,"AREA DE MEJORA","-")</f>
        <v>-</v>
      </c>
    </row>
    <row r="94" spans="2:14" ht="22.5" customHeight="1">
      <c r="B94" s="53">
        <v>4</v>
      </c>
      <c r="C94" s="54">
        <v>1</v>
      </c>
      <c r="D94" s="55" t="s">
        <v>292</v>
      </c>
      <c r="E94" s="56" t="s">
        <v>293</v>
      </c>
      <c r="F94" s="116"/>
      <c r="G94" s="29"/>
      <c r="I94" s="53">
        <f t="shared" si="32"/>
        <v>0</v>
      </c>
      <c r="J94" s="53">
        <f t="shared" si="33"/>
        <v>0</v>
      </c>
      <c r="K94" s="53">
        <f t="shared" si="34"/>
        <v>0</v>
      </c>
      <c r="L94" s="53">
        <f t="shared" si="35"/>
        <v>0</v>
      </c>
      <c r="M94" s="57" t="str">
        <f t="shared" si="25"/>
        <v>OK</v>
      </c>
      <c r="N94" s="53" t="str">
        <f>IF(J94+K94+L94=1,"AREA DE MEJORA","-")</f>
        <v>-</v>
      </c>
    </row>
    <row r="95" spans="2:14" ht="38.25" customHeight="1">
      <c r="B95" s="53">
        <v>4</v>
      </c>
      <c r="C95" s="54">
        <v>4</v>
      </c>
      <c r="D95" s="55" t="s">
        <v>294</v>
      </c>
      <c r="E95" s="56" t="s">
        <v>97</v>
      </c>
      <c r="F95" s="116"/>
      <c r="G95" s="29"/>
      <c r="I95" s="53">
        <f t="shared" si="32"/>
        <v>0</v>
      </c>
      <c r="J95" s="53">
        <f t="shared" si="33"/>
        <v>0</v>
      </c>
      <c r="K95" s="53">
        <f t="shared" si="34"/>
        <v>0</v>
      </c>
      <c r="L95" s="53">
        <f t="shared" si="35"/>
        <v>0</v>
      </c>
      <c r="M95" s="57" t="str">
        <f t="shared" si="25"/>
        <v>OK</v>
      </c>
      <c r="N95" s="53" t="str">
        <f>IF(J95+K95+L95=1,"AREA DE MEJORA","-")</f>
        <v>-</v>
      </c>
    </row>
    <row r="96" spans="2:14" ht="36.75" customHeight="1">
      <c r="B96" s="53">
        <v>4</v>
      </c>
      <c r="C96" s="54">
        <v>2</v>
      </c>
      <c r="D96" s="55" t="s">
        <v>295</v>
      </c>
      <c r="E96" s="56" t="s">
        <v>98</v>
      </c>
      <c r="F96" s="116"/>
      <c r="G96" s="29"/>
      <c r="I96" s="53">
        <f t="shared" si="32"/>
        <v>0</v>
      </c>
      <c r="J96" s="53">
        <f t="shared" si="33"/>
        <v>0</v>
      </c>
      <c r="K96" s="53">
        <f t="shared" si="34"/>
        <v>0</v>
      </c>
      <c r="L96" s="53">
        <f t="shared" si="35"/>
        <v>0</v>
      </c>
      <c r="M96" s="57" t="str">
        <f t="shared" si="25"/>
        <v>OK</v>
      </c>
      <c r="N96" s="53" t="str">
        <f>IF(J96+K96+L96=1,"AREA DE MEJORA","-")</f>
        <v>-</v>
      </c>
    </row>
    <row r="97" spans="2:14" ht="6.75" hidden="1" customHeight="1">
      <c r="B97" s="61"/>
      <c r="C97" s="33"/>
      <c r="D97" s="64"/>
      <c r="E97" s="61" t="s">
        <v>296</v>
      </c>
      <c r="F97" s="41"/>
      <c r="G97" s="29"/>
      <c r="I97" s="40">
        <f>SUM(I99:I116)</f>
        <v>0</v>
      </c>
      <c r="J97" s="40">
        <f>SUM(J99:J116)</f>
        <v>0</v>
      </c>
      <c r="K97" s="40">
        <f>SUM(K99:K116)</f>
        <v>0</v>
      </c>
      <c r="L97" s="40">
        <f>SUM(L99:L116)</f>
        <v>0</v>
      </c>
      <c r="M97" s="40" t="str">
        <f t="shared" si="25"/>
        <v>OK</v>
      </c>
      <c r="N97" s="40"/>
    </row>
    <row r="98" spans="2:14" ht="87" customHeight="1">
      <c r="B98" s="69"/>
      <c r="C98" s="43"/>
      <c r="D98" s="114">
        <v>5</v>
      </c>
      <c r="E98" s="112" t="s">
        <v>378</v>
      </c>
      <c r="F98" s="113"/>
      <c r="G98" s="29"/>
      <c r="I98" s="140" t="str">
        <f>IF(I97=0,"-", IF(I97=15,"NIVEL 5",IF((J97+K97+L97)&lt;=7,"NIVEL 5, REVISAR AREAS DE MEJORA","NIVEL 4, TRABAJAR EN AREAS DE MEJORA PARA PASAR A NIVEL 5")))</f>
        <v>-</v>
      </c>
      <c r="J98" s="140"/>
      <c r="K98" s="140"/>
      <c r="L98" s="140"/>
      <c r="M98" s="140"/>
      <c r="N98" s="140"/>
    </row>
    <row r="99" spans="2:14" ht="21" customHeight="1">
      <c r="B99" s="47"/>
      <c r="C99" s="48"/>
      <c r="D99" s="49" t="s">
        <v>298</v>
      </c>
      <c r="E99" s="115" t="s">
        <v>299</v>
      </c>
      <c r="F99" s="51"/>
      <c r="G99" s="29"/>
      <c r="I99" s="52"/>
      <c r="J99" s="52"/>
      <c r="K99" s="52"/>
      <c r="L99" s="52"/>
      <c r="M99" s="52"/>
      <c r="N99" s="52"/>
    </row>
    <row r="100" spans="2:14" ht="53.25" customHeight="1">
      <c r="B100" s="53">
        <v>5</v>
      </c>
      <c r="C100" s="54">
        <v>7</v>
      </c>
      <c r="D100" s="55" t="s">
        <v>300</v>
      </c>
      <c r="E100" s="56" t="s">
        <v>100</v>
      </c>
      <c r="F100" s="116"/>
      <c r="G100" s="29"/>
      <c r="I100" s="53">
        <f t="shared" ref="I100:I101" si="36">IF($F100="SI",1,0)</f>
        <v>0</v>
      </c>
      <c r="J100" s="53">
        <f t="shared" ref="J100:J101" si="37">IF($F100="NO",1,0)</f>
        <v>0</v>
      </c>
      <c r="K100" s="53">
        <f t="shared" ref="K100:K101" si="38">IF($F100="NO SÉ",1,0)</f>
        <v>0</v>
      </c>
      <c r="L100" s="53">
        <f t="shared" ref="L100:L101" si="39">IF($F100="NO SE APLICA",1,0)</f>
        <v>0</v>
      </c>
      <c r="M100" s="57" t="str">
        <f t="shared" si="25"/>
        <v>OK</v>
      </c>
      <c r="N100" s="53" t="str">
        <f>IF(J100+K100+L100=1,"AREA DE MEJORA","-")</f>
        <v>-</v>
      </c>
    </row>
    <row r="101" spans="2:14" ht="38.25" customHeight="1">
      <c r="B101" s="53">
        <v>5</v>
      </c>
      <c r="C101" s="54">
        <v>4</v>
      </c>
      <c r="D101" s="55" t="s">
        <v>301</v>
      </c>
      <c r="E101" s="56" t="s">
        <v>302</v>
      </c>
      <c r="F101" s="116"/>
      <c r="G101" s="29"/>
      <c r="I101" s="53">
        <f t="shared" si="36"/>
        <v>0</v>
      </c>
      <c r="J101" s="53">
        <f t="shared" si="37"/>
        <v>0</v>
      </c>
      <c r="K101" s="53">
        <f t="shared" si="38"/>
        <v>0</v>
      </c>
      <c r="L101" s="53">
        <f t="shared" si="39"/>
        <v>0</v>
      </c>
      <c r="M101" s="57" t="str">
        <f t="shared" si="25"/>
        <v>OK</v>
      </c>
      <c r="N101" s="53" t="str">
        <f>IF(J101+K101+L101=1,"AREA DE MEJORA","-")</f>
        <v>-</v>
      </c>
    </row>
    <row r="102" spans="2:14" ht="21" customHeight="1">
      <c r="B102" s="47"/>
      <c r="C102" s="48"/>
      <c r="D102" s="49" t="s">
        <v>303</v>
      </c>
      <c r="E102" s="115" t="s">
        <v>304</v>
      </c>
      <c r="F102" s="51"/>
      <c r="G102" s="29"/>
      <c r="I102" s="52"/>
      <c r="J102" s="52"/>
      <c r="K102" s="52"/>
      <c r="L102" s="52"/>
      <c r="M102" s="52"/>
      <c r="N102" s="52"/>
    </row>
    <row r="103" spans="2:14" ht="51.75" customHeight="1">
      <c r="B103" s="53">
        <v>5</v>
      </c>
      <c r="C103" s="54">
        <v>8</v>
      </c>
      <c r="D103" s="55" t="s">
        <v>305</v>
      </c>
      <c r="E103" s="56" t="s">
        <v>306</v>
      </c>
      <c r="F103" s="116"/>
      <c r="G103" s="29"/>
      <c r="I103" s="53">
        <f t="shared" ref="I103:I109" si="40">IF($F103="SI",1,0)</f>
        <v>0</v>
      </c>
      <c r="J103" s="53">
        <f t="shared" ref="J103:J109" si="41">IF($F103="NO",1,0)</f>
        <v>0</v>
      </c>
      <c r="K103" s="53">
        <f t="shared" ref="K103:K109" si="42">IF($F103="NO SÉ",1,0)</f>
        <v>0</v>
      </c>
      <c r="L103" s="53">
        <f t="shared" ref="L103:L109" si="43">IF($F103="NO SE APLICA",1,0)</f>
        <v>0</v>
      </c>
      <c r="M103" s="57" t="str">
        <f t="shared" si="25"/>
        <v>OK</v>
      </c>
      <c r="N103" s="53" t="str">
        <f t="shared" ref="N103:N109" si="44">IF(J103+K103+L103=1,"AREA DE MEJORA","-")</f>
        <v>-</v>
      </c>
    </row>
    <row r="104" spans="2:14" ht="36.75" customHeight="1">
      <c r="B104" s="53">
        <v>5</v>
      </c>
      <c r="C104" s="54">
        <v>4</v>
      </c>
      <c r="D104" s="55" t="s">
        <v>307</v>
      </c>
      <c r="E104" s="56" t="s">
        <v>308</v>
      </c>
      <c r="F104" s="116"/>
      <c r="G104" s="29"/>
      <c r="I104" s="53">
        <f t="shared" si="40"/>
        <v>0</v>
      </c>
      <c r="J104" s="53">
        <f t="shared" si="41"/>
        <v>0</v>
      </c>
      <c r="K104" s="53">
        <f t="shared" si="42"/>
        <v>0</v>
      </c>
      <c r="L104" s="53">
        <f t="shared" si="43"/>
        <v>0</v>
      </c>
      <c r="M104" s="57" t="str">
        <f t="shared" si="25"/>
        <v>OK</v>
      </c>
      <c r="N104" s="53" t="str">
        <f t="shared" si="44"/>
        <v>-</v>
      </c>
    </row>
    <row r="105" spans="2:14" ht="36" customHeight="1">
      <c r="B105" s="53">
        <v>5</v>
      </c>
      <c r="C105" s="54">
        <v>4</v>
      </c>
      <c r="D105" s="55" t="s">
        <v>309</v>
      </c>
      <c r="E105" s="56" t="s">
        <v>310</v>
      </c>
      <c r="F105" s="116"/>
      <c r="G105" s="29"/>
      <c r="I105" s="53">
        <f t="shared" si="40"/>
        <v>0</v>
      </c>
      <c r="J105" s="53">
        <f t="shared" si="41"/>
        <v>0</v>
      </c>
      <c r="K105" s="53">
        <f t="shared" si="42"/>
        <v>0</v>
      </c>
      <c r="L105" s="53">
        <f t="shared" si="43"/>
        <v>0</v>
      </c>
      <c r="M105" s="57" t="str">
        <f t="shared" si="25"/>
        <v>OK</v>
      </c>
      <c r="N105" s="53" t="str">
        <f t="shared" si="44"/>
        <v>-</v>
      </c>
    </row>
    <row r="106" spans="2:14" ht="34.5" customHeight="1">
      <c r="B106" s="53">
        <v>5</v>
      </c>
      <c r="C106" s="54">
        <v>6</v>
      </c>
      <c r="D106" s="55" t="s">
        <v>311</v>
      </c>
      <c r="E106" s="56" t="s">
        <v>312</v>
      </c>
      <c r="F106" s="116"/>
      <c r="G106" s="29"/>
      <c r="I106" s="53">
        <f t="shared" si="40"/>
        <v>0</v>
      </c>
      <c r="J106" s="53">
        <f t="shared" si="41"/>
        <v>0</v>
      </c>
      <c r="K106" s="53">
        <f t="shared" si="42"/>
        <v>0</v>
      </c>
      <c r="L106" s="53">
        <f t="shared" si="43"/>
        <v>0</v>
      </c>
      <c r="M106" s="57" t="str">
        <f t="shared" si="25"/>
        <v>OK</v>
      </c>
      <c r="N106" s="53" t="str">
        <f t="shared" si="44"/>
        <v>-</v>
      </c>
    </row>
    <row r="107" spans="2:14" ht="38.25" customHeight="1">
      <c r="B107" s="53">
        <v>5</v>
      </c>
      <c r="C107" s="54">
        <v>5</v>
      </c>
      <c r="D107" s="55" t="s">
        <v>313</v>
      </c>
      <c r="E107" s="56" t="s">
        <v>314</v>
      </c>
      <c r="F107" s="116"/>
      <c r="G107" s="29"/>
      <c r="I107" s="53">
        <f t="shared" si="40"/>
        <v>0</v>
      </c>
      <c r="J107" s="53">
        <f t="shared" si="41"/>
        <v>0</v>
      </c>
      <c r="K107" s="53">
        <f t="shared" si="42"/>
        <v>0</v>
      </c>
      <c r="L107" s="53">
        <f t="shared" si="43"/>
        <v>0</v>
      </c>
      <c r="M107" s="57" t="str">
        <f t="shared" si="25"/>
        <v>OK</v>
      </c>
      <c r="N107" s="53" t="str">
        <f t="shared" si="44"/>
        <v>-</v>
      </c>
    </row>
    <row r="108" spans="2:14" ht="34.5" customHeight="1">
      <c r="B108" s="53">
        <v>5</v>
      </c>
      <c r="C108" s="54">
        <v>2</v>
      </c>
      <c r="D108" s="55" t="s">
        <v>315</v>
      </c>
      <c r="E108" s="56" t="s">
        <v>316</v>
      </c>
      <c r="F108" s="116"/>
      <c r="G108" s="29"/>
      <c r="I108" s="53">
        <f t="shared" si="40"/>
        <v>0</v>
      </c>
      <c r="J108" s="53">
        <f t="shared" si="41"/>
        <v>0</v>
      </c>
      <c r="K108" s="53">
        <f t="shared" si="42"/>
        <v>0</v>
      </c>
      <c r="L108" s="53">
        <f t="shared" si="43"/>
        <v>0</v>
      </c>
      <c r="M108" s="57" t="str">
        <f t="shared" si="25"/>
        <v>OK</v>
      </c>
      <c r="N108" s="53" t="str">
        <f t="shared" si="44"/>
        <v>-</v>
      </c>
    </row>
    <row r="109" spans="2:14" ht="34.5" customHeight="1">
      <c r="B109" s="53">
        <v>5</v>
      </c>
      <c r="C109" s="54">
        <v>9</v>
      </c>
      <c r="D109" s="55" t="s">
        <v>317</v>
      </c>
      <c r="E109" s="56" t="s">
        <v>318</v>
      </c>
      <c r="F109" s="116"/>
      <c r="G109" s="29"/>
      <c r="I109" s="53">
        <f t="shared" si="40"/>
        <v>0</v>
      </c>
      <c r="J109" s="53">
        <f t="shared" si="41"/>
        <v>0</v>
      </c>
      <c r="K109" s="53">
        <f t="shared" si="42"/>
        <v>0</v>
      </c>
      <c r="L109" s="53">
        <f t="shared" si="43"/>
        <v>0</v>
      </c>
      <c r="M109" s="57" t="str">
        <f t="shared" si="25"/>
        <v>OK</v>
      </c>
      <c r="N109" s="53" t="str">
        <f t="shared" si="44"/>
        <v>-</v>
      </c>
    </row>
    <row r="110" spans="2:14" ht="21" customHeight="1">
      <c r="B110" s="47"/>
      <c r="C110" s="48"/>
      <c r="D110" s="49" t="s">
        <v>319</v>
      </c>
      <c r="E110" s="115" t="s">
        <v>320</v>
      </c>
      <c r="F110" s="51"/>
      <c r="G110" s="29"/>
      <c r="I110" s="52"/>
      <c r="J110" s="52"/>
      <c r="K110" s="52"/>
      <c r="L110" s="52"/>
      <c r="M110" s="52"/>
      <c r="N110" s="52"/>
    </row>
    <row r="111" spans="2:14" ht="36" customHeight="1">
      <c r="B111" s="53">
        <v>5</v>
      </c>
      <c r="C111" s="54">
        <v>7</v>
      </c>
      <c r="D111" s="55" t="s">
        <v>321</v>
      </c>
      <c r="E111" s="56" t="s">
        <v>322</v>
      </c>
      <c r="F111" s="116"/>
      <c r="G111" s="29"/>
      <c r="I111" s="53">
        <f t="shared" ref="I111:I116" si="45">IF($F111="SI",1,0)</f>
        <v>0</v>
      </c>
      <c r="J111" s="53">
        <f t="shared" ref="J111:J116" si="46">IF($F111="NO",1,0)</f>
        <v>0</v>
      </c>
      <c r="K111" s="53">
        <f t="shared" ref="K111:K116" si="47">IF($F111="NO SÉ",1,0)</f>
        <v>0</v>
      </c>
      <c r="L111" s="53">
        <f t="shared" ref="L111:L116" si="48">IF($F111="NO SE APLICA",1,0)</f>
        <v>0</v>
      </c>
      <c r="M111" s="57" t="str">
        <f t="shared" si="25"/>
        <v>OK</v>
      </c>
      <c r="N111" s="53" t="str">
        <f t="shared" ref="N111:N116" si="49">IF(J111+K111+L111=1,"AREA DE MEJORA","-")</f>
        <v>-</v>
      </c>
    </row>
    <row r="112" spans="2:14" ht="50.25" customHeight="1">
      <c r="B112" s="53">
        <v>5</v>
      </c>
      <c r="C112" s="54">
        <v>4</v>
      </c>
      <c r="D112" s="55" t="s">
        <v>323</v>
      </c>
      <c r="E112" s="56" t="s">
        <v>324</v>
      </c>
      <c r="F112" s="116"/>
      <c r="G112" s="29"/>
      <c r="I112" s="53">
        <f t="shared" si="45"/>
        <v>0</v>
      </c>
      <c r="J112" s="53">
        <f t="shared" si="46"/>
        <v>0</v>
      </c>
      <c r="K112" s="53">
        <f t="shared" si="47"/>
        <v>0</v>
      </c>
      <c r="L112" s="53">
        <f t="shared" si="48"/>
        <v>0</v>
      </c>
      <c r="M112" s="57" t="str">
        <f t="shared" si="25"/>
        <v>OK</v>
      </c>
      <c r="N112" s="53" t="str">
        <f t="shared" si="49"/>
        <v>-</v>
      </c>
    </row>
    <row r="113" spans="2:14" ht="38.25" customHeight="1">
      <c r="B113" s="53">
        <v>5</v>
      </c>
      <c r="C113" s="54">
        <v>6</v>
      </c>
      <c r="D113" s="55" t="s">
        <v>325</v>
      </c>
      <c r="E113" s="56" t="s">
        <v>326</v>
      </c>
      <c r="F113" s="116"/>
      <c r="G113" s="29"/>
      <c r="I113" s="53">
        <f t="shared" si="45"/>
        <v>0</v>
      </c>
      <c r="J113" s="53">
        <f t="shared" si="46"/>
        <v>0</v>
      </c>
      <c r="K113" s="53">
        <f t="shared" si="47"/>
        <v>0</v>
      </c>
      <c r="L113" s="53">
        <f t="shared" si="48"/>
        <v>0</v>
      </c>
      <c r="M113" s="57" t="str">
        <f t="shared" si="25"/>
        <v>OK</v>
      </c>
      <c r="N113" s="53" t="str">
        <f t="shared" si="49"/>
        <v>-</v>
      </c>
    </row>
    <row r="114" spans="2:14" ht="21.75" customHeight="1">
      <c r="B114" s="53">
        <v>5</v>
      </c>
      <c r="C114" s="54">
        <v>2</v>
      </c>
      <c r="D114" s="55" t="s">
        <v>327</v>
      </c>
      <c r="E114" s="56" t="s">
        <v>328</v>
      </c>
      <c r="F114" s="116"/>
      <c r="G114" s="29"/>
      <c r="I114" s="53">
        <f t="shared" si="45"/>
        <v>0</v>
      </c>
      <c r="J114" s="53">
        <f t="shared" si="46"/>
        <v>0</v>
      </c>
      <c r="K114" s="53">
        <f t="shared" si="47"/>
        <v>0</v>
      </c>
      <c r="L114" s="53">
        <f t="shared" si="48"/>
        <v>0</v>
      </c>
      <c r="M114" s="57" t="str">
        <f t="shared" si="25"/>
        <v>OK</v>
      </c>
      <c r="N114" s="53" t="str">
        <f t="shared" si="49"/>
        <v>-</v>
      </c>
    </row>
    <row r="115" spans="2:14" ht="36.75" customHeight="1">
      <c r="B115" s="53">
        <v>5</v>
      </c>
      <c r="C115" s="54">
        <v>4</v>
      </c>
      <c r="D115" s="55" t="s">
        <v>329</v>
      </c>
      <c r="E115" s="56" t="s">
        <v>330</v>
      </c>
      <c r="F115" s="116"/>
      <c r="G115" s="29"/>
      <c r="I115" s="53">
        <f t="shared" si="45"/>
        <v>0</v>
      </c>
      <c r="J115" s="53">
        <f t="shared" si="46"/>
        <v>0</v>
      </c>
      <c r="K115" s="53">
        <f>IF($F115="NO SÉ",1,0)</f>
        <v>0</v>
      </c>
      <c r="L115" s="53">
        <f t="shared" si="48"/>
        <v>0</v>
      </c>
      <c r="M115" s="57" t="str">
        <f t="shared" si="25"/>
        <v>OK</v>
      </c>
      <c r="N115" s="53" t="str">
        <f t="shared" si="49"/>
        <v>-</v>
      </c>
    </row>
    <row r="116" spans="2:14" ht="37.5" customHeight="1">
      <c r="B116" s="53">
        <v>5</v>
      </c>
      <c r="C116" s="54">
        <v>7</v>
      </c>
      <c r="D116" s="55" t="s">
        <v>331</v>
      </c>
      <c r="E116" s="56" t="s">
        <v>332</v>
      </c>
      <c r="F116" s="116"/>
      <c r="G116" s="29"/>
      <c r="I116" s="53">
        <f t="shared" si="45"/>
        <v>0</v>
      </c>
      <c r="J116" s="53">
        <f t="shared" si="46"/>
        <v>0</v>
      </c>
      <c r="K116" s="53">
        <f t="shared" si="47"/>
        <v>0</v>
      </c>
      <c r="L116" s="53">
        <f t="shared" si="48"/>
        <v>0</v>
      </c>
      <c r="M116" s="57" t="str">
        <f t="shared" si="25"/>
        <v>OK</v>
      </c>
      <c r="N116" s="53" t="str">
        <f t="shared" si="49"/>
        <v>-</v>
      </c>
    </row>
    <row r="117" spans="2:14" ht="21.75">
      <c r="G117" s="29"/>
    </row>
    <row r="118" spans="2:14" ht="21.75">
      <c r="G118" s="29"/>
    </row>
    <row r="119" spans="2:14" ht="21.75">
      <c r="G119" s="29"/>
    </row>
    <row r="120" spans="2:14" ht="21.75">
      <c r="G120" s="29"/>
    </row>
    <row r="121" spans="2:14" ht="21.75">
      <c r="G121" s="29"/>
    </row>
    <row r="122" spans="2:14" ht="21.75">
      <c r="G122" s="29"/>
    </row>
    <row r="123" spans="2:14" ht="21.75">
      <c r="G123" s="29"/>
    </row>
    <row r="124" spans="2:14" ht="21.75">
      <c r="G124" s="29"/>
    </row>
    <row r="125" spans="2:14" ht="21.75">
      <c r="G125" s="29"/>
    </row>
    <row r="126" spans="2:14" ht="21.75">
      <c r="G126" s="29"/>
    </row>
    <row r="127" spans="2:14" ht="21.75">
      <c r="G127" s="29"/>
    </row>
    <row r="128" spans="2:14" ht="21.75">
      <c r="G128" s="29"/>
    </row>
    <row r="129" spans="7:7" ht="21.75">
      <c r="G129" s="29"/>
    </row>
    <row r="130" spans="7:7" ht="21.75">
      <c r="G130" s="29"/>
    </row>
    <row r="131" spans="7:7" ht="21.75">
      <c r="G131" s="29"/>
    </row>
    <row r="132" spans="7:7" ht="21.75">
      <c r="G132" s="29"/>
    </row>
    <row r="133" spans="7:7" ht="21.75">
      <c r="G133" s="29"/>
    </row>
    <row r="134" spans="7:7" ht="21.75">
      <c r="G134" s="29"/>
    </row>
    <row r="135" spans="7:7" ht="21.75">
      <c r="G135" s="29"/>
    </row>
    <row r="136" spans="7:7" ht="21.75">
      <c r="G136" s="29"/>
    </row>
    <row r="137" spans="7:7" ht="21.75">
      <c r="G137" s="29"/>
    </row>
    <row r="138" spans="7:7" ht="21.75">
      <c r="G138" s="29"/>
    </row>
    <row r="139" spans="7:7" ht="21.75">
      <c r="G139" s="29"/>
    </row>
    <row r="140" spans="7:7" ht="21.75">
      <c r="G140" s="29"/>
    </row>
    <row r="141" spans="7:7" ht="21.75">
      <c r="G141" s="29"/>
    </row>
    <row r="142" spans="7:7" ht="21.75">
      <c r="G142" s="29"/>
    </row>
    <row r="143" spans="7:7" ht="21.75">
      <c r="G143" s="29"/>
    </row>
    <row r="144" spans="7:7" ht="21.75">
      <c r="G144" s="29"/>
    </row>
    <row r="145" spans="7:7" ht="21.75">
      <c r="G145" s="29"/>
    </row>
    <row r="146" spans="7:7" ht="21.75">
      <c r="G146" s="29"/>
    </row>
    <row r="147" spans="7:7" ht="21.75">
      <c r="G147" s="29"/>
    </row>
    <row r="148" spans="7:7" ht="21.75">
      <c r="G148" s="29"/>
    </row>
  </sheetData>
  <sheetProtection algorithmName="SHA-512" hashValue="qKUJednTxiSK/+O6ONcZZ2eKe7Ao1Y/HXg4zHraV1I0EJKdr8p1F81CPmQ0qKVvTU9iD1wcby2fSsw1sn6nm9w==" saltValue="UQsCkuF9+nK+wWRzlbWTsw==" spinCount="100000" sheet="1" objects="1" scenarios="1"/>
  <mergeCells count="14">
    <mergeCell ref="I75:N75"/>
    <mergeCell ref="I98:N98"/>
    <mergeCell ref="I5:L5"/>
    <mergeCell ref="M5:M6"/>
    <mergeCell ref="N5:N6"/>
    <mergeCell ref="M7:N7"/>
    <mergeCell ref="I9:N9"/>
    <mergeCell ref="I38:N38"/>
    <mergeCell ref="B2:F2"/>
    <mergeCell ref="B5:B6"/>
    <mergeCell ref="C5:C6"/>
    <mergeCell ref="D5:D6"/>
    <mergeCell ref="E5:E6"/>
    <mergeCell ref="F5:F6"/>
  </mergeCells>
  <dataValidations count="1">
    <dataValidation type="list" allowBlank="1" showInputMessage="1" showErrorMessage="1" sqref="F111:F116 F103:F109 F100:F101 F93:F97 F84:F91 F40:F49 F77:F82 F11:F14 F22:F37 F16:F20 F51:F74" xr:uid="{930489B2-7EF2-4279-97FA-B9D03F19FEF3}">
      <formula1>$H$6:$L$6</formula1>
    </dataValidation>
  </dataValidations>
  <printOptions horizontalCentered="1"/>
  <pageMargins left="0.39370078740157483" right="0.39370078740157483" top="0.74803149606299213" bottom="0.55118110236220474" header="0.31496062992125984" footer="0.31496062992125984"/>
  <pageSetup scale="92" fitToHeight="0" orientation="portrait" verticalDpi="1200" r:id="rId1"/>
  <headerFooter>
    <oddFooter>&amp;R&amp;P de &amp;N</oddFooter>
  </headerFooter>
  <rowBreaks count="4" manualBreakCount="4">
    <brk id="20" max="6" man="1"/>
    <brk id="49" max="6" man="1"/>
    <brk id="79" max="6" man="1"/>
    <brk id="97"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85A7-47E6-4B6C-8668-CE8E9DEF36FC}">
  <sheetPr>
    <tabColor theme="5" tint="-0.249977111117893"/>
  </sheetPr>
  <dimension ref="A2:H115"/>
  <sheetViews>
    <sheetView workbookViewId="0">
      <selection activeCell="I70" sqref="I70"/>
    </sheetView>
  </sheetViews>
  <sheetFormatPr baseColWidth="10" defaultRowHeight="15"/>
  <cols>
    <col min="1" max="1" width="5.7109375" bestFit="1" customWidth="1"/>
    <col min="2" max="2" width="7.28515625" bestFit="1" customWidth="1"/>
    <col min="3" max="3" width="76.85546875" style="1" customWidth="1"/>
    <col min="4" max="4" width="7" bestFit="1" customWidth="1"/>
    <col min="5" max="5" width="3.7109375" bestFit="1" customWidth="1"/>
    <col min="6" max="6" width="6.140625" bestFit="1" customWidth="1"/>
    <col min="7" max="7" width="11.42578125" bestFit="1" customWidth="1"/>
  </cols>
  <sheetData>
    <row r="2" spans="1:8" ht="23.25">
      <c r="A2" s="174" t="s">
        <v>58</v>
      </c>
      <c r="B2" s="175"/>
      <c r="C2" s="175"/>
      <c r="D2" s="175"/>
      <c r="E2" s="175"/>
      <c r="F2" s="175"/>
      <c r="G2" s="175"/>
      <c r="H2" s="176"/>
    </row>
    <row r="3" spans="1:8">
      <c r="A3" s="4"/>
      <c r="B3" s="4"/>
      <c r="C3" s="5"/>
      <c r="D3" s="165" t="s">
        <v>149</v>
      </c>
      <c r="E3" s="166"/>
      <c r="F3" s="166"/>
      <c r="G3" s="167"/>
      <c r="H3" s="7"/>
    </row>
    <row r="4" spans="1:8">
      <c r="A4" s="8" t="s">
        <v>114</v>
      </c>
      <c r="B4" s="8" t="s">
        <v>115</v>
      </c>
      <c r="C4" s="6"/>
      <c r="D4" s="12" t="s">
        <v>116</v>
      </c>
      <c r="E4" s="12" t="s">
        <v>117</v>
      </c>
      <c r="F4" s="12" t="s">
        <v>118</v>
      </c>
      <c r="G4" s="12" t="s">
        <v>119</v>
      </c>
      <c r="H4" s="13" t="s">
        <v>148</v>
      </c>
    </row>
    <row r="5" spans="1:8">
      <c r="A5" s="153" t="s">
        <v>0</v>
      </c>
      <c r="B5" s="154"/>
      <c r="C5" s="155"/>
      <c r="D5" s="9"/>
      <c r="E5" s="9"/>
      <c r="F5" s="9"/>
      <c r="G5" s="9"/>
      <c r="H5" s="9"/>
    </row>
    <row r="6" spans="1:8" ht="48" customHeight="1">
      <c r="A6" s="156" t="s">
        <v>1</v>
      </c>
      <c r="B6" s="157"/>
      <c r="C6" s="158"/>
      <c r="D6" s="147" t="str">
        <f>IF(D7&lt;18,"NIVEL 1", "NIVEL 2")</f>
        <v>NIVEL 1</v>
      </c>
      <c r="E6" s="148"/>
      <c r="F6" s="148"/>
      <c r="G6" s="148"/>
      <c r="H6" s="149"/>
    </row>
    <row r="7" spans="1:8">
      <c r="A7" s="153" t="s">
        <v>2</v>
      </c>
      <c r="B7" s="154"/>
      <c r="C7" s="155"/>
      <c r="D7" s="10">
        <f>SUM(D10:D35)</f>
        <v>0</v>
      </c>
      <c r="E7" s="10">
        <f>SUM(E10:E35)</f>
        <v>0</v>
      </c>
      <c r="F7" s="10">
        <f>SUM(F10:F35)</f>
        <v>0</v>
      </c>
      <c r="G7" s="10">
        <f>SUM(G10:G35)</f>
        <v>0</v>
      </c>
      <c r="H7" s="10" t="str">
        <f>IF(D7+E7+F7+G7&lt;&gt;24,"REVISAR RESPUESTA","OK")</f>
        <v>REVISAR RESPUESTA</v>
      </c>
    </row>
    <row r="8" spans="1:8" ht="33" customHeight="1">
      <c r="A8" s="156" t="s">
        <v>20</v>
      </c>
      <c r="B8" s="157"/>
      <c r="C8" s="158"/>
      <c r="D8" s="147" t="str">
        <f>IF(D7=24,"NIVEL 2", IF((E7+F7+G7)&lt;=6,"NIVEL 2 PERO REVISA AREAS DE MEJORA","NIVEL 1"))</f>
        <v>NIVEL 2 PERO REVISA AREAS DE MEJORA</v>
      </c>
      <c r="E8" s="148"/>
      <c r="F8" s="148"/>
      <c r="G8" s="148"/>
      <c r="H8" s="149"/>
    </row>
    <row r="9" spans="1:8" ht="14.1" customHeight="1">
      <c r="A9" s="159" t="s">
        <v>3</v>
      </c>
      <c r="B9" s="160"/>
      <c r="C9" s="160"/>
      <c r="D9" s="160"/>
      <c r="E9" s="160"/>
      <c r="F9" s="160"/>
      <c r="G9" s="160"/>
      <c r="H9" s="161"/>
    </row>
    <row r="10" spans="1:8" ht="30">
      <c r="A10" s="11">
        <v>2</v>
      </c>
      <c r="B10" s="11">
        <v>7</v>
      </c>
      <c r="C10" s="5" t="s">
        <v>22</v>
      </c>
      <c r="D10" s="11">
        <f>'3. CUESTIONARIO FINAL'!I11</f>
        <v>0</v>
      </c>
      <c r="E10" s="11">
        <f>'3. CUESTIONARIO FINAL'!J11</f>
        <v>0</v>
      </c>
      <c r="F10" s="11">
        <f>'3. CUESTIONARIO FINAL'!K11</f>
        <v>0</v>
      </c>
      <c r="G10" s="11">
        <f>'3. CUESTIONARIO FINAL'!L11</f>
        <v>0</v>
      </c>
      <c r="H10" s="11" t="str">
        <f>IF(D10+E10+F10+G10&gt;1,"REVISAR RESPUESTA","OK")</f>
        <v>OK</v>
      </c>
    </row>
    <row r="11" spans="1:8" ht="30">
      <c r="A11" s="11">
        <v>2</v>
      </c>
      <c r="B11" s="11">
        <v>2</v>
      </c>
      <c r="C11" s="5" t="s">
        <v>21</v>
      </c>
      <c r="D11" s="11">
        <f>'3. CUESTIONARIO FINAL'!I12</f>
        <v>0</v>
      </c>
      <c r="E11" s="11">
        <f>'3. CUESTIONARIO FINAL'!J12</f>
        <v>0</v>
      </c>
      <c r="F11" s="11">
        <f>'3. CUESTIONARIO FINAL'!K12</f>
        <v>0</v>
      </c>
      <c r="G11" s="11">
        <f>'3. CUESTIONARIO FINAL'!L12</f>
        <v>0</v>
      </c>
      <c r="H11" s="11" t="str">
        <f t="shared" ref="H11:H72" si="0">IF(D11+E11+F11+G11&gt;1,"REVISAR RESPUESTA","OK")</f>
        <v>OK</v>
      </c>
    </row>
    <row r="12" spans="1:8" ht="30">
      <c r="A12" s="11">
        <v>2</v>
      </c>
      <c r="B12" s="11">
        <v>2</v>
      </c>
      <c r="C12" s="5" t="s">
        <v>25</v>
      </c>
      <c r="D12" s="11">
        <f>'3. CUESTIONARIO FINAL'!I13</f>
        <v>0</v>
      </c>
      <c r="E12" s="11">
        <f>'3. CUESTIONARIO FINAL'!J13</f>
        <v>0</v>
      </c>
      <c r="F12" s="11">
        <f>'3. CUESTIONARIO FINAL'!K13</f>
        <v>0</v>
      </c>
      <c r="G12" s="11">
        <f>'3. CUESTIONARIO FINAL'!L13</f>
        <v>0</v>
      </c>
      <c r="H12" s="11" t="str">
        <f t="shared" si="0"/>
        <v>OK</v>
      </c>
    </row>
    <row r="13" spans="1:8" ht="45">
      <c r="A13" s="11">
        <v>2</v>
      </c>
      <c r="B13" s="11">
        <v>1</v>
      </c>
      <c r="C13" s="5" t="s">
        <v>26</v>
      </c>
      <c r="D13" s="11">
        <f>'3. CUESTIONARIO FINAL'!I14</f>
        <v>0</v>
      </c>
      <c r="E13" s="11">
        <f>'3. CUESTIONARIO FINAL'!J14</f>
        <v>0</v>
      </c>
      <c r="F13" s="11">
        <f>'3. CUESTIONARIO FINAL'!K14</f>
        <v>0</v>
      </c>
      <c r="G13" s="11">
        <f>'3. CUESTIONARIO FINAL'!L14</f>
        <v>0</v>
      </c>
      <c r="H13" s="11" t="str">
        <f t="shared" si="0"/>
        <v>OK</v>
      </c>
    </row>
    <row r="14" spans="1:8" ht="14.1" customHeight="1">
      <c r="A14" s="159" t="s">
        <v>4</v>
      </c>
      <c r="B14" s="160"/>
      <c r="C14" s="160"/>
      <c r="D14" s="160"/>
      <c r="E14" s="160"/>
      <c r="F14" s="160"/>
      <c r="G14" s="160"/>
      <c r="H14" s="161"/>
    </row>
    <row r="15" spans="1:8" ht="30">
      <c r="A15" s="11">
        <v>2</v>
      </c>
      <c r="B15" s="11">
        <v>9</v>
      </c>
      <c r="C15" s="5" t="s">
        <v>27</v>
      </c>
      <c r="D15" s="11">
        <f>'3. CUESTIONARIO FINAL'!I16</f>
        <v>0</v>
      </c>
      <c r="E15" s="11">
        <f>'3. CUESTIONARIO FINAL'!J16</f>
        <v>0</v>
      </c>
      <c r="F15" s="11">
        <f>'3. CUESTIONARIO FINAL'!K16</f>
        <v>0</v>
      </c>
      <c r="G15" s="11">
        <f>'3. CUESTIONARIO FINAL'!L16</f>
        <v>0</v>
      </c>
      <c r="H15" s="11" t="str">
        <f t="shared" si="0"/>
        <v>OK</v>
      </c>
    </row>
    <row r="16" spans="1:8" ht="30">
      <c r="A16" s="11">
        <v>2</v>
      </c>
      <c r="B16" s="11">
        <v>8</v>
      </c>
      <c r="C16" s="5" t="s">
        <v>28</v>
      </c>
      <c r="D16" s="11">
        <f>'3. CUESTIONARIO FINAL'!I17</f>
        <v>0</v>
      </c>
      <c r="E16" s="11">
        <f>'3. CUESTIONARIO FINAL'!J17</f>
        <v>0</v>
      </c>
      <c r="F16" s="11">
        <f>'3. CUESTIONARIO FINAL'!K17</f>
        <v>0</v>
      </c>
      <c r="G16" s="11">
        <f>'3. CUESTIONARIO FINAL'!L17</f>
        <v>0</v>
      </c>
      <c r="H16" s="11" t="str">
        <f t="shared" si="0"/>
        <v>OK</v>
      </c>
    </row>
    <row r="17" spans="1:8" ht="45">
      <c r="A17" s="11">
        <v>2</v>
      </c>
      <c r="B17" s="11">
        <v>3</v>
      </c>
      <c r="C17" s="5" t="s">
        <v>31</v>
      </c>
      <c r="D17" s="11">
        <f>'3. CUESTIONARIO FINAL'!I18</f>
        <v>0</v>
      </c>
      <c r="E17" s="11">
        <f>'3. CUESTIONARIO FINAL'!J18</f>
        <v>0</v>
      </c>
      <c r="F17" s="11">
        <f>'3. CUESTIONARIO FINAL'!K18</f>
        <v>0</v>
      </c>
      <c r="G17" s="11">
        <f>'3. CUESTIONARIO FINAL'!L18</f>
        <v>0</v>
      </c>
      <c r="H17" s="11" t="str">
        <f t="shared" si="0"/>
        <v>OK</v>
      </c>
    </row>
    <row r="18" spans="1:8" ht="45">
      <c r="A18" s="11">
        <v>2</v>
      </c>
      <c r="B18" s="11">
        <v>9</v>
      </c>
      <c r="C18" s="5" t="s">
        <v>29</v>
      </c>
      <c r="D18" s="11">
        <f>'3. CUESTIONARIO FINAL'!I19</f>
        <v>0</v>
      </c>
      <c r="E18" s="11">
        <f>'3. CUESTIONARIO FINAL'!J19</f>
        <v>0</v>
      </c>
      <c r="F18" s="11">
        <f>'3. CUESTIONARIO FINAL'!K19</f>
        <v>0</v>
      </c>
      <c r="G18" s="11">
        <f>'3. CUESTIONARIO FINAL'!L19</f>
        <v>0</v>
      </c>
      <c r="H18" s="11" t="str">
        <f t="shared" si="0"/>
        <v>OK</v>
      </c>
    </row>
    <row r="19" spans="1:8" ht="30">
      <c r="A19" s="11">
        <v>2</v>
      </c>
      <c r="B19" s="11">
        <v>4</v>
      </c>
      <c r="C19" s="5" t="s">
        <v>30</v>
      </c>
      <c r="D19" s="11">
        <f>'3. CUESTIONARIO FINAL'!I20</f>
        <v>0</v>
      </c>
      <c r="E19" s="11">
        <f>'3. CUESTIONARIO FINAL'!J20</f>
        <v>0</v>
      </c>
      <c r="F19" s="11">
        <f>'3. CUESTIONARIO FINAL'!K20</f>
        <v>0</v>
      </c>
      <c r="G19" s="11">
        <f>'3. CUESTIONARIO FINAL'!L20</f>
        <v>0</v>
      </c>
      <c r="H19" s="11" t="str">
        <f t="shared" si="0"/>
        <v>OK</v>
      </c>
    </row>
    <row r="20" spans="1:8">
      <c r="A20" s="144" t="s">
        <v>32</v>
      </c>
      <c r="B20" s="145"/>
      <c r="C20" s="145"/>
      <c r="D20" s="145"/>
      <c r="E20" s="145"/>
      <c r="F20" s="145"/>
      <c r="G20" s="145"/>
      <c r="H20" s="146"/>
    </row>
    <row r="21" spans="1:8">
      <c r="A21" s="11">
        <v>2</v>
      </c>
      <c r="B21" s="11">
        <v>6</v>
      </c>
      <c r="C21" s="5" t="s">
        <v>33</v>
      </c>
      <c r="D21" s="11">
        <f>'3. CUESTIONARIO FINAL'!I22</f>
        <v>0</v>
      </c>
      <c r="E21" s="11">
        <f>'3. CUESTIONARIO FINAL'!J22</f>
        <v>0</v>
      </c>
      <c r="F21" s="11">
        <f>'3. CUESTIONARIO FINAL'!K22</f>
        <v>0</v>
      </c>
      <c r="G21" s="11">
        <f>'3. CUESTIONARIO FINAL'!L22</f>
        <v>0</v>
      </c>
      <c r="H21" s="11" t="str">
        <f t="shared" si="0"/>
        <v>OK</v>
      </c>
    </row>
    <row r="22" spans="1:8" ht="75">
      <c r="A22" s="11">
        <v>2</v>
      </c>
      <c r="B22" s="11">
        <v>5</v>
      </c>
      <c r="C22" s="5" t="s">
        <v>41</v>
      </c>
      <c r="D22" s="11">
        <f>'3. CUESTIONARIO FINAL'!I23</f>
        <v>0</v>
      </c>
      <c r="E22" s="11">
        <f>'3. CUESTIONARIO FINAL'!J23</f>
        <v>0</v>
      </c>
      <c r="F22" s="11">
        <f>'3. CUESTIONARIO FINAL'!K23</f>
        <v>0</v>
      </c>
      <c r="G22" s="11">
        <f>'3. CUESTIONARIO FINAL'!L23</f>
        <v>0</v>
      </c>
      <c r="H22" s="11" t="str">
        <f t="shared" si="0"/>
        <v>OK</v>
      </c>
    </row>
    <row r="23" spans="1:8" ht="30">
      <c r="A23" s="11">
        <v>2</v>
      </c>
      <c r="B23" s="11">
        <v>5</v>
      </c>
      <c r="C23" s="5" t="s">
        <v>35</v>
      </c>
      <c r="D23" s="11">
        <f>'3. CUESTIONARIO FINAL'!I24</f>
        <v>0</v>
      </c>
      <c r="E23" s="11">
        <f>'3. CUESTIONARIO FINAL'!J24</f>
        <v>0</v>
      </c>
      <c r="F23" s="11">
        <f>'3. CUESTIONARIO FINAL'!K24</f>
        <v>0</v>
      </c>
      <c r="G23" s="11">
        <f>'3. CUESTIONARIO FINAL'!L24</f>
        <v>0</v>
      </c>
      <c r="H23" s="11" t="str">
        <f t="shared" si="0"/>
        <v>OK</v>
      </c>
    </row>
    <row r="24" spans="1:8" ht="30">
      <c r="A24" s="11">
        <v>2</v>
      </c>
      <c r="B24" s="11">
        <v>1</v>
      </c>
      <c r="C24" s="5" t="s">
        <v>36</v>
      </c>
      <c r="D24" s="11">
        <f>'3. CUESTIONARIO FINAL'!I25</f>
        <v>0</v>
      </c>
      <c r="E24" s="11">
        <f>'3. CUESTIONARIO FINAL'!J25</f>
        <v>0</v>
      </c>
      <c r="F24" s="11">
        <f>'3. CUESTIONARIO FINAL'!K25</f>
        <v>0</v>
      </c>
      <c r="G24" s="11">
        <f>'3. CUESTIONARIO FINAL'!L25</f>
        <v>0</v>
      </c>
      <c r="H24" s="11" t="str">
        <f t="shared" si="0"/>
        <v>OK</v>
      </c>
    </row>
    <row r="25" spans="1:8" ht="30">
      <c r="A25" s="11">
        <v>2</v>
      </c>
      <c r="B25" s="11">
        <v>5</v>
      </c>
      <c r="C25" s="5" t="s">
        <v>37</v>
      </c>
      <c r="D25" s="11">
        <f>'3. CUESTIONARIO FINAL'!I26</f>
        <v>0</v>
      </c>
      <c r="E25" s="11">
        <f>'3. CUESTIONARIO FINAL'!J26</f>
        <v>0</v>
      </c>
      <c r="F25" s="11">
        <f>'3. CUESTIONARIO FINAL'!K26</f>
        <v>0</v>
      </c>
      <c r="G25" s="11">
        <f>'3. CUESTIONARIO FINAL'!L26</f>
        <v>0</v>
      </c>
      <c r="H25" s="11" t="str">
        <f t="shared" si="0"/>
        <v>OK</v>
      </c>
    </row>
    <row r="26" spans="1:8" ht="30">
      <c r="A26" s="11">
        <v>2</v>
      </c>
      <c r="B26" s="11">
        <v>4</v>
      </c>
      <c r="C26" s="5" t="s">
        <v>38</v>
      </c>
      <c r="D26" s="11">
        <f>'3. CUESTIONARIO FINAL'!I27</f>
        <v>0</v>
      </c>
      <c r="E26" s="11">
        <f>'3. CUESTIONARIO FINAL'!J27</f>
        <v>0</v>
      </c>
      <c r="F26" s="11">
        <f>'3. CUESTIONARIO FINAL'!K27</f>
        <v>0</v>
      </c>
      <c r="G26" s="11">
        <f>'3. CUESTIONARIO FINAL'!L27</f>
        <v>0</v>
      </c>
      <c r="H26" s="11" t="str">
        <f t="shared" si="0"/>
        <v>OK</v>
      </c>
    </row>
    <row r="27" spans="1:8" ht="60">
      <c r="A27" s="11">
        <v>2</v>
      </c>
      <c r="B27" s="11">
        <v>2</v>
      </c>
      <c r="C27" s="5" t="s">
        <v>39</v>
      </c>
      <c r="D27" s="11">
        <f>'3. CUESTIONARIO FINAL'!I28</f>
        <v>0</v>
      </c>
      <c r="E27" s="11">
        <f>'3. CUESTIONARIO FINAL'!J28</f>
        <v>0</v>
      </c>
      <c r="F27" s="11">
        <f>'3. CUESTIONARIO FINAL'!K28</f>
        <v>0</v>
      </c>
      <c r="G27" s="11">
        <f>'3. CUESTIONARIO FINAL'!L28</f>
        <v>0</v>
      </c>
      <c r="H27" s="11" t="str">
        <f t="shared" si="0"/>
        <v>OK</v>
      </c>
    </row>
    <row r="28" spans="1:8" ht="45">
      <c r="A28" s="11">
        <v>2</v>
      </c>
      <c r="B28" s="11">
        <v>5</v>
      </c>
      <c r="C28" s="5" t="s">
        <v>40</v>
      </c>
      <c r="D28" s="11">
        <f>'3. CUESTIONARIO FINAL'!I29</f>
        <v>0</v>
      </c>
      <c r="E28" s="11">
        <f>'3. CUESTIONARIO FINAL'!J29</f>
        <v>0</v>
      </c>
      <c r="F28" s="11">
        <f>'3. CUESTIONARIO FINAL'!K29</f>
        <v>0</v>
      </c>
      <c r="G28" s="11">
        <f>'3. CUESTIONARIO FINAL'!L29</f>
        <v>0</v>
      </c>
      <c r="H28" s="11" t="str">
        <f t="shared" si="0"/>
        <v>OK</v>
      </c>
    </row>
    <row r="29" spans="1:8" ht="45">
      <c r="A29" s="11">
        <v>2</v>
      </c>
      <c r="B29" s="11">
        <v>7</v>
      </c>
      <c r="C29" s="5" t="s">
        <v>34</v>
      </c>
      <c r="D29" s="11">
        <f>'3. CUESTIONARIO FINAL'!I30</f>
        <v>0</v>
      </c>
      <c r="E29" s="11">
        <f>'3. CUESTIONARIO FINAL'!J30</f>
        <v>0</v>
      </c>
      <c r="F29" s="11">
        <f>'3. CUESTIONARIO FINAL'!K30</f>
        <v>0</v>
      </c>
      <c r="G29" s="11">
        <f>'3. CUESTIONARIO FINAL'!L30</f>
        <v>0</v>
      </c>
      <c r="H29" s="11" t="str">
        <f t="shared" si="0"/>
        <v>OK</v>
      </c>
    </row>
    <row r="30" spans="1:8" ht="30">
      <c r="A30" s="11">
        <v>2</v>
      </c>
      <c r="B30" s="11">
        <v>6</v>
      </c>
      <c r="C30" s="5" t="s">
        <v>42</v>
      </c>
      <c r="D30" s="11">
        <f>'3. CUESTIONARIO FINAL'!I31</f>
        <v>0</v>
      </c>
      <c r="E30" s="11">
        <f>'3. CUESTIONARIO FINAL'!J31</f>
        <v>0</v>
      </c>
      <c r="F30" s="11">
        <f>'3. CUESTIONARIO FINAL'!K31</f>
        <v>0</v>
      </c>
      <c r="G30" s="11">
        <f>'3. CUESTIONARIO FINAL'!L31</f>
        <v>0</v>
      </c>
      <c r="H30" s="11" t="str">
        <f t="shared" si="0"/>
        <v>OK</v>
      </c>
    </row>
    <row r="31" spans="1:8" ht="30">
      <c r="A31" s="11">
        <v>2</v>
      </c>
      <c r="B31" s="11">
        <v>7</v>
      </c>
      <c r="C31" s="5" t="s">
        <v>43</v>
      </c>
      <c r="D31" s="11">
        <f>'3. CUESTIONARIO FINAL'!I32</f>
        <v>0</v>
      </c>
      <c r="E31" s="11">
        <f>'3. CUESTIONARIO FINAL'!J32</f>
        <v>0</v>
      </c>
      <c r="F31" s="11">
        <f>'3. CUESTIONARIO FINAL'!K32</f>
        <v>0</v>
      </c>
      <c r="G31" s="11">
        <f>'3. CUESTIONARIO FINAL'!L32</f>
        <v>0</v>
      </c>
      <c r="H31" s="11" t="str">
        <f t="shared" si="0"/>
        <v>OK</v>
      </c>
    </row>
    <row r="32" spans="1:8" ht="45">
      <c r="A32" s="11">
        <v>2</v>
      </c>
      <c r="B32" s="11">
        <v>4</v>
      </c>
      <c r="C32" s="5" t="s">
        <v>44</v>
      </c>
      <c r="D32" s="11">
        <f>'3. CUESTIONARIO FINAL'!I33</f>
        <v>0</v>
      </c>
      <c r="E32" s="11">
        <f>'3. CUESTIONARIO FINAL'!J33</f>
        <v>0</v>
      </c>
      <c r="F32" s="11">
        <f>'3. CUESTIONARIO FINAL'!K33</f>
        <v>0</v>
      </c>
      <c r="G32" s="11">
        <f>'3. CUESTIONARIO FINAL'!L33</f>
        <v>0</v>
      </c>
      <c r="H32" s="11" t="str">
        <f t="shared" si="0"/>
        <v>OK</v>
      </c>
    </row>
    <row r="33" spans="1:8" ht="30">
      <c r="A33" s="11">
        <v>2</v>
      </c>
      <c r="B33" s="11">
        <v>4</v>
      </c>
      <c r="C33" s="5" t="s">
        <v>45</v>
      </c>
      <c r="D33" s="11">
        <f>'3. CUESTIONARIO FINAL'!I34</f>
        <v>0</v>
      </c>
      <c r="E33" s="11">
        <f>'3. CUESTIONARIO FINAL'!J34</f>
        <v>0</v>
      </c>
      <c r="F33" s="11">
        <f>'3. CUESTIONARIO FINAL'!K34</f>
        <v>0</v>
      </c>
      <c r="G33" s="11">
        <f>'3. CUESTIONARIO FINAL'!L34</f>
        <v>0</v>
      </c>
      <c r="H33" s="11" t="str">
        <f t="shared" si="0"/>
        <v>OK</v>
      </c>
    </row>
    <row r="34" spans="1:8" ht="45">
      <c r="A34" s="11">
        <v>2</v>
      </c>
      <c r="B34" s="11">
        <v>6</v>
      </c>
      <c r="C34" s="5" t="s">
        <v>46</v>
      </c>
      <c r="D34" s="11">
        <f>'3. CUESTIONARIO FINAL'!I35</f>
        <v>0</v>
      </c>
      <c r="E34" s="11">
        <f>'3. CUESTIONARIO FINAL'!J35</f>
        <v>0</v>
      </c>
      <c r="F34" s="11">
        <f>'3. CUESTIONARIO FINAL'!K35</f>
        <v>0</v>
      </c>
      <c r="G34" s="11">
        <f>'3. CUESTIONARIO FINAL'!L35</f>
        <v>0</v>
      </c>
      <c r="H34" s="11" t="str">
        <f t="shared" si="0"/>
        <v>OK</v>
      </c>
    </row>
    <row r="35" spans="1:8" ht="30">
      <c r="A35" s="11">
        <v>2</v>
      </c>
      <c r="B35" s="11">
        <v>7</v>
      </c>
      <c r="C35" s="5" t="s">
        <v>5</v>
      </c>
      <c r="D35" s="11">
        <f>'3. CUESTIONARIO FINAL'!I36</f>
        <v>0</v>
      </c>
      <c r="E35" s="11">
        <f>'3. CUESTIONARIO FINAL'!J36</f>
        <v>0</v>
      </c>
      <c r="F35" s="11">
        <f>'3. CUESTIONARIO FINAL'!K36</f>
        <v>0</v>
      </c>
      <c r="G35" s="11">
        <f>'3. CUESTIONARIO FINAL'!L36</f>
        <v>0</v>
      </c>
      <c r="H35" s="11" t="str">
        <f t="shared" si="0"/>
        <v>OK</v>
      </c>
    </row>
    <row r="36" spans="1:8" ht="14.1" customHeight="1">
      <c r="A36" s="153" t="s">
        <v>6</v>
      </c>
      <c r="B36" s="154"/>
      <c r="C36" s="155"/>
      <c r="D36" s="10">
        <f>SUM(D38:D72)</f>
        <v>0</v>
      </c>
      <c r="E36" s="10">
        <f>SUM(E38:E72)</f>
        <v>0</v>
      </c>
      <c r="F36" s="10">
        <f>SUM(F38:F72)</f>
        <v>0</v>
      </c>
      <c r="G36" s="10">
        <f>SUM(G38:G72)</f>
        <v>0</v>
      </c>
      <c r="H36" s="10" t="str">
        <f>IF(D36+E36+F36+G36&lt;&gt;32,"REVISAR RESPUESTA","OK")</f>
        <v>REVISAR RESPUESTA</v>
      </c>
    </row>
    <row r="37" spans="1:8" ht="66" customHeight="1">
      <c r="A37" s="156" t="s">
        <v>47</v>
      </c>
      <c r="B37" s="157"/>
      <c r="C37" s="158"/>
      <c r="D37" s="147" t="str">
        <f>IF(D36=32,"NIVEL 3",IF((E36+F36+G36)&gt;=8,"NIVEL 3 PERO REVISAR AREAS DE MEJORA","NIVEL 2"))</f>
        <v>NIVEL 2</v>
      </c>
      <c r="E37" s="148"/>
      <c r="F37" s="148"/>
      <c r="G37" s="148"/>
      <c r="H37" s="149"/>
    </row>
    <row r="38" spans="1:8" ht="14.1" customHeight="1">
      <c r="A38" s="144" t="s">
        <v>7</v>
      </c>
      <c r="B38" s="145"/>
      <c r="C38" s="145"/>
      <c r="D38" s="145"/>
      <c r="E38" s="145"/>
      <c r="F38" s="145"/>
      <c r="G38" s="145"/>
      <c r="H38" s="146"/>
    </row>
    <row r="39" spans="1:8" ht="30">
      <c r="A39" s="11">
        <v>3</v>
      </c>
      <c r="B39" s="11">
        <v>2</v>
      </c>
      <c r="C39" s="5" t="s">
        <v>48</v>
      </c>
      <c r="D39" s="11">
        <f>'3. CUESTIONARIO FINAL'!I40</f>
        <v>0</v>
      </c>
      <c r="E39" s="11">
        <f>'3. CUESTIONARIO FINAL'!J40</f>
        <v>0</v>
      </c>
      <c r="F39" s="11">
        <f>'3. CUESTIONARIO FINAL'!K40</f>
        <v>0</v>
      </c>
      <c r="G39" s="11">
        <f>'3. CUESTIONARIO FINAL'!L40</f>
        <v>0</v>
      </c>
      <c r="H39" s="11" t="str">
        <f t="shared" si="0"/>
        <v>OK</v>
      </c>
    </row>
    <row r="40" spans="1:8" ht="30">
      <c r="A40" s="11">
        <v>3</v>
      </c>
      <c r="B40" s="11">
        <v>4</v>
      </c>
      <c r="C40" s="5" t="s">
        <v>49</v>
      </c>
      <c r="D40" s="11">
        <f>'3. CUESTIONARIO FINAL'!I41</f>
        <v>0</v>
      </c>
      <c r="E40" s="11">
        <f>'3. CUESTIONARIO FINAL'!J41</f>
        <v>0</v>
      </c>
      <c r="F40" s="11">
        <f>'3. CUESTIONARIO FINAL'!K41</f>
        <v>0</v>
      </c>
      <c r="G40" s="11">
        <f>'3. CUESTIONARIO FINAL'!L41</f>
        <v>0</v>
      </c>
      <c r="H40" s="11" t="str">
        <f t="shared" si="0"/>
        <v>OK</v>
      </c>
    </row>
    <row r="41" spans="1:8" ht="30">
      <c r="A41" s="11">
        <v>3</v>
      </c>
      <c r="B41" s="11">
        <v>2</v>
      </c>
      <c r="C41" s="5" t="s">
        <v>50</v>
      </c>
      <c r="D41" s="11">
        <f>'3. CUESTIONARIO FINAL'!I42</f>
        <v>0</v>
      </c>
      <c r="E41" s="11">
        <f>'3. CUESTIONARIO FINAL'!J42</f>
        <v>0</v>
      </c>
      <c r="F41" s="11">
        <f>'3. CUESTIONARIO FINAL'!K42</f>
        <v>0</v>
      </c>
      <c r="G41" s="11">
        <f>'3. CUESTIONARIO FINAL'!L42</f>
        <v>0</v>
      </c>
      <c r="H41" s="11" t="str">
        <f t="shared" si="0"/>
        <v>OK</v>
      </c>
    </row>
    <row r="42" spans="1:8" ht="45">
      <c r="A42" s="11">
        <v>3</v>
      </c>
      <c r="B42" s="11">
        <v>1</v>
      </c>
      <c r="C42" s="5" t="s">
        <v>51</v>
      </c>
      <c r="D42" s="11">
        <f>'3. CUESTIONARIO FINAL'!I43</f>
        <v>0</v>
      </c>
      <c r="E42" s="11">
        <f>'3. CUESTIONARIO FINAL'!J43</f>
        <v>0</v>
      </c>
      <c r="F42" s="11">
        <f>'3. CUESTIONARIO FINAL'!K43</f>
        <v>0</v>
      </c>
      <c r="G42" s="11">
        <f>'3. CUESTIONARIO FINAL'!L43</f>
        <v>0</v>
      </c>
      <c r="H42" s="11" t="str">
        <f t="shared" si="0"/>
        <v>OK</v>
      </c>
    </row>
    <row r="43" spans="1:8" ht="45">
      <c r="A43" s="11">
        <v>3</v>
      </c>
      <c r="B43" s="11">
        <v>6</v>
      </c>
      <c r="C43" s="5" t="s">
        <v>52</v>
      </c>
      <c r="D43" s="11">
        <f>'3. CUESTIONARIO FINAL'!I44</f>
        <v>0</v>
      </c>
      <c r="E43" s="11">
        <f>'3. CUESTIONARIO FINAL'!J44</f>
        <v>0</v>
      </c>
      <c r="F43" s="11">
        <f>'3. CUESTIONARIO FINAL'!K44</f>
        <v>0</v>
      </c>
      <c r="G43" s="11">
        <f>'3. CUESTIONARIO FINAL'!L44</f>
        <v>0</v>
      </c>
      <c r="H43" s="11" t="str">
        <f t="shared" si="0"/>
        <v>OK</v>
      </c>
    </row>
    <row r="44" spans="1:8" ht="30">
      <c r="A44" s="11">
        <v>3</v>
      </c>
      <c r="B44" s="11">
        <v>6</v>
      </c>
      <c r="C44" s="5" t="s">
        <v>53</v>
      </c>
      <c r="D44" s="11">
        <f>'3. CUESTIONARIO FINAL'!I45</f>
        <v>0</v>
      </c>
      <c r="E44" s="11">
        <f>'3. CUESTIONARIO FINAL'!J45</f>
        <v>0</v>
      </c>
      <c r="F44" s="11">
        <f>'3. CUESTIONARIO FINAL'!K45</f>
        <v>0</v>
      </c>
      <c r="G44" s="11">
        <f>'3. CUESTIONARIO FINAL'!L45</f>
        <v>0</v>
      </c>
      <c r="H44" s="11" t="str">
        <f t="shared" si="0"/>
        <v>OK</v>
      </c>
    </row>
    <row r="45" spans="1:8" ht="30">
      <c r="A45" s="11">
        <v>3</v>
      </c>
      <c r="B45" s="11">
        <v>9</v>
      </c>
      <c r="C45" s="5" t="s">
        <v>54</v>
      </c>
      <c r="D45" s="11">
        <f>'3. CUESTIONARIO FINAL'!I46</f>
        <v>0</v>
      </c>
      <c r="E45" s="11">
        <f>'3. CUESTIONARIO FINAL'!J46</f>
        <v>0</v>
      </c>
      <c r="F45" s="11">
        <f>'3. CUESTIONARIO FINAL'!K46</f>
        <v>0</v>
      </c>
      <c r="G45" s="11">
        <f>'3. CUESTIONARIO FINAL'!L46</f>
        <v>0</v>
      </c>
      <c r="H45" s="11" t="str">
        <f t="shared" si="0"/>
        <v>OK</v>
      </c>
    </row>
    <row r="46" spans="1:8" ht="30">
      <c r="A46" s="11">
        <v>3</v>
      </c>
      <c r="B46" s="11">
        <v>3</v>
      </c>
      <c r="C46" s="5" t="s">
        <v>55</v>
      </c>
      <c r="D46" s="11">
        <f>'3. CUESTIONARIO FINAL'!I47</f>
        <v>0</v>
      </c>
      <c r="E46" s="11">
        <f>'3. CUESTIONARIO FINAL'!J47</f>
        <v>0</v>
      </c>
      <c r="F46" s="11">
        <f>'3. CUESTIONARIO FINAL'!K47</f>
        <v>0</v>
      </c>
      <c r="G46" s="11">
        <f>'3. CUESTIONARIO FINAL'!L47</f>
        <v>0</v>
      </c>
      <c r="H46" s="11" t="str">
        <f t="shared" si="0"/>
        <v>OK</v>
      </c>
    </row>
    <row r="47" spans="1:8" ht="30">
      <c r="A47" s="11">
        <v>3</v>
      </c>
      <c r="B47" s="11">
        <v>5</v>
      </c>
      <c r="C47" s="5" t="s">
        <v>56</v>
      </c>
      <c r="D47" s="11">
        <f>'3. CUESTIONARIO FINAL'!I48</f>
        <v>0</v>
      </c>
      <c r="E47" s="11">
        <f>'3. CUESTIONARIO FINAL'!J48</f>
        <v>0</v>
      </c>
      <c r="F47" s="11">
        <f>'3. CUESTIONARIO FINAL'!K48</f>
        <v>0</v>
      </c>
      <c r="G47" s="11">
        <f>'3. CUESTIONARIO FINAL'!L48</f>
        <v>0</v>
      </c>
      <c r="H47" s="11" t="str">
        <f t="shared" si="0"/>
        <v>OK</v>
      </c>
    </row>
    <row r="48" spans="1:8" ht="45">
      <c r="A48" s="11">
        <v>3</v>
      </c>
      <c r="B48" s="11">
        <v>9</v>
      </c>
      <c r="C48" s="5" t="s">
        <v>57</v>
      </c>
      <c r="D48" s="11">
        <f>'3. CUESTIONARIO FINAL'!I49</f>
        <v>0</v>
      </c>
      <c r="E48" s="11">
        <f>'3. CUESTIONARIO FINAL'!J49</f>
        <v>0</v>
      </c>
      <c r="F48" s="11">
        <f>'3. CUESTIONARIO FINAL'!K49</f>
        <v>0</v>
      </c>
      <c r="G48" s="11">
        <f>'3. CUESTIONARIO FINAL'!L49</f>
        <v>0</v>
      </c>
      <c r="H48" s="11" t="str">
        <f t="shared" si="0"/>
        <v>OK</v>
      </c>
    </row>
    <row r="49" spans="1:8" ht="14.1" customHeight="1">
      <c r="A49" s="144" t="s">
        <v>8</v>
      </c>
      <c r="B49" s="145"/>
      <c r="C49" s="145"/>
      <c r="D49" s="145"/>
      <c r="E49" s="145"/>
      <c r="F49" s="145"/>
      <c r="G49" s="145"/>
      <c r="H49" s="146"/>
    </row>
    <row r="50" spans="1:8" ht="30">
      <c r="A50" s="11">
        <v>3</v>
      </c>
      <c r="B50" s="11">
        <v>7</v>
      </c>
      <c r="C50" s="5" t="s">
        <v>59</v>
      </c>
      <c r="D50" s="11">
        <f>'3. CUESTIONARIO FINAL'!I51</f>
        <v>0</v>
      </c>
      <c r="E50" s="11">
        <f>'3. CUESTIONARIO FINAL'!J51</f>
        <v>0</v>
      </c>
      <c r="F50" s="11">
        <f>'3. CUESTIONARIO FINAL'!K51</f>
        <v>0</v>
      </c>
      <c r="G50" s="11">
        <f>'3. CUESTIONARIO FINAL'!L51</f>
        <v>0</v>
      </c>
      <c r="H50" s="11" t="str">
        <f t="shared" si="0"/>
        <v>OK</v>
      </c>
    </row>
    <row r="51" spans="1:8" ht="45">
      <c r="A51" s="11">
        <v>3</v>
      </c>
      <c r="B51" s="11">
        <v>4</v>
      </c>
      <c r="C51" s="5" t="s">
        <v>60</v>
      </c>
      <c r="D51" s="11">
        <f>'3. CUESTIONARIO FINAL'!I52</f>
        <v>0</v>
      </c>
      <c r="E51" s="11">
        <f>'3. CUESTIONARIO FINAL'!J52</f>
        <v>0</v>
      </c>
      <c r="F51" s="11">
        <f>'3. CUESTIONARIO FINAL'!K52</f>
        <v>0</v>
      </c>
      <c r="G51" s="11">
        <f>'3. CUESTIONARIO FINAL'!L52</f>
        <v>0</v>
      </c>
      <c r="H51" s="11" t="str">
        <f t="shared" si="0"/>
        <v>OK</v>
      </c>
    </row>
    <row r="52" spans="1:8" ht="30">
      <c r="A52" s="11">
        <v>3</v>
      </c>
      <c r="B52" s="11">
        <v>5</v>
      </c>
      <c r="C52" s="5" t="s">
        <v>61</v>
      </c>
      <c r="D52" s="11">
        <f>'3. CUESTIONARIO FINAL'!I53</f>
        <v>0</v>
      </c>
      <c r="E52" s="11">
        <f>'3. CUESTIONARIO FINAL'!J53</f>
        <v>0</v>
      </c>
      <c r="F52" s="11">
        <f>'3. CUESTIONARIO FINAL'!K53</f>
        <v>0</v>
      </c>
      <c r="G52" s="11">
        <f>'3. CUESTIONARIO FINAL'!L53</f>
        <v>0</v>
      </c>
      <c r="H52" s="11" t="str">
        <f t="shared" si="0"/>
        <v>OK</v>
      </c>
    </row>
    <row r="53" spans="1:8" ht="45">
      <c r="A53" s="11">
        <v>3</v>
      </c>
      <c r="B53" s="11">
        <v>9</v>
      </c>
      <c r="C53" s="5" t="s">
        <v>62</v>
      </c>
      <c r="D53" s="11">
        <f>'3. CUESTIONARIO FINAL'!I54</f>
        <v>0</v>
      </c>
      <c r="E53" s="11">
        <f>'3. CUESTIONARIO FINAL'!J54</f>
        <v>0</v>
      </c>
      <c r="F53" s="11">
        <f>'3. CUESTIONARIO FINAL'!K54</f>
        <v>0</v>
      </c>
      <c r="G53" s="11">
        <f>'3. CUESTIONARIO FINAL'!L54</f>
        <v>0</v>
      </c>
      <c r="H53" s="11" t="str">
        <f t="shared" si="0"/>
        <v>OK</v>
      </c>
    </row>
    <row r="54" spans="1:8" ht="30">
      <c r="A54" s="11">
        <v>3</v>
      </c>
      <c r="B54" s="11">
        <v>8</v>
      </c>
      <c r="C54" s="5" t="s">
        <v>63</v>
      </c>
      <c r="D54" s="11">
        <f>'3. CUESTIONARIO FINAL'!I55</f>
        <v>0</v>
      </c>
      <c r="E54" s="11">
        <f>'3. CUESTIONARIO FINAL'!J55</f>
        <v>0</v>
      </c>
      <c r="F54" s="11">
        <f>'3. CUESTIONARIO FINAL'!K55</f>
        <v>0</v>
      </c>
      <c r="G54" s="11">
        <f>'3. CUESTIONARIO FINAL'!L55</f>
        <v>0</v>
      </c>
      <c r="H54" s="11" t="str">
        <f t="shared" si="0"/>
        <v>OK</v>
      </c>
    </row>
    <row r="55" spans="1:8" ht="30">
      <c r="A55" s="11">
        <v>3</v>
      </c>
      <c r="B55" s="11">
        <v>9</v>
      </c>
      <c r="C55" s="5" t="s">
        <v>64</v>
      </c>
      <c r="D55" s="11">
        <f>'3. CUESTIONARIO FINAL'!I56</f>
        <v>0</v>
      </c>
      <c r="E55" s="11">
        <f>'3. CUESTIONARIO FINAL'!J56</f>
        <v>0</v>
      </c>
      <c r="F55" s="11">
        <f>'3. CUESTIONARIO FINAL'!K56</f>
        <v>0</v>
      </c>
      <c r="G55" s="11">
        <f>'3. CUESTIONARIO FINAL'!L56</f>
        <v>0</v>
      </c>
      <c r="H55" s="11" t="str">
        <f t="shared" si="0"/>
        <v>OK</v>
      </c>
    </row>
    <row r="56" spans="1:8" ht="30">
      <c r="A56" s="11">
        <v>3</v>
      </c>
      <c r="B56" s="11">
        <v>9</v>
      </c>
      <c r="C56" s="5" t="s">
        <v>65</v>
      </c>
      <c r="D56" s="11">
        <f>'3. CUESTIONARIO FINAL'!I57</f>
        <v>0</v>
      </c>
      <c r="E56" s="11">
        <f>'3. CUESTIONARIO FINAL'!J57</f>
        <v>0</v>
      </c>
      <c r="F56" s="11">
        <f>'3. CUESTIONARIO FINAL'!K57</f>
        <v>0</v>
      </c>
      <c r="G56" s="11">
        <f>'3. CUESTIONARIO FINAL'!L57</f>
        <v>0</v>
      </c>
      <c r="H56" s="11" t="str">
        <f t="shared" si="0"/>
        <v>OK</v>
      </c>
    </row>
    <row r="57" spans="1:8" ht="14.1" customHeight="1">
      <c r="A57" s="144" t="s">
        <v>9</v>
      </c>
      <c r="B57" s="145"/>
      <c r="C57" s="145"/>
      <c r="D57" s="145"/>
      <c r="E57" s="145"/>
      <c r="F57" s="145"/>
      <c r="G57" s="145"/>
      <c r="H57" s="146"/>
    </row>
    <row r="58" spans="1:8" ht="45">
      <c r="A58" s="11">
        <v>3</v>
      </c>
      <c r="B58" s="11">
        <v>5</v>
      </c>
      <c r="C58" s="5" t="s">
        <v>66</v>
      </c>
      <c r="D58" s="11">
        <f>'3. CUESTIONARIO FINAL'!I59</f>
        <v>0</v>
      </c>
      <c r="E58" s="11">
        <f>'3. CUESTIONARIO FINAL'!J59</f>
        <v>0</v>
      </c>
      <c r="F58" s="11">
        <f>'3. CUESTIONARIO FINAL'!K59</f>
        <v>0</v>
      </c>
      <c r="G58" s="11">
        <f>'3. CUESTIONARIO FINAL'!L59</f>
        <v>0</v>
      </c>
      <c r="H58" s="11" t="str">
        <f t="shared" si="0"/>
        <v>OK</v>
      </c>
    </row>
    <row r="59" spans="1:8" ht="30">
      <c r="A59" s="11">
        <v>3</v>
      </c>
      <c r="B59" s="11">
        <v>5</v>
      </c>
      <c r="C59" s="5" t="s">
        <v>67</v>
      </c>
      <c r="D59" s="11">
        <f>'3. CUESTIONARIO FINAL'!I60</f>
        <v>0</v>
      </c>
      <c r="E59" s="11">
        <f>'3. CUESTIONARIO FINAL'!J60</f>
        <v>0</v>
      </c>
      <c r="F59" s="11">
        <f>'3. CUESTIONARIO FINAL'!K60</f>
        <v>0</v>
      </c>
      <c r="G59" s="11">
        <f>'3. CUESTIONARIO FINAL'!L60</f>
        <v>0</v>
      </c>
      <c r="H59" s="11" t="str">
        <f t="shared" si="0"/>
        <v>OK</v>
      </c>
    </row>
    <row r="60" spans="1:8" ht="60">
      <c r="A60" s="11">
        <v>3</v>
      </c>
      <c r="B60" s="11">
        <v>7</v>
      </c>
      <c r="C60" s="5" t="s">
        <v>68</v>
      </c>
      <c r="D60" s="11">
        <f>'3. CUESTIONARIO FINAL'!I61</f>
        <v>0</v>
      </c>
      <c r="E60" s="11">
        <f>'3. CUESTIONARIO FINAL'!J61</f>
        <v>0</v>
      </c>
      <c r="F60" s="11">
        <f>'3. CUESTIONARIO FINAL'!K61</f>
        <v>0</v>
      </c>
      <c r="G60" s="11">
        <f>'3. CUESTIONARIO FINAL'!L61</f>
        <v>0</v>
      </c>
      <c r="H60" s="11" t="str">
        <f t="shared" si="0"/>
        <v>OK</v>
      </c>
    </row>
    <row r="61" spans="1:8" ht="45">
      <c r="A61" s="11">
        <v>3</v>
      </c>
      <c r="B61" s="11">
        <v>1</v>
      </c>
      <c r="C61" s="5" t="s">
        <v>69</v>
      </c>
      <c r="D61" s="11">
        <f>'3. CUESTIONARIO FINAL'!I62</f>
        <v>0</v>
      </c>
      <c r="E61" s="11">
        <f>'3. CUESTIONARIO FINAL'!J62</f>
        <v>0</v>
      </c>
      <c r="F61" s="11">
        <f>'3. CUESTIONARIO FINAL'!K62</f>
        <v>0</v>
      </c>
      <c r="G61" s="11">
        <f>'3. CUESTIONARIO FINAL'!L62</f>
        <v>0</v>
      </c>
      <c r="H61" s="11" t="str">
        <f t="shared" si="0"/>
        <v>OK</v>
      </c>
    </row>
    <row r="62" spans="1:8" ht="30">
      <c r="A62" s="11">
        <v>3</v>
      </c>
      <c r="B62" s="11">
        <v>7</v>
      </c>
      <c r="C62" s="5" t="s">
        <v>70</v>
      </c>
      <c r="D62" s="11">
        <f>'3. CUESTIONARIO FINAL'!I63</f>
        <v>0</v>
      </c>
      <c r="E62" s="11">
        <f>'3. CUESTIONARIO FINAL'!J63</f>
        <v>0</v>
      </c>
      <c r="F62" s="11">
        <f>'3. CUESTIONARIO FINAL'!K63</f>
        <v>0</v>
      </c>
      <c r="G62" s="11">
        <f>'3. CUESTIONARIO FINAL'!L63</f>
        <v>0</v>
      </c>
      <c r="H62" s="11" t="str">
        <f t="shared" si="0"/>
        <v>OK</v>
      </c>
    </row>
    <row r="63" spans="1:8" ht="45">
      <c r="A63" s="11">
        <v>3</v>
      </c>
      <c r="B63" s="11">
        <v>8</v>
      </c>
      <c r="C63" s="5" t="s">
        <v>71</v>
      </c>
      <c r="D63" s="11">
        <f>'3. CUESTIONARIO FINAL'!I64</f>
        <v>0</v>
      </c>
      <c r="E63" s="11">
        <f>'3. CUESTIONARIO FINAL'!J64</f>
        <v>0</v>
      </c>
      <c r="F63" s="11">
        <f>'3. CUESTIONARIO FINAL'!K64</f>
        <v>0</v>
      </c>
      <c r="G63" s="11">
        <f>'3. CUESTIONARIO FINAL'!L64</f>
        <v>0</v>
      </c>
      <c r="H63" s="11" t="str">
        <f t="shared" si="0"/>
        <v>OK</v>
      </c>
    </row>
    <row r="64" spans="1:8" ht="30">
      <c r="A64" s="11">
        <v>3</v>
      </c>
      <c r="B64" s="11">
        <v>4</v>
      </c>
      <c r="C64" s="5" t="s">
        <v>72</v>
      </c>
      <c r="D64" s="11">
        <f>'3. CUESTIONARIO FINAL'!I65</f>
        <v>0</v>
      </c>
      <c r="E64" s="11">
        <f>'3. CUESTIONARIO FINAL'!J65</f>
        <v>0</v>
      </c>
      <c r="F64" s="11">
        <f>'3. CUESTIONARIO FINAL'!K65</f>
        <v>0</v>
      </c>
      <c r="G64" s="11">
        <f>'3. CUESTIONARIO FINAL'!L65</f>
        <v>0</v>
      </c>
      <c r="H64" s="11" t="str">
        <f t="shared" si="0"/>
        <v>OK</v>
      </c>
    </row>
    <row r="65" spans="1:8">
      <c r="A65" s="11">
        <v>3</v>
      </c>
      <c r="B65" s="11">
        <v>2</v>
      </c>
      <c r="C65" s="5" t="s">
        <v>73</v>
      </c>
      <c r="D65" s="11">
        <f>'3. CUESTIONARIO FINAL'!I66</f>
        <v>0</v>
      </c>
      <c r="E65" s="11">
        <f>'3. CUESTIONARIO FINAL'!J66</f>
        <v>0</v>
      </c>
      <c r="F65" s="11">
        <f>'3. CUESTIONARIO FINAL'!K66</f>
        <v>0</v>
      </c>
      <c r="G65" s="11">
        <f>'3. CUESTIONARIO FINAL'!L66</f>
        <v>0</v>
      </c>
      <c r="H65" s="11" t="str">
        <f t="shared" si="0"/>
        <v>OK</v>
      </c>
    </row>
    <row r="66" spans="1:8">
      <c r="A66" s="11">
        <v>3</v>
      </c>
      <c r="B66" s="11">
        <v>6</v>
      </c>
      <c r="C66" s="5" t="s">
        <v>10</v>
      </c>
      <c r="D66" s="11">
        <f>'3. CUESTIONARIO FINAL'!I67</f>
        <v>0</v>
      </c>
      <c r="E66" s="11">
        <f>'3. CUESTIONARIO FINAL'!J67</f>
        <v>0</v>
      </c>
      <c r="F66" s="11">
        <f>'3. CUESTIONARIO FINAL'!K67</f>
        <v>0</v>
      </c>
      <c r="G66" s="11">
        <f>'3. CUESTIONARIO FINAL'!L67</f>
        <v>0</v>
      </c>
      <c r="H66" s="11" t="str">
        <f t="shared" si="0"/>
        <v>OK</v>
      </c>
    </row>
    <row r="67" spans="1:8" ht="30">
      <c r="A67" s="11">
        <v>3</v>
      </c>
      <c r="B67" s="11">
        <v>5</v>
      </c>
      <c r="C67" s="5" t="s">
        <v>74</v>
      </c>
      <c r="D67" s="11">
        <f>'3. CUESTIONARIO FINAL'!I68</f>
        <v>0</v>
      </c>
      <c r="E67" s="11">
        <f>'3. CUESTIONARIO FINAL'!J68</f>
        <v>0</v>
      </c>
      <c r="F67" s="11">
        <f>'3. CUESTIONARIO FINAL'!K68</f>
        <v>0</v>
      </c>
      <c r="G67" s="11">
        <f>'3. CUESTIONARIO FINAL'!L68</f>
        <v>0</v>
      </c>
      <c r="H67" s="11" t="str">
        <f t="shared" si="0"/>
        <v>OK</v>
      </c>
    </row>
    <row r="68" spans="1:8" ht="30">
      <c r="A68" s="11">
        <v>3</v>
      </c>
      <c r="B68" s="11">
        <v>6</v>
      </c>
      <c r="C68" s="5" t="s">
        <v>75</v>
      </c>
      <c r="D68" s="11">
        <f>'3. CUESTIONARIO FINAL'!I69</f>
        <v>0</v>
      </c>
      <c r="E68" s="11">
        <f>'3. CUESTIONARIO FINAL'!J69</f>
        <v>0</v>
      </c>
      <c r="F68" s="11">
        <f>'3. CUESTIONARIO FINAL'!K69</f>
        <v>0</v>
      </c>
      <c r="G68" s="11">
        <f>'3. CUESTIONARIO FINAL'!L69</f>
        <v>0</v>
      </c>
      <c r="H68" s="11" t="str">
        <f t="shared" si="0"/>
        <v>OK</v>
      </c>
    </row>
    <row r="69" spans="1:8" ht="30">
      <c r="A69" s="11">
        <v>3</v>
      </c>
      <c r="B69" s="11">
        <v>7</v>
      </c>
      <c r="C69" s="5" t="s">
        <v>76</v>
      </c>
      <c r="D69" s="11">
        <f>'3. CUESTIONARIO FINAL'!I70</f>
        <v>0</v>
      </c>
      <c r="E69" s="11">
        <f>'3. CUESTIONARIO FINAL'!J70</f>
        <v>0</v>
      </c>
      <c r="F69" s="11">
        <f>'3. CUESTIONARIO FINAL'!K70</f>
        <v>0</v>
      </c>
      <c r="G69" s="11">
        <f>'3. CUESTIONARIO FINAL'!L70</f>
        <v>0</v>
      </c>
      <c r="H69" s="11" t="str">
        <f t="shared" si="0"/>
        <v>OK</v>
      </c>
    </row>
    <row r="70" spans="1:8" ht="45">
      <c r="A70" s="11">
        <v>3</v>
      </c>
      <c r="B70" s="11">
        <v>4</v>
      </c>
      <c r="C70" s="5" t="s">
        <v>77</v>
      </c>
      <c r="D70" s="11">
        <f>'3. CUESTIONARIO FINAL'!I71</f>
        <v>0</v>
      </c>
      <c r="E70" s="11">
        <f>'3. CUESTIONARIO FINAL'!J71</f>
        <v>0</v>
      </c>
      <c r="F70" s="11">
        <f>'3. CUESTIONARIO FINAL'!K71</f>
        <v>0</v>
      </c>
      <c r="G70" s="11">
        <f>'3. CUESTIONARIO FINAL'!L71</f>
        <v>0</v>
      </c>
      <c r="H70" s="11" t="str">
        <f t="shared" si="0"/>
        <v>OK</v>
      </c>
    </row>
    <row r="71" spans="1:8" ht="45">
      <c r="A71" s="11">
        <v>3</v>
      </c>
      <c r="B71" s="11">
        <v>7</v>
      </c>
      <c r="C71" s="5" t="s">
        <v>78</v>
      </c>
      <c r="D71" s="11">
        <f>'3. CUESTIONARIO FINAL'!I72</f>
        <v>0</v>
      </c>
      <c r="E71" s="11">
        <f>'3. CUESTIONARIO FINAL'!J72</f>
        <v>0</v>
      </c>
      <c r="F71" s="11">
        <f>'3. CUESTIONARIO FINAL'!K72</f>
        <v>0</v>
      </c>
      <c r="G71" s="11">
        <f>'3. CUESTIONARIO FINAL'!L72</f>
        <v>0</v>
      </c>
      <c r="H71" s="11" t="str">
        <f t="shared" si="0"/>
        <v>OK</v>
      </c>
    </row>
    <row r="72" spans="1:8" ht="45">
      <c r="A72" s="11">
        <v>3</v>
      </c>
      <c r="B72" s="11">
        <v>7</v>
      </c>
      <c r="C72" s="5" t="s">
        <v>79</v>
      </c>
      <c r="D72" s="11">
        <f>'3. CUESTIONARIO FINAL'!I73</f>
        <v>0</v>
      </c>
      <c r="E72" s="11">
        <f>'3. CUESTIONARIO FINAL'!J73</f>
        <v>0</v>
      </c>
      <c r="F72" s="11">
        <f>'3. CUESTIONARIO FINAL'!K73</f>
        <v>0</v>
      </c>
      <c r="G72" s="11">
        <f>'3. CUESTIONARIO FINAL'!L73</f>
        <v>0</v>
      </c>
      <c r="H72" s="11" t="str">
        <f t="shared" si="0"/>
        <v>OK</v>
      </c>
    </row>
    <row r="73" spans="1:8" ht="14.1" customHeight="1">
      <c r="A73" s="153" t="s">
        <v>11</v>
      </c>
      <c r="B73" s="154"/>
      <c r="C73" s="155"/>
      <c r="D73" s="10">
        <f>SUM(D75:D95)</f>
        <v>0</v>
      </c>
      <c r="E73" s="10">
        <f>SUM(E75:E95)</f>
        <v>0</v>
      </c>
      <c r="F73" s="10">
        <f>SUM(F75:F95)</f>
        <v>0</v>
      </c>
      <c r="G73" s="10">
        <f>SUM(G75:G95)</f>
        <v>0</v>
      </c>
      <c r="H73" s="10" t="str">
        <f>IF(D73+E73+F73+G73&lt;&gt;18,"REVISAR RESPUESTA","OK")</f>
        <v>REVISAR RESPUESTA</v>
      </c>
    </row>
    <row r="74" spans="1:8" ht="75">
      <c r="A74" s="4"/>
      <c r="B74" s="4"/>
      <c r="C74" s="2" t="s">
        <v>80</v>
      </c>
      <c r="D74" s="147" t="str">
        <f>IF(D73=18,"NIVEL 4",IF((E73+F73+G73)&lt;=4,"NIVEL 4 PERO REVISAR AREAS DE MEJORA","NIVEL 3, SI MEJORAS AREAS DE MEJORA PASA A NIVEL 4"))</f>
        <v>NIVEL 4 PERO REVISAR AREAS DE MEJORA</v>
      </c>
      <c r="E74" s="148"/>
      <c r="F74" s="148"/>
      <c r="G74" s="148"/>
      <c r="H74" s="149"/>
    </row>
    <row r="75" spans="1:8" ht="14.1" customHeight="1">
      <c r="A75" s="144" t="s">
        <v>12</v>
      </c>
      <c r="B75" s="145"/>
      <c r="C75" s="145"/>
      <c r="D75" s="145"/>
      <c r="E75" s="145"/>
      <c r="F75" s="145"/>
      <c r="G75" s="145"/>
      <c r="H75" s="146"/>
    </row>
    <row r="76" spans="1:8" ht="45">
      <c r="A76" s="11">
        <v>4</v>
      </c>
      <c r="B76" s="11">
        <v>2</v>
      </c>
      <c r="C76" s="2" t="s">
        <v>81</v>
      </c>
      <c r="D76" s="11">
        <f>'3. CUESTIONARIO FINAL'!I77</f>
        <v>0</v>
      </c>
      <c r="E76" s="11">
        <f>'3. CUESTIONARIO FINAL'!J77</f>
        <v>0</v>
      </c>
      <c r="F76" s="11">
        <f>'3. CUESTIONARIO FINAL'!K77</f>
        <v>0</v>
      </c>
      <c r="G76" s="11">
        <f>'3. CUESTIONARIO FINAL'!L77</f>
        <v>0</v>
      </c>
      <c r="H76" s="11" t="str">
        <f t="shared" ref="H76:H115" si="1">IF(D76+E76+F76+G76&gt;1,"REVISAR RESPUESTA","OK")</f>
        <v>OK</v>
      </c>
    </row>
    <row r="77" spans="1:8" ht="30">
      <c r="A77" s="11">
        <v>4</v>
      </c>
      <c r="B77" s="11">
        <v>4</v>
      </c>
      <c r="C77" s="2" t="s">
        <v>82</v>
      </c>
      <c r="D77" s="11">
        <f>'3. CUESTIONARIO FINAL'!I78</f>
        <v>0</v>
      </c>
      <c r="E77" s="11">
        <f>'3. CUESTIONARIO FINAL'!J78</f>
        <v>0</v>
      </c>
      <c r="F77" s="11">
        <f>'3. CUESTIONARIO FINAL'!K78</f>
        <v>0</v>
      </c>
      <c r="G77" s="11">
        <f>'3. CUESTIONARIO FINAL'!L78</f>
        <v>0</v>
      </c>
      <c r="H77" s="11" t="str">
        <f t="shared" si="1"/>
        <v>OK</v>
      </c>
    </row>
    <row r="78" spans="1:8" ht="30">
      <c r="A78" s="11">
        <v>4</v>
      </c>
      <c r="B78" s="11">
        <v>7</v>
      </c>
      <c r="C78" s="2" t="s">
        <v>83</v>
      </c>
      <c r="D78" s="11">
        <f>'3. CUESTIONARIO FINAL'!I79</f>
        <v>0</v>
      </c>
      <c r="E78" s="11">
        <f>'3. CUESTIONARIO FINAL'!J79</f>
        <v>0</v>
      </c>
      <c r="F78" s="11">
        <f>'3. CUESTIONARIO FINAL'!K79</f>
        <v>0</v>
      </c>
      <c r="G78" s="11">
        <f>'3. CUESTIONARIO FINAL'!L79</f>
        <v>0</v>
      </c>
      <c r="H78" s="11" t="str">
        <f t="shared" si="1"/>
        <v>OK</v>
      </c>
    </row>
    <row r="79" spans="1:8" ht="45">
      <c r="A79" s="11">
        <v>4</v>
      </c>
      <c r="B79" s="11">
        <v>6</v>
      </c>
      <c r="C79" s="2" t="s">
        <v>84</v>
      </c>
      <c r="D79" s="11">
        <f>'3. CUESTIONARIO FINAL'!I80</f>
        <v>0</v>
      </c>
      <c r="E79" s="11">
        <f>'3. CUESTIONARIO FINAL'!J80</f>
        <v>0</v>
      </c>
      <c r="F79" s="11">
        <f>'3. CUESTIONARIO FINAL'!K80</f>
        <v>0</v>
      </c>
      <c r="G79" s="11">
        <f>'3. CUESTIONARIO FINAL'!L80</f>
        <v>0</v>
      </c>
      <c r="H79" s="11" t="str">
        <f t="shared" si="1"/>
        <v>OK</v>
      </c>
    </row>
    <row r="80" spans="1:8" ht="30">
      <c r="A80" s="11">
        <v>4</v>
      </c>
      <c r="B80" s="11">
        <v>4</v>
      </c>
      <c r="C80" s="2" t="s">
        <v>85</v>
      </c>
      <c r="D80" s="11">
        <f>'3. CUESTIONARIO FINAL'!I81</f>
        <v>0</v>
      </c>
      <c r="E80" s="11">
        <f>'3. CUESTIONARIO FINAL'!J81</f>
        <v>0</v>
      </c>
      <c r="F80" s="11">
        <f>'3. CUESTIONARIO FINAL'!K81</f>
        <v>0</v>
      </c>
      <c r="G80" s="11">
        <f>'3. CUESTIONARIO FINAL'!L81</f>
        <v>0</v>
      </c>
      <c r="H80" s="11" t="str">
        <f t="shared" si="1"/>
        <v>OK</v>
      </c>
    </row>
    <row r="81" spans="1:8" ht="30">
      <c r="A81" s="11">
        <v>4</v>
      </c>
      <c r="B81" s="11">
        <v>7</v>
      </c>
      <c r="C81" s="2" t="s">
        <v>86</v>
      </c>
      <c r="D81" s="11">
        <f>'3. CUESTIONARIO FINAL'!I82</f>
        <v>0</v>
      </c>
      <c r="E81" s="11">
        <f>'3. CUESTIONARIO FINAL'!J82</f>
        <v>0</v>
      </c>
      <c r="F81" s="11">
        <f>'3. CUESTIONARIO FINAL'!K82</f>
        <v>0</v>
      </c>
      <c r="G81" s="11">
        <f>'3. CUESTIONARIO FINAL'!L82</f>
        <v>0</v>
      </c>
      <c r="H81" s="11" t="str">
        <f t="shared" si="1"/>
        <v>OK</v>
      </c>
    </row>
    <row r="82" spans="1:8" ht="14.1" customHeight="1">
      <c r="A82" s="144" t="s">
        <v>13</v>
      </c>
      <c r="B82" s="145"/>
      <c r="C82" s="145"/>
      <c r="D82" s="145"/>
      <c r="E82" s="145"/>
      <c r="F82" s="145"/>
      <c r="G82" s="145"/>
      <c r="H82" s="146"/>
    </row>
    <row r="83" spans="1:8" ht="30">
      <c r="A83" s="11">
        <v>4</v>
      </c>
      <c r="B83" s="11">
        <v>3</v>
      </c>
      <c r="C83" s="2" t="s">
        <v>87</v>
      </c>
      <c r="D83" s="11">
        <f>'3. CUESTIONARIO FINAL'!I84</f>
        <v>0</v>
      </c>
      <c r="E83" s="11">
        <f>'3. CUESTIONARIO FINAL'!J84</f>
        <v>0</v>
      </c>
      <c r="F83" s="11">
        <f>'3. CUESTIONARIO FINAL'!K84</f>
        <v>0</v>
      </c>
      <c r="G83" s="11">
        <f>'3. CUESTIONARIO FINAL'!L84</f>
        <v>0</v>
      </c>
      <c r="H83" s="11" t="str">
        <f t="shared" si="1"/>
        <v>OK</v>
      </c>
    </row>
    <row r="84" spans="1:8" ht="60">
      <c r="A84" s="11">
        <v>4</v>
      </c>
      <c r="B84" s="11">
        <v>6</v>
      </c>
      <c r="C84" s="2" t="s">
        <v>88</v>
      </c>
      <c r="D84" s="11">
        <f>'3. CUESTIONARIO FINAL'!I85</f>
        <v>0</v>
      </c>
      <c r="E84" s="11">
        <f>'3. CUESTIONARIO FINAL'!J85</f>
        <v>0</v>
      </c>
      <c r="F84" s="11">
        <f>'3. CUESTIONARIO FINAL'!K85</f>
        <v>0</v>
      </c>
      <c r="G84" s="11">
        <f>'3. CUESTIONARIO FINAL'!L85</f>
        <v>0</v>
      </c>
      <c r="H84" s="11" t="str">
        <f t="shared" si="1"/>
        <v>OK</v>
      </c>
    </row>
    <row r="85" spans="1:8" ht="30">
      <c r="A85" s="11">
        <v>4</v>
      </c>
      <c r="B85" s="11">
        <v>3</v>
      </c>
      <c r="C85" s="2" t="s">
        <v>89</v>
      </c>
      <c r="D85" s="11">
        <f>'3. CUESTIONARIO FINAL'!I86</f>
        <v>0</v>
      </c>
      <c r="E85" s="11">
        <f>'3. CUESTIONARIO FINAL'!J86</f>
        <v>0</v>
      </c>
      <c r="F85" s="11">
        <f>'3. CUESTIONARIO FINAL'!K86</f>
        <v>0</v>
      </c>
      <c r="G85" s="11">
        <f>'3. CUESTIONARIO FINAL'!L86</f>
        <v>0</v>
      </c>
      <c r="H85" s="11" t="str">
        <f t="shared" si="1"/>
        <v>OK</v>
      </c>
    </row>
    <row r="86" spans="1:8" ht="30">
      <c r="A86" s="11">
        <v>4</v>
      </c>
      <c r="B86" s="11">
        <v>6</v>
      </c>
      <c r="C86" s="2" t="s">
        <v>90</v>
      </c>
      <c r="D86" s="11">
        <f>'3. CUESTIONARIO FINAL'!I87</f>
        <v>0</v>
      </c>
      <c r="E86" s="11">
        <f>'3. CUESTIONARIO FINAL'!J87</f>
        <v>0</v>
      </c>
      <c r="F86" s="11">
        <f>'3. CUESTIONARIO FINAL'!K87</f>
        <v>0</v>
      </c>
      <c r="G86" s="11">
        <f>'3. CUESTIONARIO FINAL'!L87</f>
        <v>0</v>
      </c>
      <c r="H86" s="11" t="str">
        <f t="shared" si="1"/>
        <v>OK</v>
      </c>
    </row>
    <row r="87" spans="1:8" ht="30">
      <c r="A87" s="11">
        <v>4</v>
      </c>
      <c r="B87" s="11">
        <v>8</v>
      </c>
      <c r="C87" s="2" t="s">
        <v>91</v>
      </c>
      <c r="D87" s="11">
        <f>'3. CUESTIONARIO FINAL'!I88</f>
        <v>0</v>
      </c>
      <c r="E87" s="11">
        <f>'3. CUESTIONARIO FINAL'!J88</f>
        <v>0</v>
      </c>
      <c r="F87" s="11">
        <f>'3. CUESTIONARIO FINAL'!K88</f>
        <v>0</v>
      </c>
      <c r="G87" s="11">
        <f>'3. CUESTIONARIO FINAL'!L88</f>
        <v>0</v>
      </c>
      <c r="H87" s="11" t="str">
        <f t="shared" si="1"/>
        <v>OK</v>
      </c>
    </row>
    <row r="88" spans="1:8" ht="30">
      <c r="A88" s="11">
        <v>4</v>
      </c>
      <c r="B88" s="11">
        <v>4</v>
      </c>
      <c r="C88" s="2" t="s">
        <v>92</v>
      </c>
      <c r="D88" s="11">
        <f>'3. CUESTIONARIO FINAL'!I89</f>
        <v>0</v>
      </c>
      <c r="E88" s="11">
        <f>'3. CUESTIONARIO FINAL'!J89</f>
        <v>0</v>
      </c>
      <c r="F88" s="11">
        <f>'3. CUESTIONARIO FINAL'!K89</f>
        <v>0</v>
      </c>
      <c r="G88" s="11">
        <f>'3. CUESTIONARIO FINAL'!L89</f>
        <v>0</v>
      </c>
      <c r="H88" s="11" t="str">
        <f t="shared" si="1"/>
        <v>OK</v>
      </c>
    </row>
    <row r="89" spans="1:8" ht="30">
      <c r="A89" s="11">
        <v>4</v>
      </c>
      <c r="B89" s="11">
        <v>6</v>
      </c>
      <c r="C89" s="2" t="s">
        <v>93</v>
      </c>
      <c r="D89" s="11">
        <f>'3. CUESTIONARIO FINAL'!I90</f>
        <v>0</v>
      </c>
      <c r="E89" s="11">
        <f>'3. CUESTIONARIO FINAL'!J90</f>
        <v>0</v>
      </c>
      <c r="F89" s="11">
        <f>'3. CUESTIONARIO FINAL'!K90</f>
        <v>0</v>
      </c>
      <c r="G89" s="11">
        <f>'3. CUESTIONARIO FINAL'!L90</f>
        <v>0</v>
      </c>
      <c r="H89" s="11" t="str">
        <f t="shared" si="1"/>
        <v>OK</v>
      </c>
    </row>
    <row r="90" spans="1:8" ht="30">
      <c r="A90" s="11">
        <v>4</v>
      </c>
      <c r="B90" s="11">
        <v>2</v>
      </c>
      <c r="C90" s="2" t="s">
        <v>94</v>
      </c>
      <c r="D90" s="11">
        <f>'3. CUESTIONARIO FINAL'!I91</f>
        <v>0</v>
      </c>
      <c r="E90" s="11">
        <f>'3. CUESTIONARIO FINAL'!J91</f>
        <v>0</v>
      </c>
      <c r="F90" s="11">
        <f>'3. CUESTIONARIO FINAL'!K91</f>
        <v>0</v>
      </c>
      <c r="G90" s="11">
        <f>'3. CUESTIONARIO FINAL'!L91</f>
        <v>0</v>
      </c>
      <c r="H90" s="11" t="str">
        <f t="shared" si="1"/>
        <v>OK</v>
      </c>
    </row>
    <row r="91" spans="1:8" ht="14.1" customHeight="1">
      <c r="A91" s="144" t="s">
        <v>14</v>
      </c>
      <c r="B91" s="145"/>
      <c r="C91" s="145"/>
      <c r="D91" s="145"/>
      <c r="E91" s="145"/>
      <c r="F91" s="145"/>
      <c r="G91" s="145"/>
      <c r="H91" s="146"/>
    </row>
    <row r="92" spans="1:8" ht="30">
      <c r="A92" s="11">
        <v>4</v>
      </c>
      <c r="B92" s="11">
        <v>3</v>
      </c>
      <c r="C92" s="2" t="s">
        <v>95</v>
      </c>
      <c r="D92" s="11">
        <f>'3. CUESTIONARIO FINAL'!I93</f>
        <v>0</v>
      </c>
      <c r="E92" s="11">
        <f>'3. CUESTIONARIO FINAL'!J93</f>
        <v>0</v>
      </c>
      <c r="F92" s="11">
        <f>'3. CUESTIONARIO FINAL'!K93</f>
        <v>0</v>
      </c>
      <c r="G92" s="11">
        <f>'3. CUESTIONARIO FINAL'!L93</f>
        <v>0</v>
      </c>
      <c r="H92" s="11" t="str">
        <f t="shared" si="1"/>
        <v>OK</v>
      </c>
    </row>
    <row r="93" spans="1:8">
      <c r="A93" s="11">
        <v>4</v>
      </c>
      <c r="B93" s="11">
        <v>1</v>
      </c>
      <c r="C93" s="2" t="s">
        <v>96</v>
      </c>
      <c r="D93" s="11">
        <f>'3. CUESTIONARIO FINAL'!I94</f>
        <v>0</v>
      </c>
      <c r="E93" s="11">
        <f>'3. CUESTIONARIO FINAL'!J94</f>
        <v>0</v>
      </c>
      <c r="F93" s="11">
        <f>'3. CUESTIONARIO FINAL'!K94</f>
        <v>0</v>
      </c>
      <c r="G93" s="11">
        <f>'3. CUESTIONARIO FINAL'!L94</f>
        <v>0</v>
      </c>
      <c r="H93" s="11" t="str">
        <f t="shared" si="1"/>
        <v>OK</v>
      </c>
    </row>
    <row r="94" spans="1:8" ht="30">
      <c r="A94" s="11">
        <v>4</v>
      </c>
      <c r="B94" s="11">
        <v>4</v>
      </c>
      <c r="C94" s="2" t="s">
        <v>97</v>
      </c>
      <c r="D94" s="11">
        <f>'3. CUESTIONARIO FINAL'!I95</f>
        <v>0</v>
      </c>
      <c r="E94" s="11">
        <f>'3. CUESTIONARIO FINAL'!J95</f>
        <v>0</v>
      </c>
      <c r="F94" s="11">
        <f>'3. CUESTIONARIO FINAL'!K95</f>
        <v>0</v>
      </c>
      <c r="G94" s="11">
        <f>'3. CUESTIONARIO FINAL'!L95</f>
        <v>0</v>
      </c>
      <c r="H94" s="11" t="str">
        <f t="shared" si="1"/>
        <v>OK</v>
      </c>
    </row>
    <row r="95" spans="1:8" ht="30">
      <c r="A95" s="11">
        <v>4</v>
      </c>
      <c r="B95" s="11">
        <v>2</v>
      </c>
      <c r="C95" s="2" t="s">
        <v>98</v>
      </c>
      <c r="D95" s="11">
        <f>'3. CUESTIONARIO FINAL'!I96</f>
        <v>0</v>
      </c>
      <c r="E95" s="11">
        <f>'3. CUESTIONARIO FINAL'!J96</f>
        <v>0</v>
      </c>
      <c r="F95" s="11">
        <f>'3. CUESTIONARIO FINAL'!K96</f>
        <v>0</v>
      </c>
      <c r="G95" s="11">
        <f>'3. CUESTIONARIO FINAL'!L96</f>
        <v>0</v>
      </c>
      <c r="H95" s="11" t="str">
        <f t="shared" si="1"/>
        <v>OK</v>
      </c>
    </row>
    <row r="96" spans="1:8" ht="14.1" customHeight="1">
      <c r="A96" s="153" t="s">
        <v>15</v>
      </c>
      <c r="B96" s="154"/>
      <c r="C96" s="155"/>
      <c r="D96" s="14">
        <f>SUM(D98:D115)</f>
        <v>0</v>
      </c>
      <c r="E96" s="14">
        <f t="shared" ref="E96:G96" si="2">SUM(E98:E115)</f>
        <v>0</v>
      </c>
      <c r="F96" s="14">
        <f t="shared" si="2"/>
        <v>0</v>
      </c>
      <c r="G96" s="14">
        <f t="shared" si="2"/>
        <v>0</v>
      </c>
      <c r="H96" s="14" t="str">
        <f t="shared" si="1"/>
        <v>OK</v>
      </c>
    </row>
    <row r="97" spans="1:8" ht="36" customHeight="1">
      <c r="A97" s="150" t="s">
        <v>99</v>
      </c>
      <c r="B97" s="151"/>
      <c r="C97" s="152"/>
      <c r="D97" s="147" t="str">
        <f>IF(D96=15,"NIVEL 5",IF((E96+F96+G96)&lt;=7,"NIVEL 5 PERO REVISAR AREAS DE MEJORA","NIVEL 4, SI MEJORAS AREAS DE MEJORA PASA A NIVEL 5"))</f>
        <v>NIVEL 5 PERO REVISAR AREAS DE MEJORA</v>
      </c>
      <c r="E97" s="148"/>
      <c r="F97" s="148"/>
      <c r="G97" s="148"/>
      <c r="H97" s="149"/>
    </row>
    <row r="98" spans="1:8" ht="14.1" customHeight="1">
      <c r="A98" s="144" t="s">
        <v>16</v>
      </c>
      <c r="B98" s="145"/>
      <c r="C98" s="145"/>
      <c r="D98" s="145"/>
      <c r="E98" s="145"/>
      <c r="F98" s="145"/>
      <c r="G98" s="145"/>
      <c r="H98" s="146"/>
    </row>
    <row r="99" spans="1:8" ht="45">
      <c r="A99" s="11">
        <v>5</v>
      </c>
      <c r="B99" s="11">
        <v>7</v>
      </c>
      <c r="C99" s="2" t="s">
        <v>100</v>
      </c>
      <c r="D99" s="11">
        <f>'3. CUESTIONARIO FINAL'!I100</f>
        <v>0</v>
      </c>
      <c r="E99" s="11">
        <f>'3. CUESTIONARIO FINAL'!J100</f>
        <v>0</v>
      </c>
      <c r="F99" s="11">
        <f>'3. CUESTIONARIO FINAL'!K100</f>
        <v>0</v>
      </c>
      <c r="G99" s="11">
        <f>'3. CUESTIONARIO FINAL'!L100</f>
        <v>0</v>
      </c>
      <c r="H99" s="11" t="str">
        <f t="shared" si="1"/>
        <v>OK</v>
      </c>
    </row>
    <row r="100" spans="1:8" ht="30">
      <c r="A100" s="11">
        <v>5</v>
      </c>
      <c r="B100" s="11">
        <v>4</v>
      </c>
      <c r="C100" s="2" t="s">
        <v>101</v>
      </c>
      <c r="D100" s="11">
        <f>'3. CUESTIONARIO FINAL'!I101</f>
        <v>0</v>
      </c>
      <c r="E100" s="11">
        <f>'3. CUESTIONARIO FINAL'!J101</f>
        <v>0</v>
      </c>
      <c r="F100" s="11">
        <f>'3. CUESTIONARIO FINAL'!K101</f>
        <v>0</v>
      </c>
      <c r="G100" s="11">
        <f>'3. CUESTIONARIO FINAL'!L101</f>
        <v>0</v>
      </c>
      <c r="H100" s="11" t="str">
        <f t="shared" si="1"/>
        <v>OK</v>
      </c>
    </row>
    <row r="101" spans="1:8" ht="14.1" customHeight="1">
      <c r="A101" s="144" t="s">
        <v>17</v>
      </c>
      <c r="B101" s="145"/>
      <c r="C101" s="145"/>
      <c r="D101" s="145"/>
      <c r="E101" s="145"/>
      <c r="F101" s="145"/>
      <c r="G101" s="145"/>
      <c r="H101" s="146"/>
    </row>
    <row r="102" spans="1:8" ht="30">
      <c r="A102" s="11">
        <v>5</v>
      </c>
      <c r="B102" s="11">
        <v>8</v>
      </c>
      <c r="C102" s="2" t="s">
        <v>102</v>
      </c>
      <c r="D102" s="11">
        <f>'3. CUESTIONARIO FINAL'!I103</f>
        <v>0</v>
      </c>
      <c r="E102" s="11">
        <f>'3. CUESTIONARIO FINAL'!J103</f>
        <v>0</v>
      </c>
      <c r="F102" s="11">
        <f>'3. CUESTIONARIO FINAL'!K103</f>
        <v>0</v>
      </c>
      <c r="G102" s="11">
        <f>'3. CUESTIONARIO FINAL'!L103</f>
        <v>0</v>
      </c>
      <c r="H102" s="11" t="str">
        <f t="shared" si="1"/>
        <v>OK</v>
      </c>
    </row>
    <row r="103" spans="1:8" ht="30">
      <c r="A103" s="11">
        <v>5</v>
      </c>
      <c r="B103" s="11">
        <v>4</v>
      </c>
      <c r="C103" s="2" t="s">
        <v>103</v>
      </c>
      <c r="D103" s="11">
        <f>'3. CUESTIONARIO FINAL'!I104</f>
        <v>0</v>
      </c>
      <c r="E103" s="11">
        <f>'3. CUESTIONARIO FINAL'!J104</f>
        <v>0</v>
      </c>
      <c r="F103" s="11">
        <f>'3. CUESTIONARIO FINAL'!K104</f>
        <v>0</v>
      </c>
      <c r="G103" s="11">
        <f>'3. CUESTIONARIO FINAL'!L104</f>
        <v>0</v>
      </c>
      <c r="H103" s="11" t="str">
        <f t="shared" si="1"/>
        <v>OK</v>
      </c>
    </row>
    <row r="104" spans="1:8" ht="30">
      <c r="A104" s="11">
        <v>5</v>
      </c>
      <c r="B104" s="11">
        <v>4</v>
      </c>
      <c r="C104" s="2" t="s">
        <v>104</v>
      </c>
      <c r="D104" s="11">
        <f>'3. CUESTIONARIO FINAL'!I105</f>
        <v>0</v>
      </c>
      <c r="E104" s="11">
        <f>'3. CUESTIONARIO FINAL'!J105</f>
        <v>0</v>
      </c>
      <c r="F104" s="11">
        <f>'3. CUESTIONARIO FINAL'!K105</f>
        <v>0</v>
      </c>
      <c r="G104" s="11">
        <f>'3. CUESTIONARIO FINAL'!L105</f>
        <v>0</v>
      </c>
      <c r="H104" s="11" t="str">
        <f t="shared" si="1"/>
        <v>OK</v>
      </c>
    </row>
    <row r="105" spans="1:8" ht="30">
      <c r="A105" s="11">
        <v>5</v>
      </c>
      <c r="B105" s="11">
        <v>6</v>
      </c>
      <c r="C105" s="2" t="s">
        <v>105</v>
      </c>
      <c r="D105" s="11">
        <f>'3. CUESTIONARIO FINAL'!I106</f>
        <v>0</v>
      </c>
      <c r="E105" s="11">
        <f>'3. CUESTIONARIO FINAL'!J106</f>
        <v>0</v>
      </c>
      <c r="F105" s="11">
        <f>'3. CUESTIONARIO FINAL'!K106</f>
        <v>0</v>
      </c>
      <c r="G105" s="11">
        <f>'3. CUESTIONARIO FINAL'!L106</f>
        <v>0</v>
      </c>
      <c r="H105" s="11" t="str">
        <f t="shared" si="1"/>
        <v>OK</v>
      </c>
    </row>
    <row r="106" spans="1:8" ht="30">
      <c r="A106" s="11">
        <v>5</v>
      </c>
      <c r="B106" s="11">
        <v>5</v>
      </c>
      <c r="C106" s="2" t="s">
        <v>106</v>
      </c>
      <c r="D106" s="11">
        <f>'3. CUESTIONARIO FINAL'!I107</f>
        <v>0</v>
      </c>
      <c r="E106" s="11">
        <f>'3. CUESTIONARIO FINAL'!J107</f>
        <v>0</v>
      </c>
      <c r="F106" s="11">
        <f>'3. CUESTIONARIO FINAL'!K107</f>
        <v>0</v>
      </c>
      <c r="G106" s="11">
        <f>'3. CUESTIONARIO FINAL'!L107</f>
        <v>0</v>
      </c>
      <c r="H106" s="11" t="str">
        <f t="shared" si="1"/>
        <v>OK</v>
      </c>
    </row>
    <row r="107" spans="1:8" ht="30">
      <c r="A107" s="11">
        <v>5</v>
      </c>
      <c r="B107" s="11">
        <v>2</v>
      </c>
      <c r="C107" s="2" t="s">
        <v>107</v>
      </c>
      <c r="D107" s="11">
        <f>'3. CUESTIONARIO FINAL'!I108</f>
        <v>0</v>
      </c>
      <c r="E107" s="11">
        <f>'3. CUESTIONARIO FINAL'!J108</f>
        <v>0</v>
      </c>
      <c r="F107" s="11">
        <f>'3. CUESTIONARIO FINAL'!K108</f>
        <v>0</v>
      </c>
      <c r="G107" s="11">
        <f>'3. CUESTIONARIO FINAL'!L108</f>
        <v>0</v>
      </c>
      <c r="H107" s="11" t="str">
        <f t="shared" si="1"/>
        <v>OK</v>
      </c>
    </row>
    <row r="108" spans="1:8" ht="30">
      <c r="A108" s="11">
        <v>5</v>
      </c>
      <c r="B108" s="11">
        <v>9</v>
      </c>
      <c r="C108" s="2" t="s">
        <v>108</v>
      </c>
      <c r="D108" s="11">
        <f>'3. CUESTIONARIO FINAL'!I109</f>
        <v>0</v>
      </c>
      <c r="E108" s="11">
        <f>'3. CUESTIONARIO FINAL'!J109</f>
        <v>0</v>
      </c>
      <c r="F108" s="11">
        <f>'3. CUESTIONARIO FINAL'!K109</f>
        <v>0</v>
      </c>
      <c r="G108" s="11">
        <f>'3. CUESTIONARIO FINAL'!L109</f>
        <v>0</v>
      </c>
      <c r="H108" s="11" t="str">
        <f t="shared" si="1"/>
        <v>OK</v>
      </c>
    </row>
    <row r="109" spans="1:8" ht="14.1" customHeight="1">
      <c r="A109" s="144" t="s">
        <v>18</v>
      </c>
      <c r="B109" s="145"/>
      <c r="C109" s="145"/>
      <c r="D109" s="145"/>
      <c r="E109" s="145"/>
      <c r="F109" s="145"/>
      <c r="G109" s="145"/>
      <c r="H109" s="146"/>
    </row>
    <row r="110" spans="1:8" ht="30">
      <c r="A110" s="11">
        <v>5</v>
      </c>
      <c r="B110" s="11">
        <v>7</v>
      </c>
      <c r="C110" s="2" t="s">
        <v>109</v>
      </c>
      <c r="D110" s="11">
        <f>'3. CUESTIONARIO FINAL'!I111</f>
        <v>0</v>
      </c>
      <c r="E110" s="11">
        <f>'3. CUESTIONARIO FINAL'!J111</f>
        <v>0</v>
      </c>
      <c r="F110" s="11">
        <f>'3. CUESTIONARIO FINAL'!K111</f>
        <v>0</v>
      </c>
      <c r="G110" s="11">
        <f>'3. CUESTIONARIO FINAL'!L111</f>
        <v>0</v>
      </c>
      <c r="H110" s="11" t="str">
        <f t="shared" si="1"/>
        <v>OK</v>
      </c>
    </row>
    <row r="111" spans="1:8" ht="45">
      <c r="A111" s="11">
        <v>5</v>
      </c>
      <c r="B111" s="11">
        <v>4</v>
      </c>
      <c r="C111" s="2" t="s">
        <v>110</v>
      </c>
      <c r="D111" s="11">
        <f>'3. CUESTIONARIO FINAL'!I112</f>
        <v>0</v>
      </c>
      <c r="E111" s="11">
        <f>'3. CUESTIONARIO FINAL'!J112</f>
        <v>0</v>
      </c>
      <c r="F111" s="11">
        <f>'3. CUESTIONARIO FINAL'!K112</f>
        <v>0</v>
      </c>
      <c r="G111" s="11">
        <f>'3. CUESTIONARIO FINAL'!L112</f>
        <v>0</v>
      </c>
      <c r="H111" s="11" t="str">
        <f t="shared" si="1"/>
        <v>OK</v>
      </c>
    </row>
    <row r="112" spans="1:8" ht="30">
      <c r="A112" s="11">
        <v>5</v>
      </c>
      <c r="B112" s="11">
        <v>6</v>
      </c>
      <c r="C112" s="2" t="s">
        <v>111</v>
      </c>
      <c r="D112" s="11">
        <f>'3. CUESTIONARIO FINAL'!I113</f>
        <v>0</v>
      </c>
      <c r="E112" s="11">
        <f>'3. CUESTIONARIO FINAL'!J113</f>
        <v>0</v>
      </c>
      <c r="F112" s="11">
        <f>'3. CUESTIONARIO FINAL'!K113</f>
        <v>0</v>
      </c>
      <c r="G112" s="11">
        <f>'3. CUESTIONARIO FINAL'!L113</f>
        <v>0</v>
      </c>
      <c r="H112" s="11" t="str">
        <f t="shared" si="1"/>
        <v>OK</v>
      </c>
    </row>
    <row r="113" spans="1:8">
      <c r="A113" s="11">
        <v>5</v>
      </c>
      <c r="B113" s="11">
        <v>2</v>
      </c>
      <c r="C113" s="2" t="s">
        <v>19</v>
      </c>
      <c r="D113" s="11">
        <f>'3. CUESTIONARIO FINAL'!I114</f>
        <v>0</v>
      </c>
      <c r="E113" s="11">
        <f>'3. CUESTIONARIO FINAL'!J114</f>
        <v>0</v>
      </c>
      <c r="F113" s="11">
        <f>'3. CUESTIONARIO FINAL'!K114</f>
        <v>0</v>
      </c>
      <c r="G113" s="11">
        <f>'3. CUESTIONARIO FINAL'!L114</f>
        <v>0</v>
      </c>
      <c r="H113" s="11" t="str">
        <f t="shared" si="1"/>
        <v>OK</v>
      </c>
    </row>
    <row r="114" spans="1:8" ht="30">
      <c r="A114" s="11">
        <v>5</v>
      </c>
      <c r="B114" s="11">
        <v>4</v>
      </c>
      <c r="C114" s="2" t="s">
        <v>112</v>
      </c>
      <c r="D114" s="11">
        <f>'3. CUESTIONARIO FINAL'!I115</f>
        <v>0</v>
      </c>
      <c r="E114" s="11">
        <f>'3. CUESTIONARIO FINAL'!J115</f>
        <v>0</v>
      </c>
      <c r="F114" s="11">
        <f>'3. CUESTIONARIO FINAL'!K115</f>
        <v>0</v>
      </c>
      <c r="G114" s="11">
        <f>'3. CUESTIONARIO FINAL'!L115</f>
        <v>0</v>
      </c>
      <c r="H114" s="11" t="str">
        <f t="shared" si="1"/>
        <v>OK</v>
      </c>
    </row>
    <row r="115" spans="1:8" ht="45">
      <c r="A115" s="11">
        <v>5</v>
      </c>
      <c r="B115" s="11">
        <v>7</v>
      </c>
      <c r="C115" s="2" t="s">
        <v>113</v>
      </c>
      <c r="D115" s="11">
        <f>'3. CUESTIONARIO FINAL'!I116</f>
        <v>0</v>
      </c>
      <c r="E115" s="11">
        <f>'3. CUESTIONARIO FINAL'!J116</f>
        <v>0</v>
      </c>
      <c r="F115" s="11">
        <f>'3. CUESTIONARIO FINAL'!K116</f>
        <v>0</v>
      </c>
      <c r="G115" s="11">
        <f>'3. CUESTIONARIO FINAL'!L116</f>
        <v>0</v>
      </c>
      <c r="H115" s="11" t="str">
        <f t="shared" si="1"/>
        <v>OK</v>
      </c>
    </row>
  </sheetData>
  <sheetProtection algorithmName="SHA-512" hashValue="rylgP0mdtjsTJ0+bUecc0zuKtL+NKkCiYEB/PFNKoss88MvXa8O6skEr2zsdnv6mQhouZdc12IG68wkpgri06w==" saltValue="9dpuU4Y3UqumG03sypvLhw==" spinCount="100000" sheet="1" objects="1" scenarios="1"/>
  <mergeCells count="28">
    <mergeCell ref="A98:H98"/>
    <mergeCell ref="A101:H101"/>
    <mergeCell ref="A109:H109"/>
    <mergeCell ref="D74:H74"/>
    <mergeCell ref="A75:H75"/>
    <mergeCell ref="A82:H82"/>
    <mergeCell ref="A91:H91"/>
    <mergeCell ref="A96:C96"/>
    <mergeCell ref="A97:C97"/>
    <mergeCell ref="D97:H97"/>
    <mergeCell ref="A73:C73"/>
    <mergeCell ref="A8:C8"/>
    <mergeCell ref="D8:H8"/>
    <mergeCell ref="A9:H9"/>
    <mergeCell ref="A14:H14"/>
    <mergeCell ref="A20:H20"/>
    <mergeCell ref="A36:C36"/>
    <mergeCell ref="A37:C37"/>
    <mergeCell ref="D37:H37"/>
    <mergeCell ref="A38:H38"/>
    <mergeCell ref="A49:H49"/>
    <mergeCell ref="A57:H57"/>
    <mergeCell ref="A7:C7"/>
    <mergeCell ref="A2:H2"/>
    <mergeCell ref="D3:G3"/>
    <mergeCell ref="A5:C5"/>
    <mergeCell ref="A6:C6"/>
    <mergeCell ref="D6:H6"/>
  </mergeCells>
  <pageMargins left="0.7" right="0.7" top="0.75" bottom="0.75" header="0.3" footer="0.3"/>
  <pageSetup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0. PRESENTACION GRAL.</vt:lpstr>
      <vt:lpstr>1. CUESTIONARIO INICIAL</vt:lpstr>
      <vt:lpstr>CUESTIONARIO INICIAL</vt:lpstr>
      <vt:lpstr>GRAFICA INICIAL</vt:lpstr>
      <vt:lpstr>2. CUESTIONARIO SEGUIMIENTO</vt:lpstr>
      <vt:lpstr>CUESTIONARIO SEGUIMIENTO</vt:lpstr>
      <vt:lpstr>GRAFICA SEGUIMIENTO</vt:lpstr>
      <vt:lpstr>3. CUESTIONARIO FINAL</vt:lpstr>
      <vt:lpstr>CUESTIONARIO FINAL</vt:lpstr>
      <vt:lpstr>GRAFICA FINAL</vt:lpstr>
      <vt:lpstr>4. RESULTADOS Y ACCIONES HISTÓR</vt:lpstr>
      <vt:lpstr>'0. PRESENTACION GRAL.'!Área_de_impresión</vt:lpstr>
      <vt:lpstr>'1. CUESTIONARIO INICIAL'!Área_de_impresión</vt:lpstr>
      <vt:lpstr>'2. CUESTIONARIO SEGUIMIENTO'!Área_de_impresión</vt:lpstr>
      <vt:lpstr>'3. CUESTIONARIO FINAL'!Área_de_impresión</vt:lpstr>
      <vt:lpstr>'4. RESULTADOS Y ACCIONES HISTÓR'!Área_de_impresión</vt:lpstr>
      <vt:lpstr>'0. PRESENTACION GRAL.'!Títulos_a_imprimir</vt:lpstr>
      <vt:lpstr>'1. CUESTIONARIO INICIAL'!Títulos_a_imprimir</vt:lpstr>
      <vt:lpstr>'2. CUESTIONARIO SEGUIMIENTO'!Títulos_a_imprimir</vt:lpstr>
      <vt:lpstr>'3. CUESTIONARIO FINAL'!Títulos_a_imprimir</vt:lpstr>
      <vt:lpstr>'4. RESULTADOS Y ACCIONES HISTÓR'!Títulos_a_imprimir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Pardo R.</dc:creator>
  <cp:lastModifiedBy>Banesa Cabrera</cp:lastModifiedBy>
  <dcterms:created xsi:type="dcterms:W3CDTF">2019-05-22T04:37:45Z</dcterms:created>
  <dcterms:modified xsi:type="dcterms:W3CDTF">2019-07-10T15:39:26Z</dcterms:modified>
</cp:coreProperties>
</file>