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d.docs.live.net/5a2c7e7de2533ce8/Desktop/Maestría proyecto/Entrega Proyecto/"/>
    </mc:Choice>
  </mc:AlternateContent>
  <xr:revisionPtr revIDLastSave="0" documentId="8_{8434C552-20FB-4456-AAB3-AEB1E5F5649B}" xr6:coauthVersionLast="46" xr6:coauthVersionMax="46" xr10:uidLastSave="{00000000-0000-0000-0000-000000000000}"/>
  <bookViews>
    <workbookView xWindow="-120" yWindow="-120" windowWidth="29040" windowHeight="15840" xr2:uid="{24A1E122-DAA4-4DE5-BBAB-5CC1A4F19259}"/>
  </bookViews>
  <sheets>
    <sheet name="Formato 1- SARO" sheetId="1" r:id="rId1"/>
    <sheet name="Formato 2 - SGSI" sheetId="2" r:id="rId2"/>
    <sheet name="Formato 3 - SAC" sheetId="3" r:id="rId3"/>
    <sheet name="Formato 4 - SGSF" sheetId="4" r:id="rId4"/>
    <sheet name="Formato 5 - SARLAFT" sheetId="5" r:id="rId5"/>
    <sheet name="Formato 6 - PCN" sheetId="6" r:id="rId6"/>
  </sheets>
  <externalReferences>
    <externalReference r:id="rId7"/>
    <externalReference r:id="rId8"/>
    <externalReference r:id="rId9"/>
    <externalReference r:id="rId10"/>
    <externalReference r:id="rId11"/>
    <externalReference r:id="rId12"/>
  </externalReferences>
  <definedNames>
    <definedName name="_xlnm._FilterDatabase" localSheetId="0" hidden="1">'Formato 1- SARO'!#REF!</definedName>
    <definedName name="_xlnm._FilterDatabase" localSheetId="1" hidden="1">'Formato 2 - SGSI'!$A$8:$N$84</definedName>
    <definedName name="_xlnm._FilterDatabase" localSheetId="2" hidden="1">'Formato 3 - SAC'!$A$8:$N$35</definedName>
    <definedName name="_xlnm._FilterDatabase" localSheetId="3" hidden="1">'Formato 4 - SGSF'!$A$8:$N$130</definedName>
    <definedName name="_xlnm._FilterDatabase" localSheetId="4" hidden="1">'Formato 5 - SARLAFT'!#REF!</definedName>
    <definedName name="_xlnm._FilterDatabase" localSheetId="5" hidden="1">'Formato 6 - PCN'!$A$8:$N$30</definedName>
    <definedName name="ActivosTotales">[2]Cálculos!$D$8</definedName>
    <definedName name="Ambito_mitigación">[3]Listas!$Z$2:$Z$4</definedName>
    <definedName name="Ámbito_mitigación">'[4]Lista desplegable'!$H$43:$H$45</definedName>
    <definedName name="CAT_1">[3]Listas!$E$2:$E$8</definedName>
    <definedName name="CAT_2">[3]Listas!$F$2:$F$23</definedName>
    <definedName name="CAT_3">[3]Listas!$G$2:$G$79</definedName>
    <definedName name="Causas">'[4]Lista desplegable'!$D$28:$D$40</definedName>
    <definedName name="Control_Clave">[3]Listas!$AA$2:$AA$3</definedName>
    <definedName name="cumple">[5]Hoja1!$B$1:$B$2</definedName>
    <definedName name="DeudasTotales">[2]Cálculos!$D$9</definedName>
    <definedName name="Divulgado">[3]Listas!$T$2:$T$3</definedName>
    <definedName name="Documentación">[3]Listas!$S$2:$S$4</definedName>
    <definedName name="Ejec_actividades">[3]Listas!$W$2:$W$4</definedName>
    <definedName name="Exis_Control">[3]Listas!$N$2:$N$3</definedName>
    <definedName name="Factores">'[4]Lista desplegable'!$E$28:$E$31</definedName>
    <definedName name="Formalizado">[3]Listas!$U$2:$U$3</definedName>
    <definedName name="FR_LAFT">[3]Listas!$A$2:$A$9</definedName>
    <definedName name="Frecuencia">[3]Listas!$V$2:$V$13</definedName>
    <definedName name="Funcionalidad">[3]Listas!$Q$2:$Q$3</definedName>
    <definedName name="Generareporte">'[4]Lista desplegable'!$J$3:$J$4</definedName>
    <definedName name="IMP_INH">[3]Listas!$L$2:$L$6</definedName>
    <definedName name="Indicadores">[3]Listas!$Y$2:$Y$3</definedName>
    <definedName name="Mediodeenvio">'[4]Lista desplegable'!$N$3:$N$5</definedName>
    <definedName name="Naturaleza">[3]Listas!$R$2:$R$4</definedName>
    <definedName name="Naturaleza_norma">'[4]Lista desplegable'!$F$3:$F$10</definedName>
    <definedName name="Naturalezanorma1" localSheetId="2">'[4]Lista desplegable'!#REF!</definedName>
    <definedName name="Naturalezanorma1" localSheetId="4">'[4]Lista desplegable'!#REF!</definedName>
    <definedName name="Naturalezanorma1" localSheetId="5">'[4]Lista desplegable'!#REF!</definedName>
    <definedName name="Naturalezanorma1">'[4]Lista desplegable'!#REF!</definedName>
    <definedName name="NP" localSheetId="2">#REF!</definedName>
    <definedName name="NP" localSheetId="4">#REF!</definedName>
    <definedName name="NP" localSheetId="5">#REF!</definedName>
    <definedName name="NP">#REF!</definedName>
    <definedName name="NP_Descripción" localSheetId="2">#REF!</definedName>
    <definedName name="NP_Descripción" localSheetId="4">#REF!</definedName>
    <definedName name="NP_Descripción" localSheetId="5">#REF!</definedName>
    <definedName name="NP_Descripción">#REF!</definedName>
    <definedName name="PatrimonioNeto">[2]Cálculos!$D$10</definedName>
    <definedName name="Periodicidadreporte">'[4]Lista desplegable'!$M$3:$M$11</definedName>
    <definedName name="Priorización">'[4]Lista desplegable'!$B$89:$B$93</definedName>
    <definedName name="PROB_INH">[3]Listas!$K$2:$K$6</definedName>
    <definedName name="PT_FilaFin">COUNTA([6]Sistemática!$G:$G)+PT_FilaInicio-3</definedName>
    <definedName name="PT_FilaInicio">ROW(INDEX([6]Sistemática!$G:$G,MATCH("*",[6]Sistemática!$G:$G,0),1))+1</definedName>
    <definedName name="R_ASOCIADO">[3]Listas!$J$2:$J$5</definedName>
    <definedName name="Recorrido">[3]Listas!$X$2:$X$6</definedName>
    <definedName name="Regulador">'[4]Lista desplegable'!$E$3:$E$16</definedName>
    <definedName name="Reguladoralquevadirigido">'[4]Lista desplegable'!$K$3:$K$16</definedName>
    <definedName name="Res_Control">[3]Listas!$O$2:$O$3</definedName>
    <definedName name="riesgos">'[4]Lista desplegable'!$B$28:$B$37</definedName>
    <definedName name="SARINF">[3]Listas!$D$2:$D$9</definedName>
    <definedName name="Subcategoriaasociadaalanorma">'[4]Lista desplegable'!$C$19:$C$23</definedName>
    <definedName name="Temaasociadoalanorma">'[4]Lista desplegable'!$B$3:$B$7</definedName>
    <definedName name="Tipo">'[4]Lista desplegable'!$H$3:$H$8</definedName>
    <definedName name="Tipo_Control">[3]Listas!$P$2:$P$4</definedName>
    <definedName name="Tiponorma">'[4]Lista desplegable'!$D$3:$D$11</definedName>
    <definedName name="Tiporeporte">'[4]Lista desplegable'!$L$3:$L$5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6" l="1"/>
  <c r="C28" i="6"/>
  <c r="C27" i="6"/>
  <c r="C26" i="6"/>
  <c r="C25" i="6"/>
  <c r="C24" i="6"/>
  <c r="C23" i="6"/>
  <c r="C22" i="6"/>
  <c r="C21" i="6"/>
  <c r="C20" i="6"/>
  <c r="C19" i="6"/>
  <c r="H18" i="6"/>
  <c r="G18" i="6"/>
  <c r="F18" i="6"/>
  <c r="F17" i="6" s="1"/>
  <c r="F30" i="6" s="1"/>
  <c r="E18" i="6"/>
  <c r="E17" i="6" s="1"/>
  <c r="D18" i="6"/>
  <c r="A18" i="6"/>
  <c r="H17" i="6"/>
  <c r="G17" i="6"/>
  <c r="G30" i="6" s="1"/>
  <c r="D17" i="6"/>
  <c r="D30" i="6" s="1"/>
  <c r="A17" i="6"/>
  <c r="A30" i="6" s="1"/>
  <c r="C16" i="6"/>
  <c r="C15" i="6"/>
  <c r="C14" i="6"/>
  <c r="C13" i="6"/>
  <c r="C12" i="6"/>
  <c r="C11" i="6"/>
  <c r="C10" i="6"/>
  <c r="H9" i="6"/>
  <c r="H8" i="6" s="1"/>
  <c r="G9" i="6"/>
  <c r="F9" i="6"/>
  <c r="E9" i="6"/>
  <c r="E8" i="6" s="1"/>
  <c r="D9" i="6"/>
  <c r="D8" i="6" s="1"/>
  <c r="A9" i="6"/>
  <c r="G8" i="6"/>
  <c r="F8" i="6"/>
  <c r="A8" i="6"/>
  <c r="C21" i="5"/>
  <c r="C20" i="5"/>
  <c r="H19" i="5"/>
  <c r="H18" i="5" s="1"/>
  <c r="H22" i="5" s="1"/>
  <c r="G19" i="5"/>
  <c r="F19" i="5"/>
  <c r="E19" i="5"/>
  <c r="E18" i="5" s="1"/>
  <c r="D19" i="5"/>
  <c r="D18" i="5" s="1"/>
  <c r="D22" i="5" s="1"/>
  <c r="A19" i="5"/>
  <c r="G18" i="5"/>
  <c r="F18" i="5"/>
  <c r="A18" i="5"/>
  <c r="C17" i="5"/>
  <c r="H16" i="5"/>
  <c r="G16" i="5"/>
  <c r="F16" i="5"/>
  <c r="E16" i="5"/>
  <c r="E8" i="5" s="1"/>
  <c r="D16" i="5"/>
  <c r="A16" i="5"/>
  <c r="C15" i="5"/>
  <c r="H14" i="5"/>
  <c r="G14" i="5"/>
  <c r="F14" i="5"/>
  <c r="E14" i="5"/>
  <c r="D14" i="5"/>
  <c r="A14" i="5"/>
  <c r="C13" i="5"/>
  <c r="C12" i="5"/>
  <c r="C11" i="5"/>
  <c r="C10" i="5"/>
  <c r="H9" i="5"/>
  <c r="G9" i="5"/>
  <c r="G8" i="5" s="1"/>
  <c r="F9" i="5"/>
  <c r="F8" i="5" s="1"/>
  <c r="E9" i="5"/>
  <c r="D9" i="5"/>
  <c r="A9" i="5"/>
  <c r="A8" i="5" s="1"/>
  <c r="H8" i="5"/>
  <c r="D8" i="5"/>
  <c r="C129" i="4"/>
  <c r="C128" i="4"/>
  <c r="C127" i="4"/>
  <c r="H126" i="4"/>
  <c r="G126" i="4"/>
  <c r="F126" i="4"/>
  <c r="E126" i="4"/>
  <c r="D126" i="4"/>
  <c r="A126" i="4"/>
  <c r="C125" i="4"/>
  <c r="C124" i="4"/>
  <c r="C123" i="4"/>
  <c r="C122" i="4"/>
  <c r="C121" i="4"/>
  <c r="H120" i="4"/>
  <c r="G120" i="4"/>
  <c r="F120" i="4"/>
  <c r="E120" i="4"/>
  <c r="D120" i="4"/>
  <c r="A120" i="4"/>
  <c r="C119" i="4"/>
  <c r="C118" i="4"/>
  <c r="C117" i="4"/>
  <c r="H116" i="4"/>
  <c r="G116" i="4"/>
  <c r="G106" i="4" s="1"/>
  <c r="F116" i="4"/>
  <c r="E116" i="4"/>
  <c r="D116" i="4"/>
  <c r="A116" i="4"/>
  <c r="A106" i="4" s="1"/>
  <c r="C115" i="4"/>
  <c r="C114" i="4"/>
  <c r="C113" i="4"/>
  <c r="C112" i="4"/>
  <c r="H111" i="4"/>
  <c r="G111" i="4"/>
  <c r="F111" i="4"/>
  <c r="E111" i="4"/>
  <c r="D111" i="4"/>
  <c r="A111" i="4"/>
  <c r="C110" i="4"/>
  <c r="C109" i="4"/>
  <c r="C108" i="4"/>
  <c r="H107" i="4"/>
  <c r="G107" i="4"/>
  <c r="F107" i="4"/>
  <c r="F106" i="4" s="1"/>
  <c r="E107" i="4"/>
  <c r="E106" i="4" s="1"/>
  <c r="D107" i="4"/>
  <c r="A107" i="4"/>
  <c r="H106" i="4"/>
  <c r="D106" i="4"/>
  <c r="C105" i="4"/>
  <c r="C104" i="4"/>
  <c r="C103" i="4"/>
  <c r="C102" i="4"/>
  <c r="C101" i="4"/>
  <c r="C100" i="4"/>
  <c r="C99" i="4"/>
  <c r="C98" i="4"/>
  <c r="C97" i="4"/>
  <c r="H96" i="4"/>
  <c r="G96" i="4"/>
  <c r="G95" i="4" s="1"/>
  <c r="F96" i="4"/>
  <c r="F95" i="4" s="1"/>
  <c r="E96" i="4"/>
  <c r="D96" i="4"/>
  <c r="A96" i="4"/>
  <c r="A95" i="4" s="1"/>
  <c r="H95" i="4"/>
  <c r="H130" i="4" s="1"/>
  <c r="E95" i="4"/>
  <c r="D95" i="4"/>
  <c r="C94" i="4"/>
  <c r="H93" i="4"/>
  <c r="G93" i="4"/>
  <c r="F93" i="4"/>
  <c r="E93" i="4"/>
  <c r="D93" i="4"/>
  <c r="A93" i="4"/>
  <c r="C92" i="4"/>
  <c r="C91" i="4"/>
  <c r="H90" i="4"/>
  <c r="G90" i="4"/>
  <c r="F90" i="4"/>
  <c r="E90" i="4"/>
  <c r="D90" i="4"/>
  <c r="A90" i="4"/>
  <c r="C89" i="4"/>
  <c r="C88" i="4"/>
  <c r="C87" i="4"/>
  <c r="C86" i="4"/>
  <c r="C85" i="4"/>
  <c r="C84" i="4"/>
  <c r="C83" i="4"/>
  <c r="C82" i="4"/>
  <c r="H81" i="4"/>
  <c r="G81" i="4"/>
  <c r="F81" i="4"/>
  <c r="F80" i="4" s="1"/>
  <c r="E81" i="4"/>
  <c r="E80" i="4" s="1"/>
  <c r="D81" i="4"/>
  <c r="A81" i="4"/>
  <c r="H80" i="4"/>
  <c r="G80" i="4"/>
  <c r="D80" i="4"/>
  <c r="A80" i="4"/>
  <c r="C79" i="4"/>
  <c r="C78" i="4"/>
  <c r="C77" i="4"/>
  <c r="C76" i="4"/>
  <c r="C75" i="4"/>
  <c r="C74" i="4"/>
  <c r="H73" i="4"/>
  <c r="G73" i="4"/>
  <c r="F73" i="4"/>
  <c r="E73" i="4"/>
  <c r="D73" i="4"/>
  <c r="A73" i="4"/>
  <c r="C72" i="4"/>
  <c r="C71" i="4"/>
  <c r="C70" i="4"/>
  <c r="H69" i="4"/>
  <c r="G69" i="4"/>
  <c r="F69" i="4"/>
  <c r="E69" i="4"/>
  <c r="E41" i="4" s="1"/>
  <c r="D69" i="4"/>
  <c r="A69" i="4"/>
  <c r="C68" i="4"/>
  <c r="C67" i="4"/>
  <c r="C66" i="4"/>
  <c r="C65" i="4"/>
  <c r="C64" i="4"/>
  <c r="H63" i="4"/>
  <c r="G63" i="4"/>
  <c r="F63" i="4"/>
  <c r="E63" i="4"/>
  <c r="D63" i="4"/>
  <c r="A63" i="4"/>
  <c r="C62" i="4"/>
  <c r="C61" i="4"/>
  <c r="C60" i="4"/>
  <c r="C59" i="4"/>
  <c r="H58" i="4"/>
  <c r="G58" i="4"/>
  <c r="F58" i="4"/>
  <c r="E58" i="4"/>
  <c r="D58" i="4"/>
  <c r="A58" i="4"/>
  <c r="C57" i="4"/>
  <c r="C56" i="4"/>
  <c r="C55" i="4"/>
  <c r="C54" i="4"/>
  <c r="C53" i="4"/>
  <c r="C52" i="4"/>
  <c r="C51" i="4"/>
  <c r="C50" i="4"/>
  <c r="H49" i="4"/>
  <c r="H41" i="4" s="1"/>
  <c r="G49" i="4"/>
  <c r="G41" i="4" s="1"/>
  <c r="F49" i="4"/>
  <c r="E49" i="4"/>
  <c r="D49" i="4"/>
  <c r="D41" i="4" s="1"/>
  <c r="A49" i="4"/>
  <c r="A41" i="4" s="1"/>
  <c r="C48" i="4"/>
  <c r="C47" i="4"/>
  <c r="C46" i="4"/>
  <c r="C45" i="4"/>
  <c r="C44" i="4"/>
  <c r="C43" i="4"/>
  <c r="H42" i="4"/>
  <c r="G42" i="4"/>
  <c r="F42" i="4"/>
  <c r="E42" i="4"/>
  <c r="D42" i="4"/>
  <c r="A42" i="4"/>
  <c r="F41" i="4"/>
  <c r="C40" i="4"/>
  <c r="C39" i="4"/>
  <c r="C38" i="4"/>
  <c r="H37" i="4"/>
  <c r="G37" i="4"/>
  <c r="F37" i="4"/>
  <c r="E37" i="4"/>
  <c r="D37" i="4"/>
  <c r="A37" i="4"/>
  <c r="C36" i="4"/>
  <c r="C35" i="4"/>
  <c r="C34" i="4"/>
  <c r="C33" i="4"/>
  <c r="C32" i="4"/>
  <c r="C31" i="4"/>
  <c r="C30" i="4"/>
  <c r="C29" i="4"/>
  <c r="H28" i="4"/>
  <c r="G28" i="4"/>
  <c r="F28" i="4"/>
  <c r="E28" i="4"/>
  <c r="D28" i="4"/>
  <c r="A28" i="4"/>
  <c r="C27" i="4"/>
  <c r="C26" i="4"/>
  <c r="C25" i="4"/>
  <c r="C24" i="4"/>
  <c r="C23" i="4"/>
  <c r="H22" i="4"/>
  <c r="G22" i="4"/>
  <c r="F22" i="4"/>
  <c r="E22" i="4"/>
  <c r="D22" i="4"/>
  <c r="A22" i="4"/>
  <c r="C21" i="4"/>
  <c r="C20" i="4"/>
  <c r="C19" i="4"/>
  <c r="C18" i="4"/>
  <c r="C17" i="4"/>
  <c r="H16" i="4"/>
  <c r="G16" i="4"/>
  <c r="F16" i="4"/>
  <c r="E16" i="4"/>
  <c r="D16" i="4"/>
  <c r="A16" i="4"/>
  <c r="C15" i="4"/>
  <c r="C14" i="4"/>
  <c r="C13" i="4"/>
  <c r="C12" i="4"/>
  <c r="C11" i="4"/>
  <c r="C10" i="4"/>
  <c r="H9" i="4"/>
  <c r="G9" i="4"/>
  <c r="G8" i="4" s="1"/>
  <c r="F9" i="4"/>
  <c r="F8" i="4" s="1"/>
  <c r="E9" i="4"/>
  <c r="D9" i="4"/>
  <c r="A9" i="4"/>
  <c r="A8" i="4" s="1"/>
  <c r="H8" i="4"/>
  <c r="E8" i="4"/>
  <c r="D8" i="4"/>
  <c r="C34" i="3"/>
  <c r="C33" i="3"/>
  <c r="C32" i="3"/>
  <c r="C31" i="3"/>
  <c r="C30" i="3"/>
  <c r="H29" i="3"/>
  <c r="G29" i="3"/>
  <c r="F29" i="3"/>
  <c r="F28" i="3" s="1"/>
  <c r="F35" i="3" s="1"/>
  <c r="E29" i="3"/>
  <c r="E28" i="3" s="1"/>
  <c r="E35" i="3" s="1"/>
  <c r="D29" i="3"/>
  <c r="A29" i="3"/>
  <c r="H28" i="3"/>
  <c r="H35" i="3" s="1"/>
  <c r="G28" i="3"/>
  <c r="D28" i="3"/>
  <c r="A28" i="3"/>
  <c r="C27" i="3"/>
  <c r="C26" i="3"/>
  <c r="H25" i="3"/>
  <c r="G25" i="3"/>
  <c r="F25" i="3"/>
  <c r="E25" i="3"/>
  <c r="D25" i="3"/>
  <c r="A25" i="3"/>
  <c r="C24" i="3"/>
  <c r="H23" i="3"/>
  <c r="G23" i="3"/>
  <c r="F23" i="3"/>
  <c r="E23" i="3"/>
  <c r="D23" i="3"/>
  <c r="A23" i="3"/>
  <c r="C22" i="3"/>
  <c r="C21" i="3"/>
  <c r="C20" i="3"/>
  <c r="C19" i="3"/>
  <c r="C18" i="3"/>
  <c r="C17" i="3"/>
  <c r="H16" i="3"/>
  <c r="G16" i="3"/>
  <c r="G15" i="3" s="1"/>
  <c r="F16" i="3"/>
  <c r="F15" i="3" s="1"/>
  <c r="E16" i="3"/>
  <c r="D16" i="3"/>
  <c r="A16" i="3"/>
  <c r="A15" i="3" s="1"/>
  <c r="H15" i="3"/>
  <c r="E15" i="3"/>
  <c r="D15" i="3"/>
  <c r="C14" i="3"/>
  <c r="C13" i="3"/>
  <c r="C12" i="3"/>
  <c r="C11" i="3"/>
  <c r="C10" i="3"/>
  <c r="H9" i="3"/>
  <c r="H8" i="3" s="1"/>
  <c r="G9" i="3"/>
  <c r="G8" i="3" s="1"/>
  <c r="F9" i="3"/>
  <c r="E9" i="3"/>
  <c r="D9" i="3"/>
  <c r="D8" i="3" s="1"/>
  <c r="A9" i="3"/>
  <c r="A8" i="3" s="1"/>
  <c r="F8" i="3"/>
  <c r="E8" i="3"/>
  <c r="C83" i="2"/>
  <c r="C82" i="2"/>
  <c r="C81" i="2"/>
  <c r="C80" i="2"/>
  <c r="C79" i="2"/>
  <c r="C78" i="2"/>
  <c r="C77" i="2"/>
  <c r="C76" i="2"/>
  <c r="H75" i="2"/>
  <c r="G75" i="2"/>
  <c r="F75" i="2"/>
  <c r="F74" i="2" s="1"/>
  <c r="E75" i="2"/>
  <c r="E74" i="2" s="1"/>
  <c r="D75" i="2"/>
  <c r="A75" i="2"/>
  <c r="H74" i="2"/>
  <c r="G74" i="2"/>
  <c r="D74" i="2"/>
  <c r="A74" i="2"/>
  <c r="C73" i="2"/>
  <c r="C72" i="2"/>
  <c r="C71" i="2"/>
  <c r="C70" i="2"/>
  <c r="H69" i="2"/>
  <c r="G69" i="2"/>
  <c r="F69" i="2"/>
  <c r="E69" i="2"/>
  <c r="E57" i="2" s="1"/>
  <c r="E84" i="2" s="1"/>
  <c r="D69" i="2"/>
  <c r="A69" i="2"/>
  <c r="C68" i="2"/>
  <c r="C67" i="2"/>
  <c r="C66" i="2"/>
  <c r="C65" i="2"/>
  <c r="C64" i="2"/>
  <c r="H63" i="2"/>
  <c r="G63" i="2"/>
  <c r="F63" i="2"/>
  <c r="E63" i="2"/>
  <c r="D63" i="2"/>
  <c r="A63" i="2"/>
  <c r="C62" i="2"/>
  <c r="C61" i="2"/>
  <c r="C60" i="2"/>
  <c r="C59" i="2"/>
  <c r="H58" i="2"/>
  <c r="G58" i="2"/>
  <c r="G57" i="2" s="1"/>
  <c r="F58" i="2"/>
  <c r="F57" i="2" s="1"/>
  <c r="F84" i="2" s="1"/>
  <c r="E58" i="2"/>
  <c r="D58" i="2"/>
  <c r="A58" i="2"/>
  <c r="A57" i="2" s="1"/>
  <c r="H57" i="2"/>
  <c r="D57" i="2"/>
  <c r="C56" i="2"/>
  <c r="C55" i="2"/>
  <c r="C54" i="2"/>
  <c r="C53" i="2"/>
  <c r="C52" i="2"/>
  <c r="C51" i="2"/>
  <c r="C50" i="2"/>
  <c r="C49" i="2"/>
  <c r="C48" i="2"/>
  <c r="C47" i="2"/>
  <c r="H46" i="2"/>
  <c r="G46" i="2"/>
  <c r="F46" i="2"/>
  <c r="E46" i="2"/>
  <c r="D46" i="2"/>
  <c r="A46" i="2"/>
  <c r="C45" i="2"/>
  <c r="C44" i="2"/>
  <c r="C43" i="2"/>
  <c r="C42" i="2"/>
  <c r="C41" i="2"/>
  <c r="H40" i="2"/>
  <c r="G40" i="2"/>
  <c r="F40" i="2"/>
  <c r="E40" i="2"/>
  <c r="D40" i="2"/>
  <c r="A40" i="2"/>
  <c r="C39" i="2"/>
  <c r="C38" i="2"/>
  <c r="C37" i="2"/>
  <c r="C36" i="2"/>
  <c r="C35" i="2"/>
  <c r="C34" i="2"/>
  <c r="C33" i="2"/>
  <c r="C32" i="2"/>
  <c r="C31" i="2"/>
  <c r="C30" i="2"/>
  <c r="C29" i="2"/>
  <c r="C28" i="2"/>
  <c r="C27" i="2"/>
  <c r="C26" i="2"/>
  <c r="C25" i="2"/>
  <c r="C24" i="2"/>
  <c r="C23" i="2"/>
  <c r="C22" i="2"/>
  <c r="C21" i="2"/>
  <c r="C20" i="2"/>
  <c r="C19" i="2"/>
  <c r="C18" i="2"/>
  <c r="H17" i="2"/>
  <c r="G17" i="2"/>
  <c r="G8" i="2" s="1"/>
  <c r="F17" i="2"/>
  <c r="E17" i="2"/>
  <c r="D17" i="2"/>
  <c r="A17" i="2"/>
  <c r="A8" i="2" s="1"/>
  <c r="A84" i="2" s="1"/>
  <c r="C16" i="2"/>
  <c r="C15" i="2"/>
  <c r="C14" i="2"/>
  <c r="C13" i="2"/>
  <c r="C12" i="2"/>
  <c r="C11" i="2"/>
  <c r="C10" i="2"/>
  <c r="H9" i="2"/>
  <c r="H8" i="2" s="1"/>
  <c r="G9" i="2"/>
  <c r="F9" i="2"/>
  <c r="E9" i="2"/>
  <c r="E8" i="2" s="1"/>
  <c r="D9" i="2"/>
  <c r="D8" i="2" s="1"/>
  <c r="A9" i="2"/>
  <c r="F8" i="2"/>
  <c r="C53" i="1"/>
  <c r="C52" i="1"/>
  <c r="C51" i="1"/>
  <c r="C50" i="1"/>
  <c r="H49" i="1"/>
  <c r="H48" i="1" s="1"/>
  <c r="G49" i="1"/>
  <c r="G48" i="1" s="1"/>
  <c r="F49" i="1"/>
  <c r="E49" i="1"/>
  <c r="D49" i="1"/>
  <c r="D48" i="1" s="1"/>
  <c r="A49" i="1"/>
  <c r="A48" i="1" s="1"/>
  <c r="F48" i="1"/>
  <c r="E48" i="1"/>
  <c r="C47" i="1"/>
  <c r="C46" i="1"/>
  <c r="C45" i="1"/>
  <c r="C44" i="1"/>
  <c r="C43" i="1"/>
  <c r="C42" i="1"/>
  <c r="H41" i="1"/>
  <c r="G41" i="1"/>
  <c r="F41" i="1"/>
  <c r="F40" i="1" s="1"/>
  <c r="E41" i="1"/>
  <c r="E40" i="1" s="1"/>
  <c r="D41" i="1"/>
  <c r="A41" i="1"/>
  <c r="H40" i="1"/>
  <c r="G40" i="1"/>
  <c r="D40" i="1"/>
  <c r="A40" i="1"/>
  <c r="C39" i="1"/>
  <c r="H38" i="1"/>
  <c r="G38" i="1"/>
  <c r="F38" i="1"/>
  <c r="E38" i="1"/>
  <c r="D38" i="1"/>
  <c r="A38" i="1"/>
  <c r="C37" i="1"/>
  <c r="C36" i="1"/>
  <c r="H35" i="1"/>
  <c r="G35" i="1"/>
  <c r="F35" i="1"/>
  <c r="E35" i="1"/>
  <c r="D35" i="1"/>
  <c r="A35" i="1"/>
  <c r="C34" i="1"/>
  <c r="C33" i="1"/>
  <c r="C32" i="1"/>
  <c r="C31" i="1"/>
  <c r="C30" i="1"/>
  <c r="C29" i="1"/>
  <c r="C28" i="1"/>
  <c r="C27" i="1"/>
  <c r="C26" i="1"/>
  <c r="C25" i="1"/>
  <c r="C24" i="1"/>
  <c r="C23" i="1"/>
  <c r="C22" i="1"/>
  <c r="H21" i="1"/>
  <c r="G21" i="1"/>
  <c r="F21" i="1"/>
  <c r="E21" i="1"/>
  <c r="D21" i="1"/>
  <c r="A21" i="1"/>
  <c r="C20" i="1"/>
  <c r="C19" i="1"/>
  <c r="C18" i="1"/>
  <c r="C17" i="1"/>
  <c r="C16" i="1"/>
  <c r="H15" i="1"/>
  <c r="G15" i="1"/>
  <c r="F15" i="1"/>
  <c r="E15" i="1"/>
  <c r="D15" i="1"/>
  <c r="A15" i="1"/>
  <c r="C14" i="1"/>
  <c r="H13" i="1"/>
  <c r="G13" i="1"/>
  <c r="G8" i="1" s="1"/>
  <c r="F13" i="1"/>
  <c r="E13" i="1"/>
  <c r="D13" i="1"/>
  <c r="A13" i="1"/>
  <c r="A8" i="1" s="1"/>
  <c r="C12" i="1"/>
  <c r="C11" i="1"/>
  <c r="C10" i="1"/>
  <c r="H9" i="1"/>
  <c r="H8" i="1" s="1"/>
  <c r="H54" i="1" s="1"/>
  <c r="G9" i="1"/>
  <c r="F9" i="1"/>
  <c r="E9" i="1"/>
  <c r="E8" i="1" s="1"/>
  <c r="D9" i="1"/>
  <c r="D8" i="1" s="1"/>
  <c r="D54" i="1" s="1"/>
  <c r="A9" i="1"/>
  <c r="F8" i="1"/>
  <c r="F54" i="1" s="1"/>
  <c r="G84" i="2" l="1"/>
  <c r="A35" i="3"/>
  <c r="A130" i="4"/>
  <c r="G130" i="4"/>
  <c r="F22" i="5"/>
  <c r="E22" i="5"/>
  <c r="E30" i="6"/>
  <c r="H84" i="2"/>
  <c r="A54" i="1"/>
  <c r="G54" i="1"/>
  <c r="D35" i="3"/>
  <c r="C2" i="2" s="1"/>
  <c r="D130" i="4"/>
  <c r="G22" i="5"/>
  <c r="H30" i="6"/>
  <c r="F130" i="4"/>
  <c r="A22" i="5"/>
  <c r="E54" i="1"/>
  <c r="D84" i="2"/>
  <c r="G35" i="3"/>
  <c r="E130" i="4"/>
</calcChain>
</file>

<file path=xl/sharedStrings.xml><?xml version="1.0" encoding="utf-8"?>
<sst xmlns="http://schemas.openxmlformats.org/spreadsheetml/2006/main" count="740" uniqueCount="393">
  <si>
    <t>Oficina:</t>
  </si>
  <si>
    <t>Fecha Inicio Visita:
Fecha Fin Visita:</t>
  </si>
  <si>
    <t>dd/mm/aa
dd/mm/aa</t>
  </si>
  <si>
    <t>Gerente de Oficina:</t>
  </si>
  <si>
    <t>Regional:</t>
  </si>
  <si>
    <t>Encargado de la Visita:</t>
  </si>
  <si>
    <t>CAR:</t>
  </si>
  <si>
    <t>1. Actividad a Verificar</t>
  </si>
  <si>
    <t>2. Tipo de Acción</t>
  </si>
  <si>
    <t>3. Observaciones</t>
  </si>
  <si>
    <t>4. Descripción Plan de Acción</t>
  </si>
  <si>
    <t>5. Responsable de la Ejecución</t>
  </si>
  <si>
    <t>6. Severidad</t>
  </si>
  <si>
    <r>
      <t xml:space="preserve">7. Fecha Inicio
</t>
    </r>
    <r>
      <rPr>
        <b/>
        <sz val="9"/>
        <color theme="0"/>
        <rFont val="Verdana"/>
        <family val="2"/>
      </rPr>
      <t>(dd/mm/aa)</t>
    </r>
  </si>
  <si>
    <r>
      <t xml:space="preserve">8. Fecha Final
</t>
    </r>
    <r>
      <rPr>
        <b/>
        <sz val="9"/>
        <color theme="0"/>
        <rFont val="Verdana"/>
        <family val="2"/>
      </rPr>
      <t>(dd/mm/aa)</t>
    </r>
  </si>
  <si>
    <t>Cumple</t>
  </si>
  <si>
    <t>No Cumple</t>
  </si>
  <si>
    <t>N.A</t>
  </si>
  <si>
    <t>Acción Preventiva</t>
  </si>
  <si>
    <t>Acción Correctiva</t>
  </si>
  <si>
    <t>1.1</t>
  </si>
  <si>
    <t>Controles de Seguridad</t>
  </si>
  <si>
    <t>1.1.1</t>
  </si>
  <si>
    <t>Revisión de imagen corporativa</t>
  </si>
  <si>
    <t>1.1.1.001</t>
  </si>
  <si>
    <t>x</t>
  </si>
  <si>
    <t>1.1.1.002</t>
  </si>
  <si>
    <t>1.1.1.003</t>
  </si>
  <si>
    <t>1.1.2</t>
  </si>
  <si>
    <t>Revisión de Inventario</t>
  </si>
  <si>
    <t>1.1.2.001</t>
  </si>
  <si>
    <t>X</t>
  </si>
  <si>
    <t>1.1.3</t>
  </si>
  <si>
    <t>Revisión en bóveda</t>
  </si>
  <si>
    <t>1.1.3.001</t>
  </si>
  <si>
    <t>1.1.3.002</t>
  </si>
  <si>
    <t>1.1.3.003</t>
  </si>
  <si>
    <t>1.1.3.004</t>
  </si>
  <si>
    <t>1.1.3.005</t>
  </si>
  <si>
    <t>1.1.4</t>
  </si>
  <si>
    <t>Revisión en caja</t>
  </si>
  <si>
    <t>1.1.4.001</t>
  </si>
  <si>
    <t>1.1.4.002</t>
  </si>
  <si>
    <t>1.1.4.003</t>
  </si>
  <si>
    <t>1.1.4.004</t>
  </si>
  <si>
    <t>1.1.4.005</t>
  </si>
  <si>
    <t>1.1.4.006</t>
  </si>
  <si>
    <t>1.1.4.007</t>
  </si>
  <si>
    <t>1.1.4.008</t>
  </si>
  <si>
    <t>1.1.4.009</t>
  </si>
  <si>
    <t>1.1.4.010</t>
  </si>
  <si>
    <t>1.1.4.011</t>
  </si>
  <si>
    <t>1.1.4.012</t>
  </si>
  <si>
    <t>1.1.4.013</t>
  </si>
  <si>
    <t>1.1.5</t>
  </si>
  <si>
    <t>Revisión en caja menor</t>
  </si>
  <si>
    <t>1.1.5.001</t>
  </si>
  <si>
    <t>1.1.5.002</t>
  </si>
  <si>
    <t>1.1.6</t>
  </si>
  <si>
    <t>Verificación transaccional</t>
  </si>
  <si>
    <t>1.1.6.001</t>
  </si>
  <si>
    <t>1.2</t>
  </si>
  <si>
    <t>Controles Gestión Documental</t>
  </si>
  <si>
    <t>1.2.1</t>
  </si>
  <si>
    <t>Verificación custodia de títulos valores</t>
  </si>
  <si>
    <t>1.2.1.001</t>
  </si>
  <si>
    <t>1.2.1.002</t>
  </si>
  <si>
    <t>1.2.1.003</t>
  </si>
  <si>
    <t>1.2.1.004</t>
  </si>
  <si>
    <t>1.2.1.005</t>
  </si>
  <si>
    <t>1.2.1.006</t>
  </si>
  <si>
    <t>1.3</t>
  </si>
  <si>
    <t>Seguimiento Operacional</t>
  </si>
  <si>
    <t>1.3.1</t>
  </si>
  <si>
    <t>1.3.1.001</t>
  </si>
  <si>
    <t>1.3.1.002</t>
  </si>
  <si>
    <t>1.3.1.003</t>
  </si>
  <si>
    <t>1.3.1.004</t>
  </si>
  <si>
    <t>Cantidad de Observaciones</t>
  </si>
  <si>
    <t>Nombre 
Oficina:</t>
  </si>
  <si>
    <t>Tareas a Verificar</t>
  </si>
  <si>
    <t>CUMPLE</t>
  </si>
  <si>
    <t>NO CUMPLE</t>
  </si>
  <si>
    <t>ACCION PREVENTIVA</t>
  </si>
  <si>
    <t>ACCION CORRECTIVA</t>
  </si>
  <si>
    <t>2.1</t>
  </si>
  <si>
    <t>Física</t>
  </si>
  <si>
    <t>2.1.1</t>
  </si>
  <si>
    <t>Revisión condiciones generales de la oficina</t>
  </si>
  <si>
    <t>2.1.1.001</t>
  </si>
  <si>
    <t>2.1.1.002</t>
  </si>
  <si>
    <t>2.1.1.003</t>
  </si>
  <si>
    <t>2.1.1.005</t>
  </si>
  <si>
    <t>2.1.1.006</t>
  </si>
  <si>
    <t>2.1.1.007</t>
  </si>
  <si>
    <t>2.1.1.008</t>
  </si>
  <si>
    <t>2.1.2</t>
  </si>
  <si>
    <t>Revisión de muebles y enceres</t>
  </si>
  <si>
    <t>2.1.2.001</t>
  </si>
  <si>
    <t>2.1.2.002</t>
  </si>
  <si>
    <t>2.1.2.003</t>
  </si>
  <si>
    <t>2.1.2.004</t>
  </si>
  <si>
    <t>2.1.2.005</t>
  </si>
  <si>
    <t>2.1.2.006</t>
  </si>
  <si>
    <t>2.1.2.007</t>
  </si>
  <si>
    <t>2.1.2.008</t>
  </si>
  <si>
    <t>2.1.2.009</t>
  </si>
  <si>
    <t>2.1.2.010</t>
  </si>
  <si>
    <t>2.1.2.011</t>
  </si>
  <si>
    <t>2.1.2.012</t>
  </si>
  <si>
    <t>2.1.2.013</t>
  </si>
  <si>
    <t>2.1.2.014</t>
  </si>
  <si>
    <t>2.1.2.015</t>
  </si>
  <si>
    <t>2.1.2.016</t>
  </si>
  <si>
    <t>2.1.2.017</t>
  </si>
  <si>
    <t>2.1.2.018</t>
  </si>
  <si>
    <t>2.1.2.019</t>
  </si>
  <si>
    <t>2.1.2.020</t>
  </si>
  <si>
    <t>2.1.2.021</t>
  </si>
  <si>
    <t>2.1.2.022</t>
  </si>
  <si>
    <t>2.1.3</t>
  </si>
  <si>
    <t>Revisión de suministros</t>
  </si>
  <si>
    <t>2.1.3.001</t>
  </si>
  <si>
    <t>2.1.3.002</t>
  </si>
  <si>
    <t>2.1.3.003</t>
  </si>
  <si>
    <t>2.1.3.004</t>
  </si>
  <si>
    <t>2.1.3.005</t>
  </si>
  <si>
    <t>2.1.4</t>
  </si>
  <si>
    <t>Revisión mantenimiento de oficina</t>
  </si>
  <si>
    <t>2.1.4.001</t>
  </si>
  <si>
    <t>2.1.4.002</t>
  </si>
  <si>
    <t>2.1.4.003</t>
  </si>
  <si>
    <t>2.1.4.004</t>
  </si>
  <si>
    <t>2.1.4.005</t>
  </si>
  <si>
    <t>2.1.4.006</t>
  </si>
  <si>
    <t>2.1.4.007</t>
  </si>
  <si>
    <t>2.1.4.008</t>
  </si>
  <si>
    <t>2.1.4.009</t>
  </si>
  <si>
    <t>2.1.4.010</t>
  </si>
  <si>
    <t>2.2</t>
  </si>
  <si>
    <t>Humana</t>
  </si>
  <si>
    <t>2.2.1</t>
  </si>
  <si>
    <t>Revisión de ausencia y vacaciones del Personal</t>
  </si>
  <si>
    <t>2.2.1.001</t>
  </si>
  <si>
    <t>2.2.1.002</t>
  </si>
  <si>
    <t>2.2.1.003</t>
  </si>
  <si>
    <t>2.2.1.004</t>
  </si>
  <si>
    <t>2.2.2</t>
  </si>
  <si>
    <t>Revisión de Funciones y Responsabilidad</t>
  </si>
  <si>
    <t>2.2.2.001</t>
  </si>
  <si>
    <t>2.2.2.002</t>
  </si>
  <si>
    <t>2.2.2.003</t>
  </si>
  <si>
    <t>2.2.2.004</t>
  </si>
  <si>
    <t>2.2.2.005</t>
  </si>
  <si>
    <t>2.2.3</t>
  </si>
  <si>
    <t>Revisión de la Planta de Personal</t>
  </si>
  <si>
    <t>2.2.3.001</t>
  </si>
  <si>
    <t>2.2.3.002</t>
  </si>
  <si>
    <t>2.2.3.003</t>
  </si>
  <si>
    <t>2.2.3.004</t>
  </si>
  <si>
    <t>2.3</t>
  </si>
  <si>
    <t>Tecnológica</t>
  </si>
  <si>
    <t>2.3.1</t>
  </si>
  <si>
    <t>Revisión equipos de comunicación</t>
  </si>
  <si>
    <t>2.3.1.001</t>
  </si>
  <si>
    <t>2.3.1.002</t>
  </si>
  <si>
    <t>2.3.1.003</t>
  </si>
  <si>
    <t>2.3.1.004</t>
  </si>
  <si>
    <t>2.3.1.005</t>
  </si>
  <si>
    <t>2.3.1.006</t>
  </si>
  <si>
    <t>2.3.1.007</t>
  </si>
  <si>
    <t>2.3.1.008</t>
  </si>
  <si>
    <t>3.1</t>
  </si>
  <si>
    <t>Atención al consumidor</t>
  </si>
  <si>
    <t>3.1.1</t>
  </si>
  <si>
    <t>Revisión atención a clientes con discapacidad</t>
  </si>
  <si>
    <t>3.1.1.001</t>
  </si>
  <si>
    <t>3.1.1.002</t>
  </si>
  <si>
    <t>3.1.1.003</t>
  </si>
  <si>
    <t>3.1.1.004</t>
  </si>
  <si>
    <t>3.1.1.005</t>
  </si>
  <si>
    <t>3.2</t>
  </si>
  <si>
    <t>Control de publicidad y carteleras</t>
  </si>
  <si>
    <t>3.2.1</t>
  </si>
  <si>
    <t>Verificación contenido cartelera externa</t>
  </si>
  <si>
    <t>3.2.1.001</t>
  </si>
  <si>
    <t>3.2.1.002</t>
  </si>
  <si>
    <t>3.2.1.003</t>
  </si>
  <si>
    <t>3.2.1.004</t>
  </si>
  <si>
    <t>3.2.1.005</t>
  </si>
  <si>
    <t>3.2.1.006</t>
  </si>
  <si>
    <t>3.2.2</t>
  </si>
  <si>
    <t>Verificación contenido cartelera interna</t>
  </si>
  <si>
    <t>3.2.2.001</t>
  </si>
  <si>
    <t>3.2.3</t>
  </si>
  <si>
    <t>Verificación de material de publicidad</t>
  </si>
  <si>
    <t>3.2.3.001</t>
  </si>
  <si>
    <t>3.2.3.002</t>
  </si>
  <si>
    <t>3.3</t>
  </si>
  <si>
    <t>Protección de datos</t>
  </si>
  <si>
    <t>3.3.1</t>
  </si>
  <si>
    <t xml:space="preserve">Revisión control de documentos </t>
  </si>
  <si>
    <t>3.3.1.001</t>
  </si>
  <si>
    <t>3.3.1.002</t>
  </si>
  <si>
    <t>3.3.1.003</t>
  </si>
  <si>
    <t>3.3.1.004</t>
  </si>
  <si>
    <t>3.3.1.005</t>
  </si>
  <si>
    <t>4.1</t>
  </si>
  <si>
    <t>Seguridad electrónica</t>
  </si>
  <si>
    <t>4.1.1</t>
  </si>
  <si>
    <t>Revisión área de bóveda</t>
  </si>
  <si>
    <t>4.1.1.001</t>
  </si>
  <si>
    <t>4.1.1.002</t>
  </si>
  <si>
    <t>4.1.1.003</t>
  </si>
  <si>
    <t>4.1.1.004</t>
  </si>
  <si>
    <t>4.1.1.005</t>
  </si>
  <si>
    <t>4.1.1.006</t>
  </si>
  <si>
    <t>4.1.2</t>
  </si>
  <si>
    <t>Revisión área de ejecutivos</t>
  </si>
  <si>
    <t>4.1.2.001</t>
  </si>
  <si>
    <t>4.1.2.002</t>
  </si>
  <si>
    <t>4.1.2.003</t>
  </si>
  <si>
    <t>4.1.2.004</t>
  </si>
  <si>
    <t>4.1.2.005</t>
  </si>
  <si>
    <t>4.1.3</t>
  </si>
  <si>
    <t>4.1.3.001</t>
  </si>
  <si>
    <t>4.1.3.002</t>
  </si>
  <si>
    <t>4.1.3.003</t>
  </si>
  <si>
    <t>4.1.3.004</t>
  </si>
  <si>
    <t>4.1.3.005</t>
  </si>
  <si>
    <t>4.1.4</t>
  </si>
  <si>
    <t>Revisión hall de servicios</t>
  </si>
  <si>
    <t>4.1.4.001</t>
  </si>
  <si>
    <t>4.1.4.002</t>
  </si>
  <si>
    <t>4.1.4.003</t>
  </si>
  <si>
    <t>4.1.4.004</t>
  </si>
  <si>
    <t>4.1.4.005</t>
  </si>
  <si>
    <t>4.1.4.006</t>
  </si>
  <si>
    <t>4.1.4.007</t>
  </si>
  <si>
    <t>4.1.4.008</t>
  </si>
  <si>
    <t>4.1.5</t>
  </si>
  <si>
    <t>Revisión otras zonas de la oficina</t>
  </si>
  <si>
    <t>4.1.5.001</t>
  </si>
  <si>
    <t>4.1.5.002</t>
  </si>
  <si>
    <t>4.1.5.003</t>
  </si>
  <si>
    <t>4.2</t>
  </si>
  <si>
    <t>Seguridad física</t>
  </si>
  <si>
    <t>4.2.1</t>
  </si>
  <si>
    <t>4.2.1.001</t>
  </si>
  <si>
    <t>4.2.1.002</t>
  </si>
  <si>
    <t>4.2.1.003</t>
  </si>
  <si>
    <t>4.2.1.004</t>
  </si>
  <si>
    <t>4.2.1.005</t>
  </si>
  <si>
    <t>4.2.1.006</t>
  </si>
  <si>
    <t>4.2.2</t>
  </si>
  <si>
    <t>Revisión areas internas y posteriores</t>
  </si>
  <si>
    <t>4.2.2.001</t>
  </si>
  <si>
    <t>4.2.2.002</t>
  </si>
  <si>
    <t>4.2.2.003</t>
  </si>
  <si>
    <t>4.2.2.004</t>
  </si>
  <si>
    <t>4.2.2.005</t>
  </si>
  <si>
    <t>4.2.2.006</t>
  </si>
  <si>
    <t>4.2.2.007</t>
  </si>
  <si>
    <t>4.2.2.008</t>
  </si>
  <si>
    <t>4.2.3</t>
  </si>
  <si>
    <t>4.2.3.001</t>
  </si>
  <si>
    <t>4.2.3.002</t>
  </si>
  <si>
    <t>4.2.3.003</t>
  </si>
  <si>
    <t>4.2.3.004</t>
  </si>
  <si>
    <t>4.2.4</t>
  </si>
  <si>
    <t>Revisión fachada</t>
  </si>
  <si>
    <t>4.2.4.001</t>
  </si>
  <si>
    <t>4.2.4.002</t>
  </si>
  <si>
    <t>4.2.4.003</t>
  </si>
  <si>
    <t>4.2.4.004</t>
  </si>
  <si>
    <t>4.2.4.005</t>
  </si>
  <si>
    <t>4.2.5</t>
  </si>
  <si>
    <t>4.2.5.001</t>
  </si>
  <si>
    <t>4.2.5.002</t>
  </si>
  <si>
    <t>4.2.5.003</t>
  </si>
  <si>
    <t>4.2.6</t>
  </si>
  <si>
    <t>Revisión zona perimetral</t>
  </si>
  <si>
    <t>4.2.6.001</t>
  </si>
  <si>
    <t>4.2.6.002</t>
  </si>
  <si>
    <t>4.2.6.003</t>
  </si>
  <si>
    <t>4.2.6.004</t>
  </si>
  <si>
    <t>4.2.6.005</t>
  </si>
  <si>
    <t>4.2.6.006</t>
  </si>
  <si>
    <t>4.3</t>
  </si>
  <si>
    <t>Seguridad Humana</t>
  </si>
  <si>
    <t>4.3.1</t>
  </si>
  <si>
    <t>Revisión Guarda de Seguridad</t>
  </si>
  <si>
    <t>4.3.1.001</t>
  </si>
  <si>
    <t>4.3.1.002</t>
  </si>
  <si>
    <t>4.3.1.003</t>
  </si>
  <si>
    <t>4.3.1.004</t>
  </si>
  <si>
    <t>4.3.1.005</t>
  </si>
  <si>
    <t>4.3.1.006</t>
  </si>
  <si>
    <t>4.3.1.007</t>
  </si>
  <si>
    <t>4.3.1.008</t>
  </si>
  <si>
    <t>4.3.2</t>
  </si>
  <si>
    <t>Revisión otros elementos de seguridad</t>
  </si>
  <si>
    <t>4.3.2.001</t>
  </si>
  <si>
    <t>4.3.2.002</t>
  </si>
  <si>
    <t>4.3.3</t>
  </si>
  <si>
    <t>Revisión supervisión presencial</t>
  </si>
  <si>
    <t>4.3.3.001</t>
  </si>
  <si>
    <t>4.4</t>
  </si>
  <si>
    <t>Seguridad Lógica</t>
  </si>
  <si>
    <t>4.4.1</t>
  </si>
  <si>
    <t>Manejo de claves y llaves</t>
  </si>
  <si>
    <t>4.4.1.001</t>
  </si>
  <si>
    <t>4.4.1.002</t>
  </si>
  <si>
    <t>4.4.1.003</t>
  </si>
  <si>
    <t>4.4.1.004</t>
  </si>
  <si>
    <t>4.4.1.005</t>
  </si>
  <si>
    <t>4.4.1.006</t>
  </si>
  <si>
    <t>4.4.1.007</t>
  </si>
  <si>
    <t>4.4.1.008</t>
  </si>
  <si>
    <t>4.4.1.009</t>
  </si>
  <si>
    <t>4.5</t>
  </si>
  <si>
    <t>Seguridad y salud en el trabajo</t>
  </si>
  <si>
    <t>4.5.1</t>
  </si>
  <si>
    <t>Revisión área de Ejecutivos</t>
  </si>
  <si>
    <t>4.5.1.001</t>
  </si>
  <si>
    <t>4.5.1.002</t>
  </si>
  <si>
    <t>4.5.1.003</t>
  </si>
  <si>
    <t>4.5.2</t>
  </si>
  <si>
    <t>Revisión de otros factores</t>
  </si>
  <si>
    <t>4.5.2.001</t>
  </si>
  <si>
    <t>4.5.2.002</t>
  </si>
  <si>
    <t>4.5.2.003</t>
  </si>
  <si>
    <t>4.5.2.004</t>
  </si>
  <si>
    <t>4.5.3</t>
  </si>
  <si>
    <t>4.5.3.001</t>
  </si>
  <si>
    <t>4.5.3.002</t>
  </si>
  <si>
    <t>4.5.3.003</t>
  </si>
  <si>
    <t>4.5.4</t>
  </si>
  <si>
    <t>4.5.4.001</t>
  </si>
  <si>
    <t>4.5.4.002</t>
  </si>
  <si>
    <t>4.5.4.003</t>
  </si>
  <si>
    <t>4.5.4.004</t>
  </si>
  <si>
    <t>4.5.4.005</t>
  </si>
  <si>
    <t>4.5.5</t>
  </si>
  <si>
    <t>Zona de cuarto técnico</t>
  </si>
  <si>
    <t>4.5.5.001</t>
  </si>
  <si>
    <t>4.5.5.002</t>
  </si>
  <si>
    <t>4.5.5.003</t>
  </si>
  <si>
    <t>5.1</t>
  </si>
  <si>
    <t>Control conocimiento del cliente</t>
  </si>
  <si>
    <t>5.1.1</t>
  </si>
  <si>
    <t>Conocimiento del cliente</t>
  </si>
  <si>
    <t>5.1.1.001</t>
  </si>
  <si>
    <t>5.1.1.002</t>
  </si>
  <si>
    <t>5.1.1.003</t>
  </si>
  <si>
    <t>5.1.1.004</t>
  </si>
  <si>
    <t>5.1.2</t>
  </si>
  <si>
    <t>Monitoreo transaccional de los clientes.</t>
  </si>
  <si>
    <t>5.1.2.001</t>
  </si>
  <si>
    <t>5.1.3</t>
  </si>
  <si>
    <t>Revisión del control de vinculación de Clientes</t>
  </si>
  <si>
    <t>5.1.3.001</t>
  </si>
  <si>
    <t>5.2</t>
  </si>
  <si>
    <t>Control de soportes y autorizaciones</t>
  </si>
  <si>
    <t>5.2.1</t>
  </si>
  <si>
    <t>5.2.1.001</t>
  </si>
  <si>
    <t>5.2.1.002</t>
  </si>
  <si>
    <t>6.1</t>
  </si>
  <si>
    <t>Continuidad de Negocio</t>
  </si>
  <si>
    <t>6.1.1</t>
  </si>
  <si>
    <t>Testeo Controles CN</t>
  </si>
  <si>
    <t>6.1.1.001</t>
  </si>
  <si>
    <t>6.1.1.002</t>
  </si>
  <si>
    <t>6.1.1.003</t>
  </si>
  <si>
    <t>6.1.1.004</t>
  </si>
  <si>
    <t>6.1.1.005</t>
  </si>
  <si>
    <t>6.1.1.006</t>
  </si>
  <si>
    <t>6.1.1.007</t>
  </si>
  <si>
    <t>6.2</t>
  </si>
  <si>
    <t xml:space="preserve">Riesgo Operacional </t>
  </si>
  <si>
    <t>6.2.1</t>
  </si>
  <si>
    <t>Testing Controles</t>
  </si>
  <si>
    <t>6.2.1.001</t>
  </si>
  <si>
    <t>6.2.1.002</t>
  </si>
  <si>
    <t>6.2.1.003</t>
  </si>
  <si>
    <t>6.2.1.004</t>
  </si>
  <si>
    <t>6.2.1.005</t>
  </si>
  <si>
    <t>6.2.1.006</t>
  </si>
  <si>
    <t>6.2.1.007</t>
  </si>
  <si>
    <t>6.2.1.008</t>
  </si>
  <si>
    <t>6.2.1.009</t>
  </si>
  <si>
    <t>6.2.1.010</t>
  </si>
  <si>
    <t>6.2.1.011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</si>
</sst>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0"/>
      <name val="Calibri"/>
      <family val="2"/>
      <scheme val="minor"/>
    </font>
    <font>
      <b/>
      <sz val="11"/>
      <color theme="1"/>
      <name val="Calibri"/>
      <family val="2"/>
      <scheme val="minor"/>
    </font>
    <font>
      <sz val="10"/>
      <color theme="1" tint="0.24994659260841701"/>
      <name val="Calibri"/>
      <family val="2"/>
      <scheme val="minor"/>
    </font>
    <font>
      <b/>
      <sz val="11"/>
      <name val="Calibri"/>
      <family val="2"/>
      <scheme val="minor"/>
    </font>
    <font>
      <b/>
      <sz val="11"/>
      <color theme="0" tint="-0.249977111117893"/>
      <name val="Calibri"/>
      <family val="2"/>
      <scheme val="minor"/>
    </font>
    <font>
      <b/>
      <sz val="11"/>
      <color theme="0"/>
      <name val="Verdana"/>
      <family val="2"/>
    </font>
    <font>
      <b/>
      <sz val="9"/>
      <color theme="0"/>
      <name val="Verdana"/>
      <family val="2"/>
    </font>
    <font>
      <b/>
      <sz val="9"/>
      <name val="Verdana"/>
      <family val="2"/>
    </font>
    <font>
      <b/>
      <sz val="8"/>
      <name val="Verdana"/>
      <family val="2"/>
    </font>
    <font>
      <b/>
      <sz val="10"/>
      <color theme="0"/>
      <name val="Verdana"/>
      <family val="2"/>
    </font>
    <font>
      <b/>
      <sz val="10"/>
      <name val="Verdana"/>
      <family val="2"/>
    </font>
    <font>
      <sz val="8"/>
      <name val="Verdana"/>
      <family val="2"/>
    </font>
    <font>
      <sz val="8"/>
      <color theme="1"/>
      <name val="Verdana"/>
      <family val="2"/>
    </font>
    <font>
      <b/>
      <sz val="8"/>
      <color theme="1"/>
      <name val="Verdana"/>
      <family val="2"/>
    </font>
  </fonts>
  <fills count="13">
    <fill>
      <patternFill patternType="none"/>
    </fill>
    <fill>
      <patternFill patternType="gray125"/>
    </fill>
    <fill>
      <patternFill patternType="solid">
        <fgColor rgb="FFA5A5A5"/>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9"/>
      </patternFill>
    </fill>
    <fill>
      <gradientFill degree="90">
        <stop position="0">
          <color rgb="FF00B050"/>
        </stop>
        <stop position="1">
          <color rgb="FF92D050"/>
        </stop>
      </gradientFill>
    </fill>
    <fill>
      <gradientFill degree="90">
        <stop position="0">
          <color rgb="FFC00000"/>
        </stop>
        <stop position="1">
          <color theme="0" tint="-0.49803155613879818"/>
        </stop>
      </gradientFill>
    </fill>
    <fill>
      <gradientFill degree="90">
        <stop position="0">
          <color theme="4" tint="0.59999389629810485"/>
        </stop>
        <stop position="1">
          <color theme="4"/>
        </stop>
      </gradientFill>
    </fill>
    <fill>
      <patternFill patternType="solid">
        <fgColor theme="4" tint="0.79998168889431442"/>
        <bgColor indexed="9"/>
      </patternFill>
    </fill>
    <fill>
      <gradientFill degree="90">
        <stop position="0">
          <color theme="7" tint="-0.25098422193060094"/>
        </stop>
        <stop position="1">
          <color rgb="FFFFC000"/>
        </stop>
      </gradientFill>
    </fill>
    <fill>
      <patternFill patternType="solid">
        <fgColor theme="5" tint="-0.249977111117893"/>
        <bgColor indexed="64"/>
      </patternFill>
    </fill>
    <fill>
      <patternFill patternType="solid">
        <fgColor theme="3" tint="0.39997558519241921"/>
        <bgColor indexed="64"/>
      </patternFill>
    </fill>
  </fills>
  <borders count="8">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1" applyNumberFormat="0" applyAlignment="0" applyProtection="0"/>
    <xf numFmtId="0" fontId="3" fillId="3" borderId="0">
      <alignment vertical="center"/>
    </xf>
  </cellStyleXfs>
  <cellXfs count="52">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3" fillId="3" borderId="0" xfId="2" applyAlignment="1">
      <alignment horizontal="center" vertical="center"/>
    </xf>
    <xf numFmtId="0" fontId="4" fillId="3" borderId="1" xfId="1" applyFont="1" applyFill="1" applyAlignment="1">
      <alignment horizontal="left" vertical="center" wrapText="1"/>
    </xf>
    <xf numFmtId="0" fontId="4" fillId="4" borderId="1" xfId="1" applyFont="1" applyFill="1" applyAlignment="1">
      <alignment vertical="center" wrapText="1"/>
    </xf>
    <xf numFmtId="0" fontId="4" fillId="3" borderId="1" xfId="1" applyFont="1" applyFill="1" applyAlignment="1">
      <alignment horizontal="center" vertical="center" wrapText="1"/>
    </xf>
    <xf numFmtId="0" fontId="5" fillId="4" borderId="1" xfId="1" applyFont="1" applyFill="1" applyAlignment="1">
      <alignment horizontal="center" vertical="center" wrapText="1"/>
    </xf>
    <xf numFmtId="0" fontId="3" fillId="3" borderId="0" xfId="2">
      <alignment vertical="center"/>
    </xf>
    <xf numFmtId="0" fontId="6"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6" borderId="2" xfId="0" applyFont="1" applyFill="1" applyBorder="1" applyAlignment="1">
      <alignment horizontal="center" vertical="center" textRotation="90" wrapText="1"/>
    </xf>
    <xf numFmtId="0" fontId="7" fillId="7" borderId="2" xfId="0" applyFont="1" applyFill="1" applyBorder="1" applyAlignment="1">
      <alignment horizontal="center" vertical="center" textRotation="90" wrapText="1"/>
    </xf>
    <xf numFmtId="0" fontId="8" fillId="8" borderId="2" xfId="0" applyFont="1" applyFill="1" applyBorder="1" applyAlignment="1">
      <alignment horizontal="center" vertical="center" textRotation="90" wrapText="1"/>
    </xf>
    <xf numFmtId="0" fontId="9" fillId="9" borderId="2" xfId="0" applyFont="1" applyFill="1" applyBorder="1" applyAlignment="1">
      <alignment horizontal="center" vertical="center" textRotation="90" wrapText="1"/>
    </xf>
    <xf numFmtId="0" fontId="9" fillId="10" borderId="2" xfId="0" applyFont="1" applyFill="1" applyBorder="1" applyAlignment="1">
      <alignment horizontal="center" vertical="center" textRotation="90" wrapText="1"/>
    </xf>
    <xf numFmtId="0" fontId="2" fillId="0" borderId="0" xfId="0" applyFont="1" applyAlignment="1">
      <alignment horizontal="center" vertical="center" wrapText="1"/>
    </xf>
    <xf numFmtId="0" fontId="10" fillId="11" borderId="3" xfId="0" applyFont="1" applyFill="1" applyBorder="1" applyAlignment="1">
      <alignment vertical="center"/>
    </xf>
    <xf numFmtId="0" fontId="10" fillId="11" borderId="3" xfId="0" applyFont="1" applyFill="1" applyBorder="1" applyAlignment="1">
      <alignment horizontal="center" vertical="center"/>
    </xf>
    <xf numFmtId="0" fontId="10" fillId="11" borderId="4" xfId="0" applyFont="1" applyFill="1" applyBorder="1" applyAlignment="1">
      <alignment vertical="center"/>
    </xf>
    <xf numFmtId="0" fontId="11" fillId="12" borderId="5" xfId="0" applyFont="1" applyFill="1" applyBorder="1" applyAlignment="1">
      <alignment vertical="center"/>
    </xf>
    <xf numFmtId="0" fontId="11" fillId="12" borderId="3" xfId="0" applyFont="1" applyFill="1" applyBorder="1" applyAlignment="1">
      <alignment vertical="center" wrapText="1"/>
    </xf>
    <xf numFmtId="0" fontId="11" fillId="12" borderId="3" xfId="0" applyFont="1" applyFill="1" applyBorder="1" applyAlignment="1">
      <alignment horizontal="center" vertical="center" wrapText="1"/>
    </xf>
    <xf numFmtId="0" fontId="11" fillId="12" borderId="4" xfId="0" applyFont="1" applyFill="1" applyBorder="1" applyAlignment="1">
      <alignment vertical="center" wrapText="1"/>
    </xf>
    <xf numFmtId="49" fontId="12" fillId="4" borderId="6" xfId="0" applyNumberFormat="1" applyFont="1" applyFill="1" applyBorder="1" applyAlignment="1">
      <alignment horizontal="center" vertical="center"/>
    </xf>
    <xf numFmtId="0" fontId="12" fillId="0" borderId="7" xfId="0" applyFont="1" applyBorder="1" applyAlignment="1">
      <alignment horizontal="justify" vertical="center" wrapText="1"/>
    </xf>
    <xf numFmtId="0" fontId="11" fillId="0" borderId="7" xfId="0" applyFont="1" applyBorder="1" applyAlignment="1">
      <alignment horizontal="center" vertical="center"/>
    </xf>
    <xf numFmtId="49" fontId="12" fillId="4" borderId="4" xfId="0" applyNumberFormat="1" applyFont="1" applyFill="1" applyBorder="1" applyAlignment="1">
      <alignment horizontal="center" vertical="center"/>
    </xf>
    <xf numFmtId="0" fontId="11" fillId="0" borderId="2" xfId="0" applyFont="1" applyBorder="1" applyAlignment="1">
      <alignment horizontal="center" vertical="center"/>
    </xf>
    <xf numFmtId="0" fontId="11" fillId="12" borderId="3" xfId="0" applyFont="1" applyFill="1" applyBorder="1" applyAlignment="1">
      <alignment vertical="center"/>
    </xf>
    <xf numFmtId="0" fontId="11" fillId="12" borderId="3" xfId="0" applyFont="1" applyFill="1" applyBorder="1" applyAlignment="1">
      <alignment horizontal="center" vertical="center"/>
    </xf>
    <xf numFmtId="0" fontId="11" fillId="12" borderId="4" xfId="0" applyFont="1" applyFill="1" applyBorder="1" applyAlignment="1">
      <alignment vertical="center"/>
    </xf>
    <xf numFmtId="0" fontId="12" fillId="0" borderId="2" xfId="0" applyFont="1" applyBorder="1" applyAlignment="1">
      <alignment horizontal="justify" vertical="center" wrapText="1"/>
    </xf>
    <xf numFmtId="0" fontId="11" fillId="0" borderId="4" xfId="0" applyFont="1" applyBorder="1" applyAlignment="1">
      <alignment horizontal="center" vertical="center"/>
    </xf>
    <xf numFmtId="0" fontId="4" fillId="3" borderId="1" xfId="1" applyFont="1" applyFill="1" applyAlignment="1">
      <alignment horizontal="center" vertical="center" wrapText="1"/>
    </xf>
    <xf numFmtId="0" fontId="4" fillId="3" borderId="1" xfId="1" applyFont="1" applyFill="1" applyAlignment="1">
      <alignmen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0" fillId="11" borderId="5" xfId="0" applyFont="1" applyFill="1" applyBorder="1" applyAlignment="1">
      <alignment vertical="center"/>
    </xf>
    <xf numFmtId="0" fontId="10" fillId="11" borderId="3" xfId="0" applyFont="1" applyFill="1" applyBorder="1" applyAlignment="1">
      <alignment vertical="center" wrapText="1"/>
    </xf>
    <xf numFmtId="0" fontId="10" fillId="11" borderId="3" xfId="0" applyFont="1" applyFill="1" applyBorder="1" applyAlignment="1">
      <alignment horizontal="center" vertical="center" wrapText="1"/>
    </xf>
    <xf numFmtId="0" fontId="10" fillId="11" borderId="4" xfId="0" applyFont="1" applyFill="1" applyBorder="1" applyAlignment="1">
      <alignment vertical="center" wrapText="1"/>
    </xf>
    <xf numFmtId="49" fontId="12" fillId="4" borderId="2" xfId="0" applyNumberFormat="1" applyFont="1" applyFill="1" applyBorder="1" applyAlignment="1">
      <alignment horizontal="center" vertical="center" wrapText="1"/>
    </xf>
    <xf numFmtId="0" fontId="13" fillId="4" borderId="2" xfId="0" applyFont="1" applyFill="1" applyBorder="1" applyAlignment="1">
      <alignment horizontal="left" vertical="center" wrapText="1"/>
    </xf>
    <xf numFmtId="0" fontId="12" fillId="4" borderId="2" xfId="0" applyFont="1" applyFill="1" applyBorder="1" applyAlignment="1">
      <alignment vertical="center" wrapText="1"/>
    </xf>
    <xf numFmtId="0" fontId="11" fillId="12" borderId="5" xfId="0" applyFont="1" applyFill="1" applyBorder="1" applyAlignment="1">
      <alignment horizontal="left" vertical="center"/>
    </xf>
    <xf numFmtId="0" fontId="12" fillId="4" borderId="2" xfId="0" applyFont="1" applyFill="1" applyBorder="1" applyAlignment="1">
      <alignment horizontal="left" vertical="center" wrapText="1"/>
    </xf>
    <xf numFmtId="49" fontId="12" fillId="4" borderId="2" xfId="0" applyNumberFormat="1" applyFont="1" applyFill="1" applyBorder="1" applyAlignment="1">
      <alignment horizontal="center" vertical="center"/>
    </xf>
    <xf numFmtId="0" fontId="11" fillId="4"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0" fillId="0" borderId="2" xfId="0" applyBorder="1" applyAlignment="1">
      <alignment horizontal="center" vertical="center" wrapText="1"/>
    </xf>
  </cellXfs>
  <cellStyles count="3">
    <cellStyle name="Celda de comprobación" xfId="1" builtinId="23"/>
    <cellStyle name="Normal" xfId="0" builtinId="0"/>
    <cellStyle name="Normal 4" xfId="2" xr:uid="{912DA20B-7D90-45F3-9294-104CC8238832}"/>
  </cellStyles>
  <dxfs count="238">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5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theme="4" tint="0.79998168889431442"/>
        </patternFill>
      </fill>
    </dxf>
    <dxf>
      <font>
        <b/>
        <i val="0"/>
      </font>
      <fill>
        <patternFill>
          <bgColor rgb="FF00B05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5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00B05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
      <font>
        <b/>
        <i val="0"/>
      </font>
      <fill>
        <patternFill>
          <bgColor rgb="FFFFC000"/>
        </patternFill>
      </fill>
    </dxf>
    <dxf>
      <font>
        <b/>
        <i val="0"/>
      </font>
      <fill>
        <patternFill>
          <bgColor theme="4" tint="0.79998168889431442"/>
        </patternFill>
      </fill>
    </dxf>
    <dxf>
      <font>
        <b/>
        <i val="0"/>
      </font>
      <fill>
        <patternFill>
          <bgColor rgb="FF00B0F0"/>
        </patternFill>
      </fill>
    </dxf>
    <dxf>
      <font>
        <b/>
        <i val="0"/>
      </font>
      <fill>
        <patternFill>
          <bgColor rgb="FFFF0000"/>
        </patternFill>
      </fill>
    </dxf>
    <dxf>
      <font>
        <b/>
        <i val="0"/>
      </font>
      <fill>
        <patternFill>
          <bgColor rgb="FF00B050"/>
        </patternFill>
      </fill>
    </dxf>
    <dxf>
      <font>
        <b/>
        <i val="0"/>
      </font>
      <fill>
        <patternFill>
          <bgColor rgb="FFFF0000"/>
        </patternFill>
      </fill>
    </dxf>
    <dxf>
      <font>
        <b/>
        <i val="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Gesti&#243;n Operativa'!A1"/><Relationship Id="rId1" Type="http://schemas.openxmlformats.org/officeDocument/2006/relationships/hyperlink" Target="#'Formato 2 - Sistem&#225;tica Comer'!A1"/></Relationships>
</file>

<file path=xl/drawings/_rels/drawing2.xml.rels><?xml version="1.0" encoding="UTF-8" standalone="yes"?>
<Relationships xmlns="http://schemas.openxmlformats.org/package/2006/relationships"><Relationship Id="rId2" Type="http://schemas.openxmlformats.org/officeDocument/2006/relationships/hyperlink" Target="#'Formato 2 - Sistem&#225;tica Comer'!A1"/><Relationship Id="rId1" Type="http://schemas.openxmlformats.org/officeDocument/2006/relationships/hyperlink" Target="#'Formato 4 - Prot. Consumidor'!A1"/></Relationships>
</file>

<file path=xl/drawings/_rels/drawing3.xml.rels><?xml version="1.0" encoding="UTF-8" standalone="yes"?>
<Relationships xmlns="http://schemas.openxmlformats.org/package/2006/relationships"><Relationship Id="rId2" Type="http://schemas.openxmlformats.org/officeDocument/2006/relationships/hyperlink" Target="#'Formato 3 - Infraestructura'!A1"/><Relationship Id="rId1" Type="http://schemas.openxmlformats.org/officeDocument/2006/relationships/hyperlink" Target="#'Formato 5 - Seguridad'!A1"/></Relationships>
</file>

<file path=xl/drawings/_rels/drawing4.xml.rels><?xml version="1.0" encoding="UTF-8" standalone="yes"?>
<Relationships xmlns="http://schemas.openxmlformats.org/package/2006/relationships"><Relationship Id="rId2" Type="http://schemas.openxmlformats.org/officeDocument/2006/relationships/hyperlink" Target="#'Formato 4 - Prot. Consumidor'!A1"/><Relationship Id="rId1" Type="http://schemas.openxmlformats.org/officeDocument/2006/relationships/hyperlink" Target="#'Formato 6 - SARLAFT'!A1"/></Relationships>
</file>

<file path=xl/drawings/_rels/drawing5.xml.rels><?xml version="1.0" encoding="UTF-8" standalone="yes"?>
<Relationships xmlns="http://schemas.openxmlformats.org/package/2006/relationships"><Relationship Id="rId2" Type="http://schemas.openxmlformats.org/officeDocument/2006/relationships/hyperlink" Target="#'Formato 3 - Infraestructura'!A1"/><Relationship Id="rId1" Type="http://schemas.openxmlformats.org/officeDocument/2006/relationships/hyperlink" Target="#'Formato 5 - Seguridad'!A1"/></Relationships>
</file>

<file path=xl/drawings/_rels/drawing6.xml.rels><?xml version="1.0" encoding="UTF-8" standalone="yes"?>
<Relationships xmlns="http://schemas.openxmlformats.org/package/2006/relationships"><Relationship Id="rId1" Type="http://schemas.openxmlformats.org/officeDocument/2006/relationships/hyperlink" Target="#'Formato 5 - Seguridad'!A1"/></Relationships>
</file>

<file path=xl/drawings/drawing1.xml><?xml version="1.0" encoding="utf-8"?>
<xdr:wsDr xmlns:xdr="http://schemas.openxmlformats.org/drawingml/2006/spreadsheetDrawing" xmlns:a="http://schemas.openxmlformats.org/drawingml/2006/main">
  <xdr:twoCellAnchor>
    <xdr:from>
      <xdr:col>9</xdr:col>
      <xdr:colOff>466725</xdr:colOff>
      <xdr:row>0</xdr:row>
      <xdr:rowOff>180975</xdr:rowOff>
    </xdr:from>
    <xdr:to>
      <xdr:col>9</xdr:col>
      <xdr:colOff>619125</xdr:colOff>
      <xdr:row>1</xdr:row>
      <xdr:rowOff>323851</xdr:rowOff>
    </xdr:to>
    <xdr:sp macro="" textlink="">
      <xdr:nvSpPr>
        <xdr:cNvPr id="2" name="Cheurón 5">
          <a:hlinkClick xmlns:r="http://schemas.openxmlformats.org/officeDocument/2006/relationships" r:id="rId1"/>
          <a:extLst>
            <a:ext uri="{FF2B5EF4-FFF2-40B4-BE49-F238E27FC236}">
              <a16:creationId xmlns:a16="http://schemas.microsoft.com/office/drawing/2014/main" id="{3733B62D-4AA1-4465-9FAC-BE16F17027B3}"/>
            </a:ext>
          </a:extLst>
        </xdr:cNvPr>
        <xdr:cNvSpPr/>
      </xdr:nvSpPr>
      <xdr:spPr>
        <a:xfrm>
          <a:off x="10763250" y="180975"/>
          <a:ext cx="152400" cy="3429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161924</xdr:colOff>
      <xdr:row>0</xdr:row>
      <xdr:rowOff>180974</xdr:rowOff>
    </xdr:from>
    <xdr:to>
      <xdr:col>9</xdr:col>
      <xdr:colOff>314323</xdr:colOff>
      <xdr:row>1</xdr:row>
      <xdr:rowOff>314320</xdr:rowOff>
    </xdr:to>
    <xdr:sp macro="" textlink="">
      <xdr:nvSpPr>
        <xdr:cNvPr id="3" name="Cheurón 6">
          <a:hlinkClick xmlns:r="http://schemas.openxmlformats.org/officeDocument/2006/relationships" r:id="rId2"/>
          <a:extLst>
            <a:ext uri="{FF2B5EF4-FFF2-40B4-BE49-F238E27FC236}">
              <a16:creationId xmlns:a16="http://schemas.microsoft.com/office/drawing/2014/main" id="{6B46B34A-15C6-4731-AEB4-E2EB4B8D53A1}"/>
            </a:ext>
          </a:extLst>
        </xdr:cNvPr>
        <xdr:cNvSpPr/>
      </xdr:nvSpPr>
      <xdr:spPr>
        <a:xfrm rot="10800000">
          <a:off x="10458449" y="180974"/>
          <a:ext cx="152399" cy="3333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466725</xdr:colOff>
      <xdr:row>0</xdr:row>
      <xdr:rowOff>180975</xdr:rowOff>
    </xdr:from>
    <xdr:to>
      <xdr:col>9</xdr:col>
      <xdr:colOff>619125</xdr:colOff>
      <xdr:row>1</xdr:row>
      <xdr:rowOff>323851</xdr:rowOff>
    </xdr:to>
    <xdr:sp macro="" textlink="">
      <xdr:nvSpPr>
        <xdr:cNvPr id="2" name="Cheurón 2">
          <a:hlinkClick xmlns:r="http://schemas.openxmlformats.org/officeDocument/2006/relationships" r:id="rId1"/>
          <a:extLst>
            <a:ext uri="{FF2B5EF4-FFF2-40B4-BE49-F238E27FC236}">
              <a16:creationId xmlns:a16="http://schemas.microsoft.com/office/drawing/2014/main" id="{F35479AA-340F-4BE4-A504-DB7AC04BA163}"/>
            </a:ext>
          </a:extLst>
        </xdr:cNvPr>
        <xdr:cNvSpPr/>
      </xdr:nvSpPr>
      <xdr:spPr>
        <a:xfrm>
          <a:off x="10429875" y="180975"/>
          <a:ext cx="152400" cy="3429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161924</xdr:colOff>
      <xdr:row>0</xdr:row>
      <xdr:rowOff>180974</xdr:rowOff>
    </xdr:from>
    <xdr:to>
      <xdr:col>9</xdr:col>
      <xdr:colOff>314323</xdr:colOff>
      <xdr:row>1</xdr:row>
      <xdr:rowOff>314320</xdr:rowOff>
    </xdr:to>
    <xdr:sp macro="" textlink="">
      <xdr:nvSpPr>
        <xdr:cNvPr id="3" name="Cheurón 3">
          <a:hlinkClick xmlns:r="http://schemas.openxmlformats.org/officeDocument/2006/relationships" r:id="rId2"/>
          <a:extLst>
            <a:ext uri="{FF2B5EF4-FFF2-40B4-BE49-F238E27FC236}">
              <a16:creationId xmlns:a16="http://schemas.microsoft.com/office/drawing/2014/main" id="{90121945-C7B9-4FE7-8865-85DBB4F7C0C3}"/>
            </a:ext>
          </a:extLst>
        </xdr:cNvPr>
        <xdr:cNvSpPr/>
      </xdr:nvSpPr>
      <xdr:spPr>
        <a:xfrm rot="10800000">
          <a:off x="10125074" y="180974"/>
          <a:ext cx="152399" cy="3333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466725</xdr:colOff>
      <xdr:row>0</xdr:row>
      <xdr:rowOff>180975</xdr:rowOff>
    </xdr:from>
    <xdr:to>
      <xdr:col>9</xdr:col>
      <xdr:colOff>619125</xdr:colOff>
      <xdr:row>1</xdr:row>
      <xdr:rowOff>323851</xdr:rowOff>
    </xdr:to>
    <xdr:sp macro="" textlink="">
      <xdr:nvSpPr>
        <xdr:cNvPr id="2" name="Cheurón 2">
          <a:hlinkClick xmlns:r="http://schemas.openxmlformats.org/officeDocument/2006/relationships" r:id="rId1"/>
          <a:extLst>
            <a:ext uri="{FF2B5EF4-FFF2-40B4-BE49-F238E27FC236}">
              <a16:creationId xmlns:a16="http://schemas.microsoft.com/office/drawing/2014/main" id="{B50DF281-9DA3-4E30-BD07-0F93A463A023}"/>
            </a:ext>
          </a:extLst>
        </xdr:cNvPr>
        <xdr:cNvSpPr/>
      </xdr:nvSpPr>
      <xdr:spPr>
        <a:xfrm>
          <a:off x="9982200" y="123825"/>
          <a:ext cx="152400" cy="32385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161924</xdr:colOff>
      <xdr:row>0</xdr:row>
      <xdr:rowOff>180974</xdr:rowOff>
    </xdr:from>
    <xdr:to>
      <xdr:col>9</xdr:col>
      <xdr:colOff>314323</xdr:colOff>
      <xdr:row>1</xdr:row>
      <xdr:rowOff>314320</xdr:rowOff>
    </xdr:to>
    <xdr:sp macro="" textlink="">
      <xdr:nvSpPr>
        <xdr:cNvPr id="3" name="Cheurón 3">
          <a:hlinkClick xmlns:r="http://schemas.openxmlformats.org/officeDocument/2006/relationships" r:id="rId2"/>
          <a:extLst>
            <a:ext uri="{FF2B5EF4-FFF2-40B4-BE49-F238E27FC236}">
              <a16:creationId xmlns:a16="http://schemas.microsoft.com/office/drawing/2014/main" id="{D04B8DC6-4DCC-492A-9D84-088240A1D9E7}"/>
            </a:ext>
          </a:extLst>
        </xdr:cNvPr>
        <xdr:cNvSpPr/>
      </xdr:nvSpPr>
      <xdr:spPr>
        <a:xfrm rot="10800000">
          <a:off x="9677399" y="123824"/>
          <a:ext cx="152399" cy="31432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466725</xdr:colOff>
      <xdr:row>0</xdr:row>
      <xdr:rowOff>180975</xdr:rowOff>
    </xdr:from>
    <xdr:to>
      <xdr:col>9</xdr:col>
      <xdr:colOff>619125</xdr:colOff>
      <xdr:row>1</xdr:row>
      <xdr:rowOff>323851</xdr:rowOff>
    </xdr:to>
    <xdr:sp macro="" textlink="">
      <xdr:nvSpPr>
        <xdr:cNvPr id="2" name="Cheurón 3">
          <a:hlinkClick xmlns:r="http://schemas.openxmlformats.org/officeDocument/2006/relationships" r:id="rId1"/>
          <a:extLst>
            <a:ext uri="{FF2B5EF4-FFF2-40B4-BE49-F238E27FC236}">
              <a16:creationId xmlns:a16="http://schemas.microsoft.com/office/drawing/2014/main" id="{A9974E12-801D-4571-9F6A-F7176DF43A92}"/>
            </a:ext>
          </a:extLst>
        </xdr:cNvPr>
        <xdr:cNvSpPr/>
      </xdr:nvSpPr>
      <xdr:spPr>
        <a:xfrm>
          <a:off x="9982200" y="123825"/>
          <a:ext cx="152400" cy="32385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161924</xdr:colOff>
      <xdr:row>0</xdr:row>
      <xdr:rowOff>180974</xdr:rowOff>
    </xdr:from>
    <xdr:to>
      <xdr:col>9</xdr:col>
      <xdr:colOff>314323</xdr:colOff>
      <xdr:row>1</xdr:row>
      <xdr:rowOff>314320</xdr:rowOff>
    </xdr:to>
    <xdr:sp macro="" textlink="">
      <xdr:nvSpPr>
        <xdr:cNvPr id="3" name="Cheurón 4">
          <a:hlinkClick xmlns:r="http://schemas.openxmlformats.org/officeDocument/2006/relationships" r:id="rId2"/>
          <a:extLst>
            <a:ext uri="{FF2B5EF4-FFF2-40B4-BE49-F238E27FC236}">
              <a16:creationId xmlns:a16="http://schemas.microsoft.com/office/drawing/2014/main" id="{3CB97F1B-FAAF-41C3-B87B-FE9C866085E7}"/>
            </a:ext>
          </a:extLst>
        </xdr:cNvPr>
        <xdr:cNvSpPr/>
      </xdr:nvSpPr>
      <xdr:spPr>
        <a:xfrm rot="10800000">
          <a:off x="9677399" y="123824"/>
          <a:ext cx="152399" cy="31432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466725</xdr:colOff>
      <xdr:row>0</xdr:row>
      <xdr:rowOff>180975</xdr:rowOff>
    </xdr:from>
    <xdr:to>
      <xdr:col>9</xdr:col>
      <xdr:colOff>619125</xdr:colOff>
      <xdr:row>1</xdr:row>
      <xdr:rowOff>323851</xdr:rowOff>
    </xdr:to>
    <xdr:sp macro="" textlink="">
      <xdr:nvSpPr>
        <xdr:cNvPr id="2" name="Cheurón 2">
          <a:hlinkClick xmlns:r="http://schemas.openxmlformats.org/officeDocument/2006/relationships" r:id="rId1"/>
          <a:extLst>
            <a:ext uri="{FF2B5EF4-FFF2-40B4-BE49-F238E27FC236}">
              <a16:creationId xmlns:a16="http://schemas.microsoft.com/office/drawing/2014/main" id="{1011A29C-9EB4-45CB-84FA-0B5246DC24F1}"/>
            </a:ext>
          </a:extLst>
        </xdr:cNvPr>
        <xdr:cNvSpPr/>
      </xdr:nvSpPr>
      <xdr:spPr>
        <a:xfrm>
          <a:off x="9982200" y="123825"/>
          <a:ext cx="152400" cy="32385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9</xdr:col>
      <xdr:colOff>161924</xdr:colOff>
      <xdr:row>0</xdr:row>
      <xdr:rowOff>180974</xdr:rowOff>
    </xdr:from>
    <xdr:to>
      <xdr:col>9</xdr:col>
      <xdr:colOff>314323</xdr:colOff>
      <xdr:row>1</xdr:row>
      <xdr:rowOff>314320</xdr:rowOff>
    </xdr:to>
    <xdr:sp macro="" textlink="">
      <xdr:nvSpPr>
        <xdr:cNvPr id="3" name="Cheurón 3">
          <a:hlinkClick xmlns:r="http://schemas.openxmlformats.org/officeDocument/2006/relationships" r:id="rId2"/>
          <a:extLst>
            <a:ext uri="{FF2B5EF4-FFF2-40B4-BE49-F238E27FC236}">
              <a16:creationId xmlns:a16="http://schemas.microsoft.com/office/drawing/2014/main" id="{069C1527-061C-44A9-83DD-7651831E1ABE}"/>
            </a:ext>
          </a:extLst>
        </xdr:cNvPr>
        <xdr:cNvSpPr/>
      </xdr:nvSpPr>
      <xdr:spPr>
        <a:xfrm rot="10800000">
          <a:off x="9677399" y="123824"/>
          <a:ext cx="152399" cy="31432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161924</xdr:colOff>
      <xdr:row>0</xdr:row>
      <xdr:rowOff>180974</xdr:rowOff>
    </xdr:from>
    <xdr:to>
      <xdr:col>9</xdr:col>
      <xdr:colOff>314323</xdr:colOff>
      <xdr:row>1</xdr:row>
      <xdr:rowOff>314320</xdr:rowOff>
    </xdr:to>
    <xdr:sp macro="" textlink="">
      <xdr:nvSpPr>
        <xdr:cNvPr id="2" name="Cheurón 3">
          <a:hlinkClick xmlns:r="http://schemas.openxmlformats.org/officeDocument/2006/relationships" r:id="rId1"/>
          <a:extLst>
            <a:ext uri="{FF2B5EF4-FFF2-40B4-BE49-F238E27FC236}">
              <a16:creationId xmlns:a16="http://schemas.microsoft.com/office/drawing/2014/main" id="{0C78608E-59EF-4804-ABAB-5376249004C8}"/>
            </a:ext>
          </a:extLst>
        </xdr:cNvPr>
        <xdr:cNvSpPr/>
      </xdr:nvSpPr>
      <xdr:spPr>
        <a:xfrm rot="10800000">
          <a:off x="9677399" y="123824"/>
          <a:ext cx="152399" cy="31432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a2c7e7de2533ce8/Desktop/Maestr&#237;a%20proyecto/Supervisi&#243;n%20Integral.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alculadora%20personal%20de%20patrimonio%20neto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Users\lina.torresg\Desktop\Riesgos%20y%20controles%20Bancam&#243;vi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AndresRojas\Documents\Bancamia\E:\Users\fjimenez\Desktop\Copia%20de%20MATRIZ%20R%20%20NORMATIVO%20PILOTO_Versi&#243;n%20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8M5RVBKP2\continuidad$\Control%20Interno\Supervision%20Integral%20Oficinas\Formatos%20Visitas%20Otras%20Dependencias\Formato%20Testing%20de%20Control%20-%20SARO.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de%20ventas%20diari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Act. con y sin desplazamiento"/>
      <sheetName val="3. Directorio Actividades"/>
      <sheetName val="4. Directorio Integrado"/>
      <sheetName val="5. Análisis Dinamica"/>
      <sheetName val="Informe de Resultado"/>
      <sheetName val="Riesgo Operativo"/>
      <sheetName val="Seguridad de la Información"/>
      <sheetName val="SAC"/>
      <sheetName val=" Seguridad Financiera"/>
      <sheetName val="SARLAFT"/>
      <sheetName val="Riesgo Continuidad Negocio"/>
      <sheetName val="Formato 1- SARO"/>
      <sheetName val="Formato 2 - SGSI"/>
      <sheetName val="Formato 3 - SAC"/>
      <sheetName val="Formato 4 - SGSF"/>
      <sheetName val="Formato 5 - SARLAFT"/>
      <sheetName val="Formato 6 - PCN"/>
      <sheetName val="AGRUPACIONES"/>
      <sheetName val="5. Formato Testing"/>
      <sheetName val="Lista dimensiones"/>
    </sheetNames>
    <sheetDataSet>
      <sheetData sheetId="0"/>
      <sheetData sheetId="1"/>
      <sheetData sheetId="2"/>
      <sheetData sheetId="3">
        <row r="4">
          <cell r="I4" t="str">
            <v>1.1.1.001</v>
          </cell>
          <cell r="J4" t="str">
            <v>Los colaboradores portan el uniforme según lo establecido en el manual de imagen.</v>
          </cell>
        </row>
        <row r="5">
          <cell r="I5" t="str">
            <v>1.1.1.002</v>
          </cell>
          <cell r="J5" t="str">
            <v>Los colaboradores tiene y usan el carné en un lugar visible durante la jornada laboral.</v>
          </cell>
        </row>
        <row r="6">
          <cell r="I6" t="str">
            <v>1.1.1.003</v>
          </cell>
          <cell r="J6" t="str">
            <v>Los colaboradores parquean vehículos (motos) dentro de la oficina.</v>
          </cell>
        </row>
        <row r="7">
          <cell r="I7" t="str">
            <v>1.1.2.001</v>
          </cell>
          <cell r="J7" t="str">
            <v>Se realiza inventario a los activos de la oficina (solicitar último inventario).</v>
          </cell>
        </row>
        <row r="8">
          <cell r="I8" t="str">
            <v>1.1.3.001</v>
          </cell>
          <cell r="J8" t="str">
            <v>La puerta principal de la oficina permanece cerrada cuando la bóveda está abierta.</v>
          </cell>
        </row>
        <row r="9">
          <cell r="I9" t="str">
            <v>1.1.3.002</v>
          </cell>
          <cell r="J9" t="str">
            <v>Existe libro de bóveda y  este evidencia  del registro de las operaciones diarias.</v>
          </cell>
        </row>
        <row r="10">
          <cell r="I10" t="str">
            <v>1.1.3.003</v>
          </cell>
          <cell r="J10" t="str">
            <v>Mensualmente se realiza el arqueo de fin de mes a bóveda según lo estipulado en el manual de manejo de efectivo. OP-MME. y se encuentran actas de arqueo.</v>
          </cell>
        </row>
        <row r="11">
          <cell r="I11" t="str">
            <v>1.1.3.004</v>
          </cell>
          <cell r="J11" t="str">
            <v>La bóveda permanece cerrada, diales borrados y asegurada cuando no esta en uso.</v>
          </cell>
        </row>
        <row r="12">
          <cell r="I12" t="str">
            <v>1.1.3.005</v>
          </cell>
          <cell r="J12" t="str">
            <v>Se realiza el control dual para la apertura de bóveda.</v>
          </cell>
        </row>
        <row r="13">
          <cell r="I13" t="str">
            <v>1.1.4.001</v>
          </cell>
          <cell r="J13" t="str">
            <v>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v>
          </cell>
        </row>
        <row r="14">
          <cell r="I14" t="str">
            <v>1.1.4.002</v>
          </cell>
          <cell r="J14" t="str">
            <v>Se realizan arqueos en caja diariamente.</v>
          </cell>
        </row>
        <row r="15">
          <cell r="I15" t="str">
            <v>1.1.4.003</v>
          </cell>
          <cell r="J15" t="str">
            <v>Se conservan actas de arqueo de caja general.</v>
          </cell>
        </row>
        <row r="16">
          <cell r="I16" t="str">
            <v>1.1.4.004</v>
          </cell>
          <cell r="J16" t="str">
            <v>Se conservan actas de la verificación del control en la custodia del efectivo.</v>
          </cell>
        </row>
        <row r="17">
          <cell r="I17" t="str">
            <v>1.1.4.005</v>
          </cell>
          <cell r="J17" t="str">
            <v>El biométrico y los datáfonos se encuentran ubicados adecuadamente.</v>
          </cell>
        </row>
        <row r="18">
          <cell r="I18" t="str">
            <v>1.1.4.006</v>
          </cell>
          <cell r="J18" t="str">
            <v>La puerta de acceso al área de caja permanece cerrada.</v>
          </cell>
        </row>
        <row r="19">
          <cell r="I19" t="str">
            <v>1.1.4.007</v>
          </cell>
          <cell r="J19" t="str">
            <v>El cofre o trampero permanece cerrado y asegurado cuando no se usa.</v>
          </cell>
        </row>
        <row r="20">
          <cell r="I20" t="str">
            <v>1.1.4.008</v>
          </cell>
          <cell r="J20" t="str">
            <v xml:space="preserve">El tope de efectivo en caja  se encuentra de acuerdo a lo establecido en manual de manejo de efectivo. </v>
          </cell>
        </row>
        <row r="21">
          <cell r="I21" t="str">
            <v>1.1.4.009</v>
          </cell>
          <cell r="J21" t="str">
            <v>Se realiza control dual por parte del gestor II en la transacciones que se requiere en caja.</v>
          </cell>
        </row>
        <row r="22">
          <cell r="I22" t="str">
            <v>1.1.4.010</v>
          </cell>
          <cell r="J22" t="str">
            <v>El cajero conoce sobre  validación del documento de identidad, visacion de huella y firma en las transacciones.</v>
          </cell>
        </row>
        <row r="23">
          <cell r="I23" t="str">
            <v>1.1.4.011</v>
          </cell>
          <cell r="J23" t="str">
            <v>Se lleva por parte del cajero planilla de ofrecimiento de acompañamiento por parte de la policía.</v>
          </cell>
        </row>
        <row r="24">
          <cell r="I24" t="str">
            <v>1.1.4.012</v>
          </cell>
          <cell r="J24" t="str">
            <v>El cajero no utiliza celuar en el área de caja</v>
          </cell>
        </row>
        <row r="25">
          <cell r="I25" t="str">
            <v>1.1.4.013</v>
          </cell>
          <cell r="J25" t="str">
            <v>El cajero no ingresa maletines, bolsos, o elementos similares al área de caja.</v>
          </cell>
        </row>
        <row r="26">
          <cell r="I26" t="str">
            <v>1.1.5.001</v>
          </cell>
          <cell r="J26" t="str">
            <v>Se realiza arqueo de caja menor (caja menor administrativa).</v>
          </cell>
        </row>
        <row r="27">
          <cell r="I27" t="str">
            <v>1.1.5.002</v>
          </cell>
          <cell r="J27" t="str">
            <v>Se conservan los formato de arqueo de caja menor realizados (verificar formatos).</v>
          </cell>
        </row>
        <row r="28">
          <cell r="I28" t="str">
            <v>1.1.6.001</v>
          </cell>
          <cell r="J28" t="str">
            <v>El gestor I y II o  coordinador conocen sobre validación de cédula, visan huella y firma al momento del trámite del  desembolso.</v>
          </cell>
        </row>
        <row r="29">
          <cell r="I29" t="str">
            <v>1.2.1.001</v>
          </cell>
          <cell r="J29" t="str">
            <v>Se conservan en el archivador de tarjetas de firmas y se encuentra debidamente cerrado y asegurado, el gestor II o coordinador custodia las llaves.</v>
          </cell>
        </row>
        <row r="30">
          <cell r="I30" t="str">
            <v>1.2.1.002</v>
          </cell>
          <cell r="J30" t="str">
            <v>Verificar para  el último mes, la realización del arqueo de pagarés, en el formato fb-rc02-003-v01-2014 acta de verificación y existencia de pagarés vigentes y castigados.</v>
          </cell>
        </row>
        <row r="31">
          <cell r="I31" t="str">
            <v>1.2.1.003</v>
          </cell>
          <cell r="J31" t="str">
            <v>Verificar que los talonarios de cheques/pagarés, tarjetas débito, formularios de cheques bancarios, se custodian con las debidas medidas de Seguridad de la Información y en los expedientes de los clientes.</v>
          </cell>
        </row>
        <row r="32">
          <cell r="I32" t="str">
            <v>1.2.1.004</v>
          </cell>
          <cell r="J32" t="str">
            <v>Verificar que los recibos provisionales son adecuadamente custodiados y se realiza un control de los recibos.</v>
          </cell>
        </row>
        <row r="33">
          <cell r="I33" t="str">
            <v>1.2.1.005</v>
          </cell>
          <cell r="J33" t="str">
            <v>Se conservan actas de arqueo de cheques de cuentas de otros bancos firmadas por el gerente de oficina.</v>
          </cell>
        </row>
        <row r="34">
          <cell r="I34" t="str">
            <v>1.2.1.006</v>
          </cell>
          <cell r="J34" t="str">
            <v>Se conservan actas de arqueo de títulos valores (cdt) firmadas por el gerente de oficina.</v>
          </cell>
        </row>
        <row r="35">
          <cell r="I35" t="str">
            <v>1.3.1.001</v>
          </cell>
          <cell r="J35" t="str">
            <v>Diligencia diariamente el tablero con los compromisos y resultados.</v>
          </cell>
        </row>
        <row r="36">
          <cell r="I36" t="str">
            <v>1.3.1.002</v>
          </cell>
          <cell r="J36" t="str">
            <v>Verifica que todos los colaboradores ingresen puntualmente a la oficina en el horario establecido.</v>
          </cell>
        </row>
        <row r="37">
          <cell r="I37" t="str">
            <v>1.3.1.003</v>
          </cell>
          <cell r="J37" t="str">
            <v xml:space="preserve">Supervisa que el  tablero de gestión esta diligenciado con los compromisos y resultados del día. </v>
          </cell>
        </row>
        <row r="38">
          <cell r="I38" t="str">
            <v>1.3.1.004</v>
          </cell>
          <cell r="J38" t="str">
            <v>Los EDP están utilizando las tabletas portátiles en su gestión en campo.</v>
          </cell>
        </row>
        <row r="39">
          <cell r="I39" t="str">
            <v>2.1.1.001</v>
          </cell>
          <cell r="J39" t="str">
            <v>Estado de la fachada de la oficina.</v>
          </cell>
        </row>
        <row r="40">
          <cell r="I40" t="str">
            <v>2.1.1.002</v>
          </cell>
          <cell r="J40" t="str">
            <v>Estado aviso de la oficina.</v>
          </cell>
        </row>
        <row r="41">
          <cell r="I41" t="str">
            <v>2.1.1.003</v>
          </cell>
          <cell r="J41" t="str">
            <v>Estado del pasa documentos.</v>
          </cell>
        </row>
        <row r="42">
          <cell r="I42" t="str">
            <v>2.1.1.005</v>
          </cell>
          <cell r="J42" t="str">
            <v>El hall bancario esta ordenado.</v>
          </cell>
        </row>
        <row r="43">
          <cell r="I43" t="str">
            <v>2.1.1.006</v>
          </cell>
          <cell r="J43" t="str">
            <v>La cocina esta ordenada y aseada.</v>
          </cell>
        </row>
        <row r="44">
          <cell r="I44" t="str">
            <v>2.1.1.007</v>
          </cell>
          <cell r="J44" t="str">
            <v>Los baños están ordenados y aseados.</v>
          </cell>
        </row>
        <row r="45">
          <cell r="I45" t="str">
            <v>2.1.1.008</v>
          </cell>
          <cell r="J45" t="str">
            <v>Los puestos de trabajo están ordenados.</v>
          </cell>
        </row>
        <row r="46">
          <cell r="I46" t="str">
            <v>2.1.2.001</v>
          </cell>
          <cell r="J46" t="str">
            <v>Cuenta con archivador 4 gavetas o rodante.</v>
          </cell>
        </row>
        <row r="47">
          <cell r="I47" t="str">
            <v>2.1.2.002</v>
          </cell>
          <cell r="J47" t="str">
            <v>Cuenta con cajoneras en buen estado.</v>
          </cell>
        </row>
        <row r="48">
          <cell r="I48" t="str">
            <v>2.1.2.003</v>
          </cell>
          <cell r="J48" t="str">
            <v>Cuenta con escalera para personal bajo.</v>
          </cell>
        </row>
        <row r="49">
          <cell r="I49" t="str">
            <v>2.1.2.004</v>
          </cell>
          <cell r="J49" t="str">
            <v>Cuenta con cartelera interna,  cartelera  cliente buzón,  cartelera  de ejecutivos, portapendón.</v>
          </cell>
        </row>
        <row r="50">
          <cell r="I50" t="str">
            <v>2.1.2.005</v>
          </cell>
          <cell r="J50" t="str">
            <v>Cuenta con mesa de trabajo.</v>
          </cell>
        </row>
        <row r="51">
          <cell r="I51" t="str">
            <v>2.1.2.006</v>
          </cell>
          <cell r="J51" t="str">
            <v>Cuenta con perchero en la sala de ejecutivos.</v>
          </cell>
        </row>
        <row r="52">
          <cell r="I52" t="str">
            <v>2.1.2.007</v>
          </cell>
          <cell r="J52" t="str">
            <v>Cuenta con separador de fila el hall bancario.</v>
          </cell>
        </row>
        <row r="53">
          <cell r="I53" t="str">
            <v>2.1.2.008</v>
          </cell>
          <cell r="J53" t="str">
            <v>Cuenta con silla secretarial con brazos.</v>
          </cell>
        </row>
        <row r="54">
          <cell r="I54" t="str">
            <v>2.1.2.009</v>
          </cell>
          <cell r="J54" t="str">
            <v>Cuenta con silla secretarial sin brazos.</v>
          </cell>
        </row>
        <row r="55">
          <cell r="I55" t="str">
            <v>2.1.2.010</v>
          </cell>
          <cell r="J55" t="str">
            <v>cuenta con silla tipo cajero.</v>
          </cell>
        </row>
        <row r="56">
          <cell r="I56" t="str">
            <v>2.1.2.011</v>
          </cell>
          <cell r="J56" t="str">
            <v>Cuenta con silla isósceles.</v>
          </cell>
        </row>
        <row r="57">
          <cell r="I57" t="str">
            <v>2.1.2.012</v>
          </cell>
          <cell r="J57" t="str">
            <v>Cuenta con Silla Tamdem.</v>
          </cell>
        </row>
        <row r="58">
          <cell r="I58" t="str">
            <v>2.1.2.013</v>
          </cell>
          <cell r="J58" t="str">
            <v>Cuenta con acometida planta eléctrica y su función es óptima.</v>
          </cell>
        </row>
        <row r="59">
          <cell r="I59" t="str">
            <v>2.1.2.014</v>
          </cell>
          <cell r="J59" t="str">
            <v>Cuenta con aire acondicionado y su función es óptima.</v>
          </cell>
        </row>
        <row r="60">
          <cell r="I60" t="str">
            <v>2.1.2.015</v>
          </cell>
          <cell r="J60" t="str">
            <v>Cuenta con condensadores aires acondicionados y su función es óptima.</v>
          </cell>
        </row>
        <row r="61">
          <cell r="I61" t="str">
            <v>2.1.2.016</v>
          </cell>
          <cell r="J61" t="str">
            <v>Cuenta con televisor y su función es óptima.</v>
          </cell>
        </row>
        <row r="62">
          <cell r="I62" t="str">
            <v>2.1.2.017</v>
          </cell>
          <cell r="J62" t="str">
            <v>Cuenta con DVD y su función es óptima.</v>
          </cell>
        </row>
        <row r="63">
          <cell r="I63" t="str">
            <v>2.1.2.018</v>
          </cell>
          <cell r="J63" t="str">
            <v>Cuenta con horno microondas y su función es óptima.</v>
          </cell>
        </row>
        <row r="64">
          <cell r="I64" t="str">
            <v>2.1.2.019</v>
          </cell>
          <cell r="J64" t="str">
            <v>Cuenta con nevera y su función es óptima.</v>
          </cell>
        </row>
        <row r="65">
          <cell r="I65" t="str">
            <v>2.1.2.020</v>
          </cell>
          <cell r="J65" t="str">
            <v>Cuenta con dispensador de agua y su función es óptima.</v>
          </cell>
        </row>
        <row r="66">
          <cell r="I66" t="str">
            <v>2.1.2.021</v>
          </cell>
          <cell r="J66" t="str">
            <v>Cuenta con filtro de agua y su función es óptima.</v>
          </cell>
        </row>
        <row r="67">
          <cell r="I67" t="str">
            <v>2.1.2.022</v>
          </cell>
          <cell r="J67" t="str">
            <v>Cuenta con greca y su función es óptima.</v>
          </cell>
        </row>
        <row r="68">
          <cell r="I68" t="str">
            <v>2.1.3.001</v>
          </cell>
          <cell r="J68" t="str">
            <v>Implementos y suministros de aseo.</v>
          </cell>
        </row>
        <row r="69">
          <cell r="I69" t="str">
            <v>2.1.3.002</v>
          </cell>
          <cell r="J69" t="str">
            <v>Suministros de cafetería.</v>
          </cell>
        </row>
        <row r="70">
          <cell r="I70" t="str">
            <v>2.1.3.003</v>
          </cell>
          <cell r="J70" t="str">
            <v>Suministros material POP.</v>
          </cell>
        </row>
        <row r="71">
          <cell r="I71" t="str">
            <v>2.1.3.004</v>
          </cell>
          <cell r="J71" t="str">
            <v>Suministros de papelería.</v>
          </cell>
        </row>
        <row r="72">
          <cell r="I72" t="str">
            <v>2.1.3.005</v>
          </cell>
          <cell r="J72" t="str">
            <v>Suministros de utilería.</v>
          </cell>
        </row>
        <row r="73">
          <cell r="I73" t="str">
            <v>2.1.4.001</v>
          </cell>
          <cell r="J73" t="str">
            <v>Se han realizado ajustes a los puestos de trabajo.</v>
          </cell>
        </row>
        <row r="74">
          <cell r="I74" t="str">
            <v>2.1.4.002</v>
          </cell>
          <cell r="J74" t="str">
            <v>Se ha realizado cambio de lámparas.</v>
          </cell>
        </row>
        <row r="75">
          <cell r="I75" t="str">
            <v>2.1.4.003</v>
          </cell>
          <cell r="J75" t="str">
            <v>Se ha realizado impermeabilización.</v>
          </cell>
        </row>
        <row r="76">
          <cell r="I76" t="str">
            <v>2.1.4.004</v>
          </cell>
          <cell r="J76" t="str">
            <v>Se ha realizado mantenimiento de baños.</v>
          </cell>
        </row>
        <row r="77">
          <cell r="I77" t="str">
            <v>2.1.4.005</v>
          </cell>
          <cell r="J77" t="str">
            <v>Se ha realizado mantenimiento de cielo raso.</v>
          </cell>
        </row>
        <row r="78">
          <cell r="I78" t="str">
            <v>2.1.4.006</v>
          </cell>
          <cell r="J78" t="str">
            <v>Se ha realizado mantenimiento de cocina.</v>
          </cell>
        </row>
        <row r="79">
          <cell r="I79" t="str">
            <v>2.1.4.007</v>
          </cell>
          <cell r="J79" t="str">
            <v>Se ha realizado mantenimiento de pisos.</v>
          </cell>
        </row>
        <row r="80">
          <cell r="I80" t="str">
            <v>2.1.4.008</v>
          </cell>
          <cell r="J80" t="str">
            <v>Se ha realizado mantenimiento de techos.</v>
          </cell>
        </row>
        <row r="81">
          <cell r="I81" t="str">
            <v>2.1.4.009</v>
          </cell>
          <cell r="J81" t="str">
            <v>Se ha realizado mantenimiento de pintura.</v>
          </cell>
        </row>
        <row r="82">
          <cell r="I82" t="str">
            <v>2.1.4.010</v>
          </cell>
          <cell r="J82" t="str">
            <v>Se ha realizado remodelación de puesto de trabajo.</v>
          </cell>
        </row>
        <row r="83">
          <cell r="I83" t="str">
            <v>2.2.1.001</v>
          </cell>
          <cell r="J83" t="str">
            <v>El personal se encuentra al día con sus periodos de vacaciones.</v>
          </cell>
        </row>
        <row r="84">
          <cell r="I84" t="str">
            <v>2.2.1.002</v>
          </cell>
          <cell r="J84" t="str">
            <v>Se lleva un cronograma de vacaciones para el personal de la oficina.</v>
          </cell>
        </row>
        <row r="85">
          <cell r="I85" t="str">
            <v>2.2.1.003</v>
          </cell>
          <cell r="J85" t="str">
            <v>Número de colaboradores con periodos de vacaciones vencidos.</v>
          </cell>
        </row>
        <row r="86">
          <cell r="I86" t="str">
            <v>2.2.1.004</v>
          </cell>
          <cell r="J86" t="str">
            <v>Existe algún registro de permisos para el personal de la oficina.</v>
          </cell>
        </row>
        <row r="87">
          <cell r="I87" t="str">
            <v>2.2.2.001</v>
          </cell>
          <cell r="J87" t="str">
            <v>El practicante ejerce actividades de responsabilidad mayor</v>
          </cell>
        </row>
        <row r="88">
          <cell r="I88" t="str">
            <v>2.2.2.002</v>
          </cell>
          <cell r="J88" t="str">
            <v>Las funciones realizadas por el personal son acordes a su rol</v>
          </cell>
        </row>
        <row r="89">
          <cell r="I89" t="str">
            <v>2.2.2.003</v>
          </cell>
          <cell r="J89" t="str">
            <v>La oficina presenta carteras solas o abandonada</v>
          </cell>
        </row>
        <row r="90">
          <cell r="I90" t="str">
            <v>2.2.2.004</v>
          </cell>
          <cell r="J90" t="str">
            <v>El expediente de colaboradorees se encuentra vigente y actualizado</v>
          </cell>
        </row>
        <row r="91">
          <cell r="I91" t="str">
            <v>2.2.2.005</v>
          </cell>
          <cell r="J91" t="str">
            <v>Número de colaboradores con procesos disciplinarios activos.</v>
          </cell>
        </row>
        <row r="92">
          <cell r="I92" t="str">
            <v>2.2.3.001</v>
          </cell>
          <cell r="J92" t="str">
            <v>Cuenta con el recurso humano completo (planta aprobada para la oficina)</v>
          </cell>
        </row>
        <row r="93">
          <cell r="I93" t="str">
            <v>2.2.3.002</v>
          </cell>
          <cell r="J93" t="str">
            <v>La oficina cuenta con coordinador operativo.</v>
          </cell>
        </row>
        <row r="94">
          <cell r="I94" t="str">
            <v>2.2.3.003</v>
          </cell>
          <cell r="J94" t="str">
            <v>La oficina cuenta con coordinador de desarrollo productivo del cliente</v>
          </cell>
        </row>
        <row r="95">
          <cell r="I95" t="str">
            <v>2.2.3.004</v>
          </cell>
          <cell r="J95" t="str">
            <v>La oficina cuenta con EDP adicional o Supernumerario</v>
          </cell>
        </row>
        <row r="96">
          <cell r="I96" t="str">
            <v>2.3.1.001</v>
          </cell>
          <cell r="J96" t="str">
            <v>Cuenta con el 100% de los celulares asignados (diligenciar anexo no 1)</v>
          </cell>
        </row>
        <row r="97">
          <cell r="I97" t="str">
            <v>2.3.1.002</v>
          </cell>
          <cell r="J97" t="str">
            <v>Cuenta con fax y su función es óptima</v>
          </cell>
        </row>
        <row r="98">
          <cell r="I98" t="str">
            <v>2.3.1.003</v>
          </cell>
          <cell r="J98" t="str">
            <v>Cuenta con planta telefónica y su función es óptima.</v>
          </cell>
        </row>
        <row r="99">
          <cell r="I99" t="str">
            <v>2.3.1.004</v>
          </cell>
          <cell r="J99" t="str">
            <v>Cuenta con teléfonos fijos y su función es óptima.</v>
          </cell>
        </row>
        <row r="100">
          <cell r="I100" t="str">
            <v>2.3.1.005</v>
          </cell>
          <cell r="J100" t="str">
            <v>Cuenta con computadores fijos y portátil y su función es óptima.</v>
          </cell>
        </row>
        <row r="101">
          <cell r="I101" t="str">
            <v>2.3.1.006</v>
          </cell>
          <cell r="J101" t="str">
            <v>Cuenta con verificación biométrica dactilar y su función es óptima.</v>
          </cell>
        </row>
        <row r="102">
          <cell r="I102" t="str">
            <v>2.3.1.007</v>
          </cell>
          <cell r="J102" t="str">
            <v>Cuenta con datáfonos y su función es óptima.</v>
          </cell>
        </row>
        <row r="103">
          <cell r="I103" t="str">
            <v>2.3.1.008</v>
          </cell>
          <cell r="J103" t="str">
            <v>Cuenta con el 100% de las tabletas asignadas y su función es óptima.</v>
          </cell>
        </row>
        <row r="104">
          <cell r="I104" t="str">
            <v>3.1.1.001</v>
          </cell>
          <cell r="J104" t="str">
            <v>Se cuenta con señalización de atención preferencial en caja para personas discapacitadas, tercera edad y mujeres embarazadas? (foto de avisos de caja)</v>
          </cell>
        </row>
        <row r="105">
          <cell r="I105" t="str">
            <v>3.1.1.002</v>
          </cell>
          <cell r="J105" t="str">
            <v>El personal de la oficina conoce el acceso tecnológico para la atención de clientes con discapacidad.</v>
          </cell>
        </row>
        <row r="106">
          <cell r="I106" t="str">
            <v>3.1.1.003</v>
          </cell>
          <cell r="J106" t="str">
            <v>La oficina cuenta con el acceso y los elementos para la atención de clientes con discapacidad.</v>
          </cell>
        </row>
        <row r="107">
          <cell r="I107" t="str">
            <v>3.1.1.004</v>
          </cell>
          <cell r="J107" t="str">
            <v>La oficina cuenta con la señalización para el acceso a discapacitados.</v>
          </cell>
        </row>
        <row r="108">
          <cell r="I108" t="str">
            <v>3.1.1.005</v>
          </cell>
          <cell r="J108" t="str">
            <v>Cuenta con rampa para discapacitados.</v>
          </cell>
        </row>
        <row r="109">
          <cell r="I109" t="str">
            <v>3.2.1.001</v>
          </cell>
          <cell r="J109" t="str">
            <v>Se encuentra publicado material informativo de utilidad en materia de SAC; el afiche de prevención de fleteo y documentos internos del banco? (foto de la cartelera).</v>
          </cell>
        </row>
        <row r="110">
          <cell r="I110" t="str">
            <v>3.2.1.002</v>
          </cell>
          <cell r="J110" t="str">
            <v>Se encuentra publicado material informativo sobre el Defensor del Consumidor Financiero? (foto de la cartelera).</v>
          </cell>
        </row>
        <row r="111">
          <cell r="I111" t="str">
            <v>3.2.1.003</v>
          </cell>
          <cell r="J111" t="str">
            <v>Se encuentra publicado material informativo sobre los canales para la recepción de quejas, peticiones y reclamos. (foto de la cartelera).</v>
          </cell>
        </row>
        <row r="112">
          <cell r="I112" t="str">
            <v>3.2.1.004</v>
          </cell>
          <cell r="J112" t="str">
            <v>Se encuentra publicado al alcance del público información con las tasas de interés para productos del activo y del pasivo? (tarifario).</v>
          </cell>
        </row>
        <row r="113">
          <cell r="I113" t="str">
            <v>3.2.1.005</v>
          </cell>
          <cell r="J113" t="str">
            <v>Se encuentra publicado en un sitio accesible al público información sobre topes para retiros en efectivo? (foto cartelera).</v>
          </cell>
        </row>
        <row r="114">
          <cell r="I114" t="str">
            <v>3.2.1.006</v>
          </cell>
          <cell r="J114" t="str">
            <v>Se encuentra publicada al alcance del público información sobre dónde encontrar o cómo acceder a los reglamentos de los productos que ofrece ?</v>
          </cell>
        </row>
        <row r="115">
          <cell r="I115" t="str">
            <v>3.2.2.001</v>
          </cell>
          <cell r="J115" t="str">
            <v>Se encuentra publicado en la cartelera interna material informativo de utilidad en materia de protección de datos? (foto).</v>
          </cell>
        </row>
        <row r="116">
          <cell r="I116" t="str">
            <v>3.2.3.001</v>
          </cell>
          <cell r="J116" t="str">
            <v>La oficina cuenta con material de apoyo POP actualizado.</v>
          </cell>
        </row>
        <row r="117">
          <cell r="I117" t="str">
            <v>3.2.3.002</v>
          </cell>
          <cell r="J117" t="str">
            <v>Los eventos, campañas y perifoneo van acompañados de material POP actualizado.</v>
          </cell>
        </row>
        <row r="118">
          <cell r="I118" t="str">
            <v>3.3.1.001</v>
          </cell>
          <cell r="J118" t="str">
            <v>Cuenta con una máquina destructora de papel? (foto de la máquina).</v>
          </cell>
        </row>
        <row r="119">
          <cell r="I119" t="str">
            <v>3.3.1.002</v>
          </cell>
          <cell r="J119" t="str">
            <v>El archivo de las carpetas donde reposan los datos y documentos  de los clientes están bajo llave? (foto de archivo).</v>
          </cell>
        </row>
        <row r="120">
          <cell r="I120" t="str">
            <v>3.3.1.003</v>
          </cell>
          <cell r="J120" t="str">
            <v>El archivo se encuentra en un lugar idóneo que asegure la conservación e integridad de los documentos? (foto de la ubicación del archivo y carpetas en la oficina).</v>
          </cell>
        </row>
        <row r="121">
          <cell r="I121" t="str">
            <v>3.3.1.004</v>
          </cell>
          <cell r="J121" t="str">
            <v>Se lleva un registro de las personas que acceden al archivo en donde se especifique la información que consultó o extrajo del mismo? (foto del registro).</v>
          </cell>
        </row>
        <row r="122">
          <cell r="I122" t="str">
            <v>3.3.1.005</v>
          </cell>
          <cell r="J122" t="str">
            <v>Al verificar las estaciones de reciclaje de papel, éste contiene datos personales de los clientes (tablas de amortización, cartas de cobro, consulta de cuotas, etc)? (fotos de las estaciones de reciclaje y de la información que allí reposa).</v>
          </cell>
        </row>
        <row r="123">
          <cell r="I123" t="str">
            <v>4.1.1.001</v>
          </cell>
          <cell r="J123" t="str">
            <v>Cuenta con sensor anti máscara - cubrimiento estado óptimo.</v>
          </cell>
        </row>
        <row r="124">
          <cell r="I124" t="str">
            <v>4.1.1.002</v>
          </cell>
          <cell r="J124" t="str">
            <v>Cuenta con pulsador de pánico fijo - estado óptimo.</v>
          </cell>
        </row>
        <row r="125">
          <cell r="I125" t="str">
            <v>4.1.1.003</v>
          </cell>
          <cell r="J125" t="str">
            <v>Cuenta con sensor de humo - estado  óptimo.</v>
          </cell>
        </row>
        <row r="126">
          <cell r="I126" t="str">
            <v>4.1.1.004</v>
          </cell>
          <cell r="J126" t="str">
            <v>Cuenta con magnético en la puerta principal- estado óptimo.</v>
          </cell>
        </row>
        <row r="127">
          <cell r="I127" t="str">
            <v>4.1.1.005</v>
          </cell>
          <cell r="J127" t="str">
            <v>Cuenta con sensor antisísmico, estado óptimo.</v>
          </cell>
        </row>
        <row r="128">
          <cell r="I128" t="str">
            <v>4.1.1.006</v>
          </cell>
          <cell r="J128" t="str">
            <v>Cuenta con cámara interna - cubrimiento y se cuenta con luces led.</v>
          </cell>
        </row>
        <row r="129">
          <cell r="I129" t="str">
            <v>4.1.2.001</v>
          </cell>
          <cell r="J129" t="str">
            <v>Cuenta con sensor de movimiento y su cubrimiento es optimo.</v>
          </cell>
        </row>
        <row r="130">
          <cell r="I130" t="str">
            <v>4.1.2.002</v>
          </cell>
          <cell r="J130" t="str">
            <v>Cuenta con discriminadores de audio.</v>
          </cell>
        </row>
        <row r="131">
          <cell r="I131" t="str">
            <v>4.1.2.003</v>
          </cell>
          <cell r="J131" t="str">
            <v>Cuenta con sensor de humo.</v>
          </cell>
        </row>
        <row r="132">
          <cell r="I132" t="str">
            <v>4.1.2.004</v>
          </cell>
          <cell r="J132" t="str">
            <v>Cuenta con sensores de choque.</v>
          </cell>
        </row>
        <row r="133">
          <cell r="I133" t="str">
            <v>4.1.2.005</v>
          </cell>
          <cell r="J133" t="str">
            <v>Cuenta con cámara de cctv cubrimiento es óptimo.</v>
          </cell>
        </row>
        <row r="134">
          <cell r="I134" t="str">
            <v>4.1.3.001</v>
          </cell>
          <cell r="J134" t="str">
            <v>Cuenta con sensor de movimiento su cubrimiento.</v>
          </cell>
        </row>
        <row r="135">
          <cell r="I135" t="str">
            <v>4.1.3.002</v>
          </cell>
          <cell r="J135" t="str">
            <v>Cuenta con pulsadores de pánico fijo en caja.</v>
          </cell>
        </row>
        <row r="136">
          <cell r="I136" t="str">
            <v>4.1.3.003</v>
          </cell>
          <cell r="J136" t="str">
            <v>Cuenta con sensor de humo.</v>
          </cell>
        </row>
        <row r="137">
          <cell r="I137" t="str">
            <v>4.1.3.004</v>
          </cell>
          <cell r="J137" t="str">
            <v>Cuenta con fajo trampa.</v>
          </cell>
        </row>
        <row r="138">
          <cell r="I138" t="str">
            <v>4.1.3.005</v>
          </cell>
          <cell r="J138" t="str">
            <v>Cuenta con cámara de cctv cubrimiento es óptimo.</v>
          </cell>
        </row>
        <row r="139">
          <cell r="I139" t="str">
            <v>4.1.4.001</v>
          </cell>
          <cell r="J139" t="str">
            <v>Cuenta con sensor de movimiento.</v>
          </cell>
        </row>
        <row r="140">
          <cell r="I140" t="str">
            <v>4.1.4.002</v>
          </cell>
          <cell r="J140" t="str">
            <v>Cuenta con pulsadores de pánico fijo en asesorías.</v>
          </cell>
        </row>
        <row r="141">
          <cell r="I141" t="str">
            <v>4.1.4.003</v>
          </cell>
          <cell r="J141" t="str">
            <v>Cuenta con discriminadores de audio.</v>
          </cell>
        </row>
        <row r="142">
          <cell r="I142" t="str">
            <v>4.1.4.004</v>
          </cell>
          <cell r="J142" t="str">
            <v>Cuenta con sensor de humo.</v>
          </cell>
        </row>
        <row r="143">
          <cell r="I143" t="str">
            <v>4.1.4.005</v>
          </cell>
          <cell r="J143" t="str">
            <v>Cuenta con magnético en la puerta principal.</v>
          </cell>
        </row>
        <row r="144">
          <cell r="I144" t="str">
            <v>4.1.4.006</v>
          </cell>
          <cell r="J144" t="str">
            <v>Cuenta con pulsador de pánico inalámbrico.</v>
          </cell>
        </row>
        <row r="145">
          <cell r="I145" t="str">
            <v>4.1.4.007</v>
          </cell>
          <cell r="J145" t="str">
            <v>Cuenta con sensores de choque.</v>
          </cell>
        </row>
        <row r="146">
          <cell r="I146" t="str">
            <v>4.1.4.008</v>
          </cell>
          <cell r="J146" t="str">
            <v>Cuenta con cámara de cctv cubrimiento es óptimo.</v>
          </cell>
        </row>
        <row r="147">
          <cell r="I147" t="str">
            <v>4.1.5.001</v>
          </cell>
          <cell r="J147" t="str">
            <v>Los baños y cocina cuenta con pulsadores de pánico fijo.</v>
          </cell>
        </row>
        <row r="148">
          <cell r="I148" t="str">
            <v>4.1.5.002</v>
          </cell>
          <cell r="J148" t="str">
            <v>Área de archivo, papeleria, otros cuentan con dispositivos de alarma adecuados</v>
          </cell>
        </row>
        <row r="149">
          <cell r="I149" t="str">
            <v>4.1.5.003</v>
          </cell>
          <cell r="J149" t="str">
            <v>Cuenta con DVR y el sistema transmite y adelanta grabación.</v>
          </cell>
        </row>
        <row r="150">
          <cell r="I150" t="str">
            <v>4.2.1.001</v>
          </cell>
          <cell r="J150" t="str">
            <v>El área de bóveda cuenta con cuarto de conteo y este cuenta con  puerta metálica anclada, cerradura y ventanilla con vidrio de Seguridad de la Información, pasador interno y brazo hidráulico.</v>
          </cell>
        </row>
        <row r="151">
          <cell r="I151" t="str">
            <v>4.2.1.002</v>
          </cell>
          <cell r="J151" t="str">
            <v>El cuarto de bóveda cuenta con doble muro o es reforzado.</v>
          </cell>
        </row>
        <row r="152">
          <cell r="I152" t="str">
            <v>4.2.1.003</v>
          </cell>
          <cell r="J152" t="str">
            <v>El techo del cuarto de bóveda cuenta con placa de concreto.</v>
          </cell>
        </row>
        <row r="153">
          <cell r="I153" t="str">
            <v>4.2.1.004</v>
          </cell>
          <cell r="J153" t="str">
            <v>Cuenta con cofre de bóveda, este tiene dial mecánico y digitales temporizados.</v>
          </cell>
        </row>
        <row r="154">
          <cell r="I154" t="str">
            <v>4.2.1.005</v>
          </cell>
          <cell r="J154" t="str">
            <v>El cuarto cuenta con ductos de ventilación, y pasafajos.</v>
          </cell>
        </row>
        <row r="155">
          <cell r="I155" t="str">
            <v>4.2.1.006</v>
          </cell>
          <cell r="J155" t="str">
            <v>El cuarto cuenta con buena iluminación y se encuentra ordenado.</v>
          </cell>
        </row>
        <row r="156">
          <cell r="I156" t="str">
            <v>4.2.2.001</v>
          </cell>
          <cell r="J156" t="str">
            <v>Las cerraduras de puertas y ventanas internas se encuentra en buen estado, cuentan con llaves.</v>
          </cell>
        </row>
        <row r="157">
          <cell r="I157" t="str">
            <v>4.2.2.002</v>
          </cell>
          <cell r="J157" t="str">
            <v xml:space="preserve">Las puertas que comunican a patios posteriores brindan Seguridad de la Información y resistencia. </v>
          </cell>
        </row>
        <row r="158">
          <cell r="I158" t="str">
            <v>4.2.2.003</v>
          </cell>
          <cell r="J158" t="str">
            <v>La oficina cuenta con planta eléctrica, UPS para atención de fallas de energía esta se encuentra con encerramiento y los colaboradores se encuentra capacitados para ponerla en marcha.</v>
          </cell>
        </row>
        <row r="159">
          <cell r="I159" t="str">
            <v>4.2.2.004</v>
          </cell>
          <cell r="J159" t="str">
            <v>El patio posterior del inmueble cuenta con encerramiento, muros y elementos que detecten, retarden e impidan una posible intrusión.</v>
          </cell>
        </row>
        <row r="160">
          <cell r="I160" t="str">
            <v>4.2.2.005</v>
          </cell>
          <cell r="J160" t="str">
            <v>Las escaleras cuentan con antideslizante y apoyamanos</v>
          </cell>
        </row>
        <row r="161">
          <cell r="I161" t="str">
            <v>4.2.2.006</v>
          </cell>
          <cell r="J161" t="str">
            <v>Existen cables con su respectiva canaleta que no generan riesgo eléctrico</v>
          </cell>
        </row>
        <row r="162">
          <cell r="I162" t="str">
            <v>4.2.2.007</v>
          </cell>
          <cell r="J162" t="str">
            <v>En la oficina están controladas las plagas  que puedan afectar la salud de los colaboradores</v>
          </cell>
        </row>
        <row r="163">
          <cell r="I163" t="str">
            <v>4.2.2.008</v>
          </cell>
          <cell r="J163" t="str">
            <v>Se realizan fumigaciones con la frecuencia pertinente</v>
          </cell>
        </row>
        <row r="164">
          <cell r="I164" t="str">
            <v>4.2.3.001</v>
          </cell>
          <cell r="J164" t="str">
            <v>Cuenta con  puerta que divide el área de caja, cerradura funcional y llave. Los puestos de trabajo cuentan con cofres tipo tramperos anclados en buen estado  y los cajeros tienen claves de los mismos.</v>
          </cell>
        </row>
        <row r="165">
          <cell r="I165" t="str">
            <v>4.2.3.002</v>
          </cell>
          <cell r="J165" t="str">
            <v>Cuenta con cofres y billeteros anclados a los puestos de trabajo, estos poseen sus respectivas cerraduras y llaves.</v>
          </cell>
        </row>
        <row r="166">
          <cell r="I166" t="str">
            <v>4.2.3.003</v>
          </cell>
          <cell r="J166" t="str">
            <v>El área de caja cuenta con ventanillas adecuadas que brinden Seguridad de la Información al cajero y visualización del cliente.</v>
          </cell>
        </row>
        <row r="167">
          <cell r="I167" t="str">
            <v>4.2.3.004</v>
          </cell>
          <cell r="J167" t="str">
            <v>Cuenta con contadora de billetes, contadora de monedas, detectora de billetes falsos, luz ultravioleta.</v>
          </cell>
        </row>
        <row r="168">
          <cell r="I168" t="str">
            <v>4.2.4.001</v>
          </cell>
          <cell r="J168" t="str">
            <v>La puerta principal cuenta con: vidrio, reja y/o cortina de Seguridad de la Información.</v>
          </cell>
        </row>
        <row r="169">
          <cell r="I169" t="str">
            <v>4.2.4.002</v>
          </cell>
          <cell r="J169" t="str">
            <v>La puerta principal cuenta con: cerradura convencional y cerradura de Seguridad de la Información.</v>
          </cell>
        </row>
        <row r="170">
          <cell r="I170" t="str">
            <v>4.2.4.003</v>
          </cell>
          <cell r="J170" t="str">
            <v>La reja o cortina de la puerta principal cuenta con: sus respectivos candados acerados.</v>
          </cell>
        </row>
        <row r="171">
          <cell r="I171" t="str">
            <v>4.2.4.004</v>
          </cell>
          <cell r="J171" t="str">
            <v>La puertas y ventanas cuentan con sandblasting.</v>
          </cell>
        </row>
        <row r="172">
          <cell r="I172" t="str">
            <v>4.2.4.005</v>
          </cell>
          <cell r="J172" t="str">
            <v>Los contadores del agua y luz cuentan con elementos que los protejan de actos bandálicos.</v>
          </cell>
        </row>
        <row r="173">
          <cell r="I173" t="str">
            <v>4.2.5.001</v>
          </cell>
          <cell r="J173" t="str">
            <v>Los muros y ventanas son resistentes e impiden posibles intrusiones delincuenciales.</v>
          </cell>
        </row>
        <row r="174">
          <cell r="I174" t="str">
            <v>4.2.5.002</v>
          </cell>
          <cell r="J174" t="str">
            <v>La estructura del techo de la oficina evita posibles intrusiones delincuenciales.</v>
          </cell>
        </row>
        <row r="175">
          <cell r="I175" t="str">
            <v>4.2.5.003</v>
          </cell>
          <cell r="J175" t="str">
            <v>Existe puerta que divide el hall bancario del interno, cuenta con sanblasting, cerradura con pomo de Seguridad de la Información y cantonera funcional.</v>
          </cell>
        </row>
        <row r="176">
          <cell r="I176" t="str">
            <v>4.2.6.001</v>
          </cell>
          <cell r="J176" t="str">
            <v>La oficina se ubica dentro de la zona comercial del municipio.</v>
          </cell>
        </row>
        <row r="177">
          <cell r="I177" t="str">
            <v>4.2.6.002</v>
          </cell>
          <cell r="J177" t="str">
            <v>Frente a la oficina se ubican vendedores ambulantes, estos son conocidos en la zona.</v>
          </cell>
        </row>
        <row r="178">
          <cell r="I178" t="str">
            <v>4.2.6.003</v>
          </cell>
          <cell r="J178" t="str">
            <v>Alrededor de la oficina existen, bares, discotecas o sitios de lenocidio.</v>
          </cell>
        </row>
        <row r="179">
          <cell r="I179" t="str">
            <v>4.2.6.004</v>
          </cell>
          <cell r="J179" t="str">
            <v>Se observa presencia de otras entidades financieras y presencia de la policía.</v>
          </cell>
        </row>
        <row r="180">
          <cell r="I180" t="str">
            <v>4.2.6.005</v>
          </cell>
          <cell r="J180" t="str">
            <v>La oficina se encuentra dentro de un centro comercial y este cuenta con cctv externo y vigilancia externa?</v>
          </cell>
        </row>
        <row r="181">
          <cell r="I181" t="str">
            <v>4.2.6.006</v>
          </cell>
          <cell r="J181" t="str">
            <v>Parquean vehículos (motos y carros) frente a la oficina.</v>
          </cell>
        </row>
        <row r="182">
          <cell r="I182" t="str">
            <v>4.3.1.001</v>
          </cell>
          <cell r="J182" t="str">
            <v>Existe guarda de Seguridad de la Información en la oficina.</v>
          </cell>
        </row>
        <row r="183">
          <cell r="I183" t="str">
            <v>4.3.1.002</v>
          </cell>
          <cell r="J183" t="str">
            <v>El guarda de Seguridad de la Información cumple con el perfil establecido por la gerencia de Seguridad de la Información, conocimiento de consignas específicas y presentación personal es la adecuada.</v>
          </cell>
        </row>
        <row r="184">
          <cell r="I184" t="str">
            <v>4.3.1.003</v>
          </cell>
          <cell r="J184" t="str">
            <v>Dotación uniforme: el guarda cuenta con camisa, pantalón, zapatos, placa, apellido, kepis y ha recibido dotación en el último semestre.</v>
          </cell>
        </row>
        <row r="185">
          <cell r="I185" t="str">
            <v>4.3.1.004</v>
          </cell>
          <cell r="J185" t="str">
            <v>Dotación armamento: cuenta con arma de fuego, chapuza, riata, canana, munición, tonfa, pito y se encuentra en buen estado.</v>
          </cell>
        </row>
        <row r="186">
          <cell r="I186" t="str">
            <v>4.3.1.005</v>
          </cell>
          <cell r="J186" t="str">
            <v>Documentación puesto-registros: existe minuta de puesto, consignas generales y específicas, registro de ingreso de terceros y minuta de visitas de policía.</v>
          </cell>
        </row>
        <row r="187">
          <cell r="I187" t="str">
            <v>4.3.1.006</v>
          </cell>
          <cell r="J187" t="str">
            <v>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v>
          </cell>
        </row>
        <row r="188">
          <cell r="I188" t="str">
            <v>4.3.1.007</v>
          </cell>
          <cell r="J188" t="str">
            <v>Documentación identificacion personal: cédula, libreta militar, carné empresa, EPS, ARL.</v>
          </cell>
        </row>
        <row r="189">
          <cell r="I189" t="str">
            <v>4.3.1.008</v>
          </cell>
          <cell r="J189" t="str">
            <v>Ubicación vigilante: el guarda se ubica detrás de la puerta que divide el hall bancario, área de cajas o lugar que no sea de fácil acceso por parte de la delincuencia.</v>
          </cell>
        </row>
        <row r="190">
          <cell r="I190" t="str">
            <v>4.3.2.001</v>
          </cell>
          <cell r="J190" t="str">
            <v>Pánico inalámbrico: el Guarda cuenta con el elemento y  funciona correctamente.</v>
          </cell>
        </row>
        <row r="191">
          <cell r="I191" t="str">
            <v>4.3.2.002</v>
          </cell>
          <cell r="J191" t="str">
            <v xml:space="preserve">Cajilla de Seguridad de la Información: se encuentra anclada bajo la visual de una camara de CCTV, el guarda tiene clave o llaves del elemento de custodia y  es utilizada de manera correcta. </v>
          </cell>
        </row>
        <row r="192">
          <cell r="I192" t="str">
            <v>4.3.3.001</v>
          </cell>
          <cell r="J192" t="str">
            <v>Supervisión presencial: el puesto cuenta con supervisión diaria, semanal o mensual según la distancia de la oficina respecto a ciudad principal. tiene revista telefónica.</v>
          </cell>
        </row>
        <row r="193">
          <cell r="I193" t="str">
            <v>4.4.1.001</v>
          </cell>
          <cell r="J193" t="str">
            <v>El gerente de oficina cuenta con clave maestra del sistema de alarma, realiza asignación de claves a los colaboradores de acuerdo al procedimiento AIL 457 y AIL 462.</v>
          </cell>
        </row>
        <row r="194">
          <cell r="I194" t="str">
            <v>4.4.1.002</v>
          </cell>
          <cell r="J194" t="str">
            <v>Los  colaboradores de la oficina conocen el procedimiento AIL 457 y AIL 462 del manejo de llaves y claves de la oficina.</v>
          </cell>
        </row>
        <row r="195">
          <cell r="I195" t="str">
            <v>4.4.1.003</v>
          </cell>
          <cell r="J195" t="str">
            <v>La asignación de claves y llaves entre colaboradores de  la oficina  se encuentra según lo dispuesto en el procedimiento AIL 457 y AIL 462</v>
          </cell>
        </row>
        <row r="196">
          <cell r="I196" t="str">
            <v>4.4.1.004</v>
          </cell>
          <cell r="J196" t="str">
            <v>Que los cambios de claves, llaves y alarma cuentan con el formato "FB-OP04-007 acta de entrega de llaves, claves bóvedas, cajas fuertes, cofres y sistema de alarma" completamente diligenciado y firmado.</v>
          </cell>
        </row>
        <row r="197">
          <cell r="I197" t="str">
            <v>4.4.1.005</v>
          </cell>
          <cell r="J197" t="str">
            <v>Existe plan de contingencia en caso de pérdida y/o olvido de claves y  llaves.</v>
          </cell>
        </row>
        <row r="198">
          <cell r="I198" t="str">
            <v>4.4.1.006</v>
          </cell>
          <cell r="J198" t="str">
            <v>Las llaves de respaldo se encuentran custodiadas en la oficina más cercana y cuenta con actas de entrega.</v>
          </cell>
        </row>
        <row r="199">
          <cell r="I199" t="str">
            <v>4.4.1.007</v>
          </cell>
          <cell r="J199" t="str">
            <v>Las claves de los diales digitales y mecánicos se encuentran custodiadas en el centro administrativo regional (CAR) y se cuentan con las actas o memorando de entrega.</v>
          </cell>
        </row>
        <row r="200">
          <cell r="I200" t="str">
            <v>4.4.1.008</v>
          </cell>
          <cell r="J200" t="str">
            <v>Los colaboradores conocen la clave de coacción de la oficina,  santo y seña en caso de eventos de riesgo.</v>
          </cell>
        </row>
        <row r="201">
          <cell r="I201" t="str">
            <v>4.4.1.009</v>
          </cell>
          <cell r="J201" t="str">
            <v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v>
          </cell>
        </row>
        <row r="202">
          <cell r="I202" t="str">
            <v>4.5.1.001</v>
          </cell>
          <cell r="J202" t="str">
            <v>Existen riesgos psicosociales, biomecánicos, biológicos, físicos, como temperatura, ilumincación, radición,  vibración, ruido que afecten al colaborador.</v>
          </cell>
        </row>
        <row r="203">
          <cell r="I203" t="str">
            <v>4.5.1.002</v>
          </cell>
          <cell r="J203" t="str">
            <v>Existe extintor multipropósito capacidad 10 lbs, recargado, vigente  y  debidamente señalizado.</v>
          </cell>
        </row>
        <row r="204">
          <cell r="I204" t="str">
            <v>4.5.1.003</v>
          </cell>
          <cell r="J204" t="str">
            <v>Cuenta con señalización de evacuación de emergencia,  es visible para personal en general.</v>
          </cell>
        </row>
        <row r="205">
          <cell r="I205" t="str">
            <v>4.5.2.001</v>
          </cell>
          <cell r="J205" t="str">
            <v>Se evidencia almacenamiento de combustibles o líquidos inflamables cerca a la oficina.</v>
          </cell>
        </row>
        <row r="206">
          <cell r="I206" t="str">
            <v>4.5.2.002</v>
          </cell>
          <cell r="J206" t="str">
            <v>La oficina cuenta con un botiquín de primeros auxilios, y Camilla, están debidamente señalizados, de fácil ubicación y cuenta con llave custodiada por el brigadista.</v>
          </cell>
        </row>
        <row r="207">
          <cell r="I207" t="str">
            <v>4.5.2.003</v>
          </cell>
          <cell r="J207" t="str">
            <v>Los colaboradores conocen el plan de emergencias como rutas y proceso de evacuación,  punto de encuentro en caso de emergencias.</v>
          </cell>
        </row>
        <row r="208">
          <cell r="I208" t="str">
            <v>4.5.2.004</v>
          </cell>
          <cell r="J208" t="str">
            <v>El plano de evacuación es acorde con la estructura de la oficina.</v>
          </cell>
        </row>
        <row r="209">
          <cell r="I209" t="str">
            <v>4.5.3.001</v>
          </cell>
          <cell r="J209" t="str">
            <v>Existen riesgos psicosociales, biomecánicos, biológicos, físicos, como temperatura, ilumincación, radición,  vibración, ruido que afecten al colaborador.</v>
          </cell>
        </row>
        <row r="210">
          <cell r="I210" t="str">
            <v>4.5.3.002</v>
          </cell>
          <cell r="J210" t="str">
            <v>Existe extintor solkaflam y/o co2, capacidad 10 lbs, recargado, vigente y debidamente señalizado.</v>
          </cell>
        </row>
        <row r="211">
          <cell r="I211" t="str">
            <v>4.5.3.003</v>
          </cell>
          <cell r="J211" t="str">
            <v>Cuenta con señalización de evacuación de emergencia, es visible  para personal en general.</v>
          </cell>
        </row>
        <row r="212">
          <cell r="I212" t="str">
            <v>4.5.4.001</v>
          </cell>
          <cell r="J212" t="str">
            <v>Existen riesgos psicosociales, biomecánicos, biológicos, físicos, como temperatura, ilumincación, radición,  vibración, ruido que fecten al colaborador.</v>
          </cell>
        </row>
        <row r="213">
          <cell r="I213" t="str">
            <v>4.5.4.002</v>
          </cell>
          <cell r="J213" t="str">
            <v>Existe extintor multipropósito capacidad 10 lbs, recargado, vigente  y  debidamente señalizado.</v>
          </cell>
        </row>
        <row r="214">
          <cell r="I214" t="str">
            <v>4.5.4.003</v>
          </cell>
          <cell r="J214" t="str">
            <v>Cuenta con plano y señalización de ruta de Evacuación de emergencia,  es visible para personal en general.</v>
          </cell>
        </row>
        <row r="215">
          <cell r="I215" t="str">
            <v>4.5.4.004</v>
          </cell>
          <cell r="J215" t="str">
            <v>Cuenta con brigadista capacitado.</v>
          </cell>
        </row>
        <row r="216">
          <cell r="I216" t="str">
            <v>4.5.4.005</v>
          </cell>
          <cell r="J216" t="str">
            <v>La oficina cuenta con plan de emergencia y punto de encuentro.</v>
          </cell>
        </row>
        <row r="217">
          <cell r="I217" t="str">
            <v>4.5.5.001</v>
          </cell>
          <cell r="J217" t="str">
            <v>Existe extintor solkaflam y/o co2, capacidad 10 lbs, recargado, vigente   y  debidamente señalizado.</v>
          </cell>
        </row>
        <row r="218">
          <cell r="I218" t="str">
            <v>4.5.5.002</v>
          </cell>
          <cell r="J218" t="str">
            <v>El área de cuarto técnico permanece cerrado, asegurado y las llaves con custodiadas por el gesto II o coordinador.</v>
          </cell>
        </row>
        <row r="219">
          <cell r="I219" t="str">
            <v>4.5.5.003</v>
          </cell>
          <cell r="J219" t="str">
            <v>Existe sistema de refrigeración para los elementos custodiados.</v>
          </cell>
        </row>
        <row r="220">
          <cell r="I220" t="str">
            <v>5.1.1.001</v>
          </cell>
          <cell r="J220" t="str">
            <v>El personal realiza validación de las referencias y deja evidencia de los hallazgos (Dejan soportes).</v>
          </cell>
        </row>
        <row r="221">
          <cell r="I221" t="str">
            <v>5.1.1.002</v>
          </cell>
          <cell r="J221" t="str">
            <v>Revisión del diligenciamiento del formato de actualización de información del cliente con su firma y la respectiva actualización en el core bancario.</v>
          </cell>
        </row>
        <row r="222">
          <cell r="I222" t="str">
            <v>5.1.1.003</v>
          </cell>
          <cell r="J222" t="str">
            <v>Validar que  la información registrada en el core bancario este acorde a la registrada en los formatos de vinculación de .</v>
          </cell>
        </row>
        <row r="223">
          <cell r="I223" t="str">
            <v>5.1.1.004</v>
          </cell>
          <cell r="J223" t="str">
            <v>Se realiza visita a las instalaciones de la unidad productiva del cliente previo al otorgamiento del producto dejando evidencia del concepto en el formato de visita.</v>
          </cell>
        </row>
        <row r="224">
          <cell r="I224" t="str">
            <v>5.1.2.001</v>
          </cell>
          <cell r="J224" t="str">
            <v>Se encuentra diligenciada la declaración de operaciones en efectivo superiores o iguales a $10 MM con huella y firma del cliente.</v>
          </cell>
        </row>
        <row r="225">
          <cell r="I225" t="str">
            <v>5.1.3.001</v>
          </cell>
          <cell r="J225" t="str">
            <v>Revisión de la completitud del diligenciamiento del  formato de vinculación de clientes.</v>
          </cell>
        </row>
        <row r="226">
          <cell r="I226" t="str">
            <v>5.2.1.001</v>
          </cell>
          <cell r="J226" t="str">
            <v>Revisión sobre la completitud  de los documentos que soportan la apertura del producto del cliente.</v>
          </cell>
        </row>
        <row r="227">
          <cell r="I227" t="str">
            <v>5.2.1.002</v>
          </cell>
          <cell r="J227" t="str">
            <v>Se valida que la aprobación de los PEP fue realizada en el core bancario por parte del Gerente Zonal.</v>
          </cell>
        </row>
        <row r="228">
          <cell r="I228" t="str">
            <v>6.1.1.001</v>
          </cell>
          <cell r="J228" t="str">
            <v>La oficina tiene impreso y disponible para su uso la Planilla De Operaciones Por Contingencia</v>
          </cell>
        </row>
        <row r="229">
          <cell r="I229" t="str">
            <v>6.1.1.002</v>
          </cell>
          <cell r="J229" t="str">
            <v>La oficina tiene impreso y disponible para su uso la planilla arqueo de caja</v>
          </cell>
        </row>
        <row r="230">
          <cell r="I230" t="str">
            <v>6.1.1.003</v>
          </cell>
          <cell r="J230" t="str">
            <v>La oficina tiene impreso y disponible para su uso la Cuadre de Caja</v>
          </cell>
        </row>
        <row r="231">
          <cell r="I231" t="str">
            <v>6.1.1.004</v>
          </cell>
          <cell r="J231" t="str">
            <v>La oficina tiene impreso y disponible para su uso el Material Practico Para El Uso De Bantotal</v>
          </cell>
        </row>
        <row r="232">
          <cell r="I232" t="str">
            <v>6.1.1.005</v>
          </cell>
          <cell r="J232" t="str">
            <v>La oficina ha tenido que operar de forma manual cuando se han presentado situaciones tales como: Caída del fluido, Indisponibilidad de los canales de comunicación, Fallas en Bantotal etc.?</v>
          </cell>
        </row>
        <row r="233">
          <cell r="I233" t="str">
            <v>6.1.1.006</v>
          </cell>
          <cell r="J233" t="str">
            <v xml:space="preserve"> La oficina cuenta con los soportes (Correo electrónico y/o número de Tikect) en donde se haya  dado la autorización de la operación manual.</v>
          </cell>
        </row>
        <row r="234">
          <cell r="I234" t="str">
            <v>6.1.1.007</v>
          </cell>
          <cell r="J234" t="str">
            <v xml:space="preserve"> En caso de que la oficina haya realizado cierre en contingencia, esta tiene los soportes del envío al Centro de Efectivos de los formatos Arqueo de Caja y Cuadre de Caja.</v>
          </cell>
        </row>
        <row r="235">
          <cell r="I235" t="str">
            <v>6.2.1.001</v>
          </cell>
          <cell r="J235" t="str">
            <v>Testeo Control: C1310
Proceso: Creación Persona Natural</v>
          </cell>
        </row>
        <row r="236">
          <cell r="I236" t="str">
            <v>6.2.1.002</v>
          </cell>
          <cell r="J236" t="str">
            <v>Testeo Control: C1559
Proceso: Depósitos en Cuentas de Ahorros en Oficina</v>
          </cell>
        </row>
        <row r="237">
          <cell r="I237" t="str">
            <v>6.2.1.003</v>
          </cell>
          <cell r="J237" t="str">
            <v>Testeo Control: C1559
Proceso: Recaudo Cuota de Crédito en Oficina</v>
          </cell>
        </row>
        <row r="238">
          <cell r="I238" t="str">
            <v>6.2.1.004</v>
          </cell>
          <cell r="J238" t="str">
            <v>Testeo Control: C488
Proceso: Administración de Cupos de Efectivo en Oficina</v>
          </cell>
        </row>
        <row r="239">
          <cell r="I239" t="str">
            <v>6.2.1.005</v>
          </cell>
          <cell r="J239" t="str">
            <v>Testeo Control: C490
Proceso: Administración de Cupos de Efectivo en Oficina</v>
          </cell>
        </row>
        <row r="240">
          <cell r="I240" t="str">
            <v>6.2.1.006</v>
          </cell>
          <cell r="J240" t="str">
            <v>Testeo Control: C1104
Proceso: Administración Documental</v>
          </cell>
        </row>
        <row r="241">
          <cell r="I241" t="str">
            <v>6.2.1.007</v>
          </cell>
          <cell r="J241" t="str">
            <v>Testeo Control: C1102
Proceso: Administración Documental</v>
          </cell>
        </row>
        <row r="242">
          <cell r="I242" t="str">
            <v>6.2.1.008</v>
          </cell>
          <cell r="J242" t="str">
            <v>Testeo Control: C1116
Proceso: Evaluación de Solicitudes de Microcrédito</v>
          </cell>
        </row>
        <row r="243">
          <cell r="I243" t="str">
            <v>6.2.1.009</v>
          </cell>
          <cell r="J243" t="str">
            <v>Testeo Control: C172
Proceso: Desembolso de Microcréditos</v>
          </cell>
        </row>
        <row r="244">
          <cell r="I244" t="str">
            <v>6.2.1.010</v>
          </cell>
          <cell r="J244" t="str">
            <v>Testeo Control: C484
Proceso: Cuadre de Caja</v>
          </cell>
        </row>
        <row r="245">
          <cell r="I245" t="str">
            <v>6.2.1.011</v>
          </cell>
          <cell r="J245" t="str">
            <v>Testeo Control: CN1643
Proceso: Retiros de Cuentas de Ahorros en Oficinas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io neto personal"/>
      <sheetName val="Cálculos"/>
    </sheetNames>
    <sheetDataSet>
      <sheetData sheetId="0" refreshError="1"/>
      <sheetData sheetId="1" refreshError="1">
        <row r="8">
          <cell r="C8" t="str">
            <v>Activos totales</v>
          </cell>
          <cell r="D8">
            <v>784530</v>
          </cell>
        </row>
        <row r="9">
          <cell r="D9">
            <v>575000</v>
          </cell>
        </row>
        <row r="10">
          <cell r="D10">
            <v>209530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Matriz SAR Consolidada"/>
      <sheetName val="Matriz SAR FINAL"/>
      <sheetName val="matriz_control"/>
      <sheetName val="Resumen valoración III TM 2016"/>
      <sheetName val="Valoración Controles"/>
      <sheetName val="Valoración Controles (2)"/>
      <sheetName val="Resultados valoración"/>
      <sheetName val="Resultados por dueño"/>
      <sheetName val="Criterios valoración Ajustado"/>
      <sheetName val="Catálogo riesgos"/>
      <sheetName val="Catálogo riesgos nuevo"/>
      <sheetName val="Catálogo riesgos III Tm"/>
      <sheetName val="Catalogo Riesgos IV TM"/>
      <sheetName val="Catálogo antiguo"/>
      <sheetName val="Listas"/>
      <sheetName val="Resumen catálogo anterior"/>
      <sheetName val="Riesgos eliminados"/>
      <sheetName val="Segm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A2" t="str">
            <v>Clientes</v>
          </cell>
          <cell r="D2" t="str">
            <v>SARO</v>
          </cell>
          <cell r="E2" t="str">
            <v>1. FRAUDE INTERNO</v>
          </cell>
          <cell r="F2" t="str">
            <v>11.  Actividades No Autorizadas</v>
          </cell>
          <cell r="G2" t="str">
            <v>1101.  Uso indebido de facultades y poderes</v>
          </cell>
          <cell r="J2" t="str">
            <v>Reputacional</v>
          </cell>
          <cell r="K2">
            <v>1</v>
          </cell>
          <cell r="L2">
            <v>6.25</v>
          </cell>
          <cell r="N2" t="str">
            <v>Si</v>
          </cell>
          <cell r="O2" t="str">
            <v>Si</v>
          </cell>
          <cell r="P2" t="str">
            <v>Preventivo</v>
          </cell>
          <cell r="Q2" t="str">
            <v>Adecuado</v>
          </cell>
          <cell r="R2" t="str">
            <v>Manual</v>
          </cell>
          <cell r="S2" t="str">
            <v>No Documentado</v>
          </cell>
          <cell r="T2" t="str">
            <v>Si</v>
          </cell>
          <cell r="U2" t="str">
            <v>Si</v>
          </cell>
          <cell r="V2" t="str">
            <v>En el momento de la operación</v>
          </cell>
          <cell r="W2" t="str">
            <v xml:space="preserve">Las actividades en ejecución  no reflejan la documentación o viceversa. </v>
          </cell>
          <cell r="X2" t="str">
            <v>Sin Testing</v>
          </cell>
          <cell r="Y2" t="str">
            <v>Si</v>
          </cell>
          <cell r="Z2" t="str">
            <v>Probabilidad</v>
          </cell>
          <cell r="AA2" t="str">
            <v>Si</v>
          </cell>
        </row>
        <row r="3">
          <cell r="A3" t="str">
            <v xml:space="preserve">Productos </v>
          </cell>
          <cell r="D3" t="str">
            <v>SARLAFT</v>
          </cell>
          <cell r="E3" t="str">
            <v>2. FRAUDE EXTERNO</v>
          </cell>
          <cell r="F3" t="str">
            <v>12.  Hurto y Fraude</v>
          </cell>
          <cell r="G3" t="str">
            <v>1102.  Divulgación de Información privilegiada</v>
          </cell>
          <cell r="J3" t="str">
            <v>Legal</v>
          </cell>
          <cell r="K3">
            <v>2</v>
          </cell>
          <cell r="L3">
            <v>12.5</v>
          </cell>
          <cell r="N3" t="str">
            <v>No</v>
          </cell>
          <cell r="O3" t="str">
            <v>No</v>
          </cell>
          <cell r="P3" t="str">
            <v>Correctivo</v>
          </cell>
          <cell r="Q3" t="str">
            <v>Inadecuado</v>
          </cell>
          <cell r="R3" t="str">
            <v>Automático</v>
          </cell>
          <cell r="S3" t="str">
            <v>Desactualizado</v>
          </cell>
          <cell r="T3" t="str">
            <v>No</v>
          </cell>
          <cell r="U3" t="str">
            <v>No</v>
          </cell>
          <cell r="V3" t="str">
            <v>Diario</v>
          </cell>
          <cell r="W3" t="str">
            <v>La actividad y la documentación esta en conocimiento de quien ejecuta la actividad.</v>
          </cell>
          <cell r="X3" t="str">
            <v>Satisfactorio</v>
          </cell>
          <cell r="Y3" t="str">
            <v>No</v>
          </cell>
          <cell r="Z3" t="str">
            <v>Impacto</v>
          </cell>
          <cell r="AA3" t="str">
            <v>No</v>
          </cell>
        </row>
        <row r="4">
          <cell r="A4" t="str">
            <v>Canales</v>
          </cell>
          <cell r="D4" t="str">
            <v>FRAUDE</v>
          </cell>
          <cell r="E4" t="str">
            <v>3. RELACIONES LABORALES</v>
          </cell>
          <cell r="F4" t="str">
            <v>21.  Uso fraudulento de productos y servicios</v>
          </cell>
          <cell r="G4" t="str">
            <v>1103.  Otras operaciones no autorizadas</v>
          </cell>
          <cell r="J4" t="str">
            <v>De Contagio</v>
          </cell>
          <cell r="K4">
            <v>3</v>
          </cell>
          <cell r="L4">
            <v>25</v>
          </cell>
          <cell r="P4" t="str">
            <v>Detectivo</v>
          </cell>
          <cell r="R4" t="str">
            <v>Semiautomático</v>
          </cell>
          <cell r="S4" t="str">
            <v>Documentado</v>
          </cell>
          <cell r="V4" t="str">
            <v>Semanal</v>
          </cell>
          <cell r="W4" t="str">
            <v>La actividad se ejecuta conforme a la documentación.</v>
          </cell>
          <cell r="X4" t="str">
            <v>Aceptable</v>
          </cell>
          <cell r="Z4" t="str">
            <v>Probabilidad e Impacto</v>
          </cell>
        </row>
        <row r="5">
          <cell r="A5" t="str">
            <v>Jurisdicciones</v>
          </cell>
          <cell r="D5" t="str">
            <v>SEGURIDAD DE LA INFORMACIÓN</v>
          </cell>
          <cell r="E5" t="str">
            <v>4. CLIENTES, PRODUCTOS Y PRÁCTICAS EMPRESARIALES</v>
          </cell>
          <cell r="F5" t="str">
            <v>22.  Robos y Atracos</v>
          </cell>
          <cell r="G5" t="str">
            <v>1201.  Falsificación de documentos</v>
          </cell>
          <cell r="J5" t="str">
            <v>Operativo</v>
          </cell>
          <cell r="K5">
            <v>4</v>
          </cell>
          <cell r="L5">
            <v>50</v>
          </cell>
          <cell r="V5" t="str">
            <v>Quincenal</v>
          </cell>
          <cell r="X5" t="str">
            <v xml:space="preserve">Deficiente </v>
          </cell>
        </row>
        <row r="6">
          <cell r="A6" t="str">
            <v>Usuarios</v>
          </cell>
          <cell r="D6" t="str">
            <v>CONTINUIDAD DEL NEGOCIO</v>
          </cell>
          <cell r="E6" t="str">
            <v>5. DAÑOS EN ACTIVOS FISICOS (Desastres)</v>
          </cell>
          <cell r="F6" t="str">
            <v>23. Violación de la Seguridad Informática</v>
          </cell>
          <cell r="G6" t="str">
            <v>1202.  Vulneración de sistemas de identificación y de seguridad</v>
          </cell>
          <cell r="K6">
            <v>5</v>
          </cell>
          <cell r="L6">
            <v>100</v>
          </cell>
          <cell r="V6" t="str">
            <v>Mensual</v>
          </cell>
          <cell r="X6" t="str">
            <v>Muy deficiente</v>
          </cell>
        </row>
        <row r="7">
          <cell r="A7" t="str">
            <v>Socios Accionista</v>
          </cell>
          <cell r="D7" t="str">
            <v>NORMATIVO</v>
          </cell>
          <cell r="E7" t="str">
            <v>6. FALLAS TECNOLOGÍCAS</v>
          </cell>
          <cell r="F7" t="str">
            <v>24. Otros Fraudes externos</v>
          </cell>
          <cell r="G7" t="str">
            <v>1203.  Desfalco y malversación</v>
          </cell>
          <cell r="V7" t="str">
            <v>Bimestral</v>
          </cell>
        </row>
        <row r="8">
          <cell r="A8" t="str">
            <v>Proveedores</v>
          </cell>
          <cell r="D8" t="str">
            <v>CONTROL CONTABLE</v>
          </cell>
          <cell r="E8" t="str">
            <v xml:space="preserve">7. EJECUCIÓN Y ADMINISTRACIÓN DE PROCESOS </v>
          </cell>
          <cell r="F8" t="str">
            <v>31.  Gestión de Recursos Humanos</v>
          </cell>
          <cell r="G8" t="str">
            <v>1204.  Uso y/o divulgación de Información privilegiada</v>
          </cell>
          <cell r="V8" t="str">
            <v>Trimestral</v>
          </cell>
        </row>
        <row r="9">
          <cell r="A9" t="str">
            <v>Colaborador</v>
          </cell>
          <cell r="D9" t="str">
            <v>REPUTACIONAL</v>
          </cell>
          <cell r="F9" t="str">
            <v>32. Riesgos profesionales</v>
          </cell>
          <cell r="G9" t="str">
            <v>1205.  Espionaje Industrial</v>
          </cell>
          <cell r="V9" t="str">
            <v>Semestral</v>
          </cell>
        </row>
        <row r="10">
          <cell r="F10" t="str">
            <v>33.  Discriminación y Acoso</v>
          </cell>
          <cell r="G10" t="str">
            <v>1206.  Extorsión y soborno</v>
          </cell>
          <cell r="V10" t="str">
            <v>Anual</v>
          </cell>
        </row>
        <row r="11">
          <cell r="F11" t="str">
            <v>41.  Política comercial</v>
          </cell>
          <cell r="G11" t="str">
            <v>1207.  Otros fraudes internos</v>
          </cell>
          <cell r="V11" t="str">
            <v>Permanente</v>
          </cell>
        </row>
        <row r="12">
          <cell r="F12" t="str">
            <v>42.  Asesoramiento deficiente a clientes</v>
          </cell>
          <cell r="G12" t="str">
            <v>2101.  Uso indebido por terceros</v>
          </cell>
          <cell r="V12" t="str">
            <v>Esporadico/Sorpresivo</v>
          </cell>
        </row>
        <row r="13">
          <cell r="F13" t="str">
            <v>43.  Productos defectuosos</v>
          </cell>
          <cell r="G13" t="str">
            <v>2102.Mala utilización por el titular.</v>
          </cell>
          <cell r="V13" t="str">
            <v>Cuando se requiera</v>
          </cell>
        </row>
        <row r="14">
          <cell r="F14" t="str">
            <v>44.  Prácticas Comerciales Impropias</v>
          </cell>
          <cell r="G14" t="str">
            <v>2201.  Robos y Atracos</v>
          </cell>
        </row>
        <row r="15">
          <cell r="F15" t="str">
            <v>51.  Accidentes y Siniestros Naturales</v>
          </cell>
          <cell r="G15" t="str">
            <v>2301.  Utilización inadecuada de claves de acceso y/o niveles de autorización</v>
          </cell>
        </row>
        <row r="16">
          <cell r="F16" t="str">
            <v>52.  Siniestros provocados</v>
          </cell>
          <cell r="G16" t="str">
            <v>2302.  Fraude informático</v>
          </cell>
        </row>
        <row r="17">
          <cell r="F17" t="str">
            <v>53. Accidentes y seguridad pública</v>
          </cell>
          <cell r="G17" t="str">
            <v xml:space="preserve">2401. Uso fraudulento de cheques y transferencias.  </v>
          </cell>
        </row>
        <row r="18">
          <cell r="F18" t="str">
            <v>61.  Deficiencias en Tecnología</v>
          </cell>
          <cell r="G18" t="str">
            <v>2402. Falsificación de documentos</v>
          </cell>
        </row>
        <row r="19">
          <cell r="F19" t="str">
            <v>71. Errores y omisiones en procesos</v>
          </cell>
          <cell r="G19" t="str">
            <v>2403. Suplantación de personalidad</v>
          </cell>
        </row>
        <row r="20">
          <cell r="F20" t="str">
            <v>72.  Incumplimiento de la Normativa</v>
          </cell>
          <cell r="G20" t="str">
            <v>2404.Uso y/o divulgación de información privilegiada.</v>
          </cell>
        </row>
        <row r="21">
          <cell r="F21" t="str">
            <v>73.  Errores en la Administración y Gestión de Activos.</v>
          </cell>
          <cell r="G21" t="str">
            <v xml:space="preserve">2405. Espionaje industrial. </v>
          </cell>
        </row>
        <row r="22">
          <cell r="F22" t="str">
            <v>74.  Errores en documentación y contratos legales</v>
          </cell>
          <cell r="G22" t="str">
            <v>2406. Extorsión y soborno.</v>
          </cell>
        </row>
        <row r="23">
          <cell r="F23" t="str">
            <v>75.  Incumplimiento de contratos</v>
          </cell>
          <cell r="G23" t="str">
            <v>2407. Secuestros y rescates.</v>
          </cell>
        </row>
        <row r="24">
          <cell r="G24" t="str">
            <v>2408. Contrabando.</v>
          </cell>
        </row>
        <row r="25">
          <cell r="G25" t="str">
            <v>2409. Estafas.</v>
          </cell>
        </row>
        <row r="26">
          <cell r="G26" t="str">
            <v>3101.  Deficiencias en la contratación</v>
          </cell>
        </row>
        <row r="27">
          <cell r="G27" t="str">
            <v>3102.  Huelgas</v>
          </cell>
        </row>
        <row r="28">
          <cell r="G28" t="str">
            <v>3103.  Despidos improcedentes</v>
          </cell>
        </row>
        <row r="29">
          <cell r="G29" t="str">
            <v>3104.  Admisión forzosa de personal externo</v>
          </cell>
        </row>
        <row r="30">
          <cell r="G30" t="str">
            <v>3105.  Retribución y beneficios sociales</v>
          </cell>
        </row>
        <row r="31">
          <cell r="G31" t="str">
            <v>3106. Deficiencias en las Capacitaciones</v>
          </cell>
        </row>
        <row r="32">
          <cell r="G32" t="str">
            <v>3201.  Multas y sanciones</v>
          </cell>
        </row>
        <row r="33">
          <cell r="G33" t="str">
            <v>3202.  Accidentes de trabajo</v>
          </cell>
        </row>
        <row r="34">
          <cell r="G34" t="str">
            <v>3203.  Enfermedades profesionales</v>
          </cell>
        </row>
        <row r="35">
          <cell r="G35" t="str">
            <v>3301.  Difamación e invasión de la intimidad</v>
          </cell>
        </row>
        <row r="36">
          <cell r="G36" t="str">
            <v>3302.  Discriminación</v>
          </cell>
        </row>
        <row r="37">
          <cell r="G37" t="str">
            <v>4101 Pérdidas por indemnizaciones,  sanciones, compensaciones</v>
          </cell>
        </row>
        <row r="38">
          <cell r="G38" t="str">
            <v>4201. Mala Asesoría</v>
          </cell>
        </row>
        <row r="39">
          <cell r="G39" t="str">
            <v>4301. Mal funcionamiento de los productos</v>
          </cell>
        </row>
        <row r="40">
          <cell r="G40" t="str">
            <v>4401. Incumplimiento de contratos</v>
          </cell>
        </row>
        <row r="41">
          <cell r="G41" t="str">
            <v>4402.  Discriminación</v>
          </cell>
        </row>
        <row r="42">
          <cell r="G42" t="str">
            <v>4403.  Dumping</v>
          </cell>
        </row>
        <row r="43">
          <cell r="G43" t="str">
            <v>4404.  Sobreprecios</v>
          </cell>
        </row>
        <row r="44">
          <cell r="G44" t="str">
            <v>4405.  Sobornos y comisiones ocultas</v>
          </cell>
        </row>
        <row r="45">
          <cell r="G45" t="str">
            <v>4406.  Blanqueo de capitales</v>
          </cell>
        </row>
        <row r="46">
          <cell r="G46" t="str">
            <v>4407.  Venta engañosa y ocultación de riesgos</v>
          </cell>
        </row>
        <row r="47">
          <cell r="G47" t="str">
            <v>4501.  Pérdidas por incumplimiento de las instrucciones de clientes</v>
          </cell>
        </row>
        <row r="48">
          <cell r="G48" t="str">
            <v>5101. Pérdidas por interrupción de la actividad</v>
          </cell>
        </row>
        <row r="49">
          <cell r="G49" t="str">
            <v>5102. Daños en Inmuebles</v>
          </cell>
        </row>
        <row r="50">
          <cell r="G50" t="str">
            <v>5103. Daños en instalaciones</v>
          </cell>
        </row>
        <row r="51">
          <cell r="G51" t="str">
            <v>5104. Daños en vehículos</v>
          </cell>
        </row>
        <row r="52">
          <cell r="G52" t="str">
            <v>5105. Daños en personas</v>
          </cell>
        </row>
        <row r="53">
          <cell r="G53" t="str">
            <v>5201. Pérdidas por interrupción de la actividad</v>
          </cell>
        </row>
        <row r="54">
          <cell r="G54" t="str">
            <v>5202. Daños en Inmuebles</v>
          </cell>
        </row>
        <row r="55">
          <cell r="G55" t="str">
            <v>5203. Daños en instalaciones</v>
          </cell>
        </row>
        <row r="56">
          <cell r="G56" t="str">
            <v>5204. Daños en vehículos</v>
          </cell>
        </row>
        <row r="57">
          <cell r="G57" t="str">
            <v>5205. Daños en personas</v>
          </cell>
        </row>
        <row r="58">
          <cell r="G58" t="str">
            <v>5301 Accidentes y seguridad pública</v>
          </cell>
        </row>
        <row r="59">
          <cell r="G59" t="str">
            <v>6101. Arquitectura de sistemas inadecuada</v>
          </cell>
        </row>
        <row r="60">
          <cell r="G60" t="str">
            <v>6102. Fallos en la implementación de sistemas</v>
          </cell>
        </row>
        <row r="61">
          <cell r="G61" t="str">
            <v>6103. Fallos de Hardware</v>
          </cell>
        </row>
        <row r="62">
          <cell r="G62" t="str">
            <v>6104. Fallos de Software</v>
          </cell>
        </row>
        <row r="63">
          <cell r="G63" t="str">
            <v>6105. Fallos en las comunicaciones y redes</v>
          </cell>
        </row>
        <row r="64">
          <cell r="G64" t="str">
            <v>7101. Inconsistencias o fallas en la información</v>
          </cell>
        </row>
        <row r="65">
          <cell r="G65" t="str">
            <v>7102.  Errores en la operativa</v>
          </cell>
        </row>
        <row r="66">
          <cell r="G66" t="str">
            <v>7103.  Errores en la comunicación a clientes</v>
          </cell>
        </row>
        <row r="67">
          <cell r="G67" t="str">
            <v>7104.  Implantaciones deficientes</v>
          </cell>
        </row>
        <row r="68">
          <cell r="G68" t="str">
            <v>7105.  Deficiencias en procesos legales y jurídicos</v>
          </cell>
        </row>
        <row r="69">
          <cell r="G69" t="str">
            <v>7201.  Incumplimiento de la Normativa fiscal</v>
          </cell>
        </row>
        <row r="70">
          <cell r="G70" t="str">
            <v xml:space="preserve">7202.  Incumplimiento de la normativa bancaria </v>
          </cell>
        </row>
        <row r="71">
          <cell r="G71" t="str">
            <v>7203.  Incumplimiento de la normativa de seguridad</v>
          </cell>
        </row>
        <row r="72">
          <cell r="G72" t="str">
            <v>7204.  Incumplimiento de otras normas</v>
          </cell>
        </row>
        <row r="73">
          <cell r="G73" t="str">
            <v>7301.  Deficiente gestión y administración de activos</v>
          </cell>
        </row>
        <row r="74">
          <cell r="G74" t="str">
            <v>7401.  Deficiente diseño de contratos</v>
          </cell>
        </row>
        <row r="75">
          <cell r="G75" t="str">
            <v>7402.  Errores tipográficos en los contratos</v>
          </cell>
        </row>
        <row r="76">
          <cell r="G76" t="str">
            <v>7403.  Ausencia de contratos o con cláusulas erróneas</v>
          </cell>
        </row>
        <row r="77">
          <cell r="G77" t="str">
            <v>7404.  Pérdida de contratos</v>
          </cell>
        </row>
        <row r="78">
          <cell r="G78" t="str">
            <v>7405.  Defectos formales en los contratos que lo invaliden</v>
          </cell>
        </row>
        <row r="79">
          <cell r="G79" t="str">
            <v>7501.  Incumplimiento de contratos</v>
          </cell>
        </row>
      </sheetData>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Testing"/>
      <sheetName val="Hoja1"/>
    </sheetNames>
    <sheetDataSet>
      <sheetData sheetId="0"/>
      <sheetData sheetId="1">
        <row r="1">
          <cell r="B1" t="str">
            <v>Se cumple</v>
          </cell>
        </row>
        <row r="2">
          <cell r="B2" t="str">
            <v>No se cumple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Operativa"/>
      <sheetName val="Sistemática"/>
      <sheetName val="Infraestructura"/>
    </sheetNames>
    <sheetDataSet>
      <sheetData sheetId="0"/>
      <sheetData sheetId="1">
        <row r="8">
          <cell r="G8" t="str">
            <v xml:space="preserve">Total </v>
          </cell>
        </row>
        <row r="9">
          <cell r="G9">
            <v>78.697500000000005</v>
          </cell>
        </row>
        <row r="10">
          <cell r="G10">
            <v>15.729000000000001</v>
          </cell>
        </row>
        <row r="11">
          <cell r="G11">
            <v>3.0975000000000001</v>
          </cell>
        </row>
        <row r="12">
          <cell r="G12">
            <v>58.747500000000002</v>
          </cell>
        </row>
        <row r="13">
          <cell r="G13">
            <v>36.7395</v>
          </cell>
        </row>
        <row r="14">
          <cell r="G14">
            <v>193.011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57EE-BF53-4534-A367-5743A65F1BDB}">
  <dimension ref="A1:N55"/>
  <sheetViews>
    <sheetView showGridLines="0" tabSelected="1" zoomScale="85" zoomScaleNormal="85" workbookViewId="0">
      <pane xSplit="3" ySplit="7" topLeftCell="D8" activePane="bottomRight" state="frozen"/>
      <selection activeCell="D8" sqref="D8"/>
      <selection pane="topRight" activeCell="D8" sqref="D8"/>
      <selection pane="bottomLeft" activeCell="D8" sqref="D8"/>
      <selection pane="bottomRight" activeCell="D8" sqref="D8"/>
    </sheetView>
  </sheetViews>
  <sheetFormatPr baseColWidth="10" defaultColWidth="11.42578125" defaultRowHeight="15"/>
  <cols>
    <col min="1" max="1" width="11.42578125" style="1" hidden="1" customWidth="1"/>
    <col min="2" max="2" width="14.7109375" style="2" customWidth="1"/>
    <col min="3" max="3" width="65.85546875" style="2" customWidth="1"/>
    <col min="4" max="5" width="4.5703125" style="1" customWidth="1"/>
    <col min="6" max="6" width="3.28515625" style="1" bestFit="1" customWidth="1"/>
    <col min="7" max="8" width="4.85546875" style="1" bestFit="1" customWidth="1"/>
    <col min="9" max="9" width="51.7109375" style="2" customWidth="1"/>
    <col min="10" max="10" width="41.5703125" style="2" bestFit="1" customWidth="1"/>
    <col min="11" max="11" width="42.7109375" style="2" bestFit="1" customWidth="1"/>
    <col min="12" max="12" width="18.42578125" style="2" bestFit="1" customWidth="1"/>
    <col min="13" max="14" width="17.28515625" style="2" customWidth="1"/>
    <col min="15" max="16384" width="11.42578125" style="2"/>
  </cols>
  <sheetData>
    <row r="1" spans="1:14" ht="15.75" thickBot="1">
      <c r="J1" s="3"/>
      <c r="K1" s="3"/>
    </row>
    <row r="2" spans="1:14" ht="29.25" customHeight="1" thickTop="1" thickBot="1">
      <c r="B2" s="4" t="s">
        <v>0</v>
      </c>
      <c r="C2" s="5"/>
      <c r="D2" s="6" t="s">
        <v>1</v>
      </c>
      <c r="E2" s="6"/>
      <c r="F2" s="6"/>
      <c r="G2" s="6"/>
      <c r="H2" s="6"/>
      <c r="I2" s="7" t="s">
        <v>2</v>
      </c>
      <c r="J2" s="8"/>
      <c r="K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6.75" customHeight="1" thickTop="1"/>
    <row r="6" spans="1:14" ht="17.25" customHeight="1">
      <c r="B6" s="9" t="s">
        <v>7</v>
      </c>
      <c r="C6" s="9"/>
      <c r="D6" s="10" t="s">
        <v>8</v>
      </c>
      <c r="E6" s="10"/>
      <c r="F6" s="10"/>
      <c r="G6" s="10"/>
      <c r="H6" s="10"/>
      <c r="I6" s="9" t="s">
        <v>9</v>
      </c>
      <c r="J6" s="9" t="s">
        <v>10</v>
      </c>
      <c r="K6" s="9" t="s">
        <v>11</v>
      </c>
      <c r="L6" s="9" t="s">
        <v>12</v>
      </c>
      <c r="M6" s="9" t="s">
        <v>13</v>
      </c>
      <c r="N6" s="9" t="s">
        <v>14</v>
      </c>
    </row>
    <row r="7" spans="1:14" ht="62.25" customHeight="1">
      <c r="B7" s="9"/>
      <c r="C7" s="9"/>
      <c r="D7" s="11" t="s">
        <v>15</v>
      </c>
      <c r="E7" s="12" t="s">
        <v>16</v>
      </c>
      <c r="F7" s="13" t="s">
        <v>17</v>
      </c>
      <c r="G7" s="14" t="s">
        <v>18</v>
      </c>
      <c r="H7" s="15" t="s">
        <v>19</v>
      </c>
      <c r="I7" s="9"/>
      <c r="J7" s="9"/>
      <c r="K7" s="9"/>
      <c r="L7" s="9"/>
      <c r="M7" s="9"/>
      <c r="N7" s="9"/>
    </row>
    <row r="8" spans="1:14">
      <c r="A8" s="16">
        <f>SUM(A9,A13,A15,A21,A35,A38)</f>
        <v>25</v>
      </c>
      <c r="B8" s="17" t="s">
        <v>20</v>
      </c>
      <c r="C8" s="17" t="s">
        <v>21</v>
      </c>
      <c r="D8" s="18">
        <f>SUM(D9,D13,D15,D21,D35,D38)</f>
        <v>18</v>
      </c>
      <c r="E8" s="18">
        <f t="shared" ref="E8:H8" si="0">SUM(E9,E13,E15,E21,E35,E38)</f>
        <v>7</v>
      </c>
      <c r="F8" s="18">
        <f t="shared" si="0"/>
        <v>0</v>
      </c>
      <c r="G8" s="18">
        <f t="shared" si="0"/>
        <v>0</v>
      </c>
      <c r="H8" s="18">
        <f t="shared" si="0"/>
        <v>0</v>
      </c>
      <c r="I8" s="19"/>
      <c r="J8" s="19"/>
      <c r="K8" s="19"/>
      <c r="L8" s="19"/>
      <c r="M8" s="19"/>
      <c r="N8" s="19"/>
    </row>
    <row r="9" spans="1:14">
      <c r="A9" s="1">
        <f>COUNTA(B10:B12)</f>
        <v>3</v>
      </c>
      <c r="B9" s="20" t="s">
        <v>22</v>
      </c>
      <c r="C9" s="21" t="s">
        <v>23</v>
      </c>
      <c r="D9" s="22">
        <f>COUNTA(D10:D12)</f>
        <v>3</v>
      </c>
      <c r="E9" s="22">
        <f>COUNTA(E10:E12)</f>
        <v>0</v>
      </c>
      <c r="F9" s="22">
        <f>COUNTA(F10:F12)</f>
        <v>0</v>
      </c>
      <c r="G9" s="22">
        <f>COUNTA(G10:G12)</f>
        <v>0</v>
      </c>
      <c r="H9" s="22">
        <f>COUNTA(H10:H12)</f>
        <v>0</v>
      </c>
      <c r="I9" s="23"/>
      <c r="J9" s="23"/>
      <c r="K9" s="23"/>
      <c r="L9" s="23"/>
      <c r="M9" s="23"/>
      <c r="N9" s="23"/>
    </row>
    <row r="10" spans="1:14" ht="30" customHeight="1">
      <c r="B10" s="24" t="s">
        <v>24</v>
      </c>
      <c r="C10" s="25" t="str">
        <f>IFERROR((VLOOKUP(B10,'[1]4. Directorio Integrado'!$I$4:$J$1048576,2,0)),"")</f>
        <v>Los colaboradores portan el uniforme según lo establecido en el manual de imagen.</v>
      </c>
      <c r="D10" s="26" t="s">
        <v>25</v>
      </c>
      <c r="E10" s="26"/>
      <c r="F10" s="26"/>
      <c r="G10" s="26"/>
      <c r="H10" s="26"/>
      <c r="I10" s="26"/>
      <c r="J10" s="26"/>
      <c r="K10" s="26"/>
      <c r="L10" s="26"/>
      <c r="M10" s="26"/>
      <c r="N10" s="26"/>
    </row>
    <row r="11" spans="1:14" ht="30" customHeight="1">
      <c r="B11" s="27" t="s">
        <v>26</v>
      </c>
      <c r="C11" s="25" t="str">
        <f>IFERROR((VLOOKUP(B11,'[1]4. Directorio Integrado'!$I$4:$J$1048576,2,0)),"")</f>
        <v>Los colaboradores tiene y usan el carné en un lugar visible durante la jornada laboral.</v>
      </c>
      <c r="D11" s="28" t="s">
        <v>25</v>
      </c>
      <c r="E11" s="28"/>
      <c r="F11" s="28"/>
      <c r="G11" s="28"/>
      <c r="H11" s="28"/>
      <c r="I11" s="28"/>
      <c r="J11" s="28"/>
      <c r="K11" s="28"/>
      <c r="L11" s="28"/>
      <c r="M11" s="28"/>
      <c r="N11" s="28"/>
    </row>
    <row r="12" spans="1:14" ht="30" customHeight="1">
      <c r="B12" s="27" t="s">
        <v>27</v>
      </c>
      <c r="C12" s="25" t="str">
        <f>IFERROR((VLOOKUP(B12,'[1]4. Directorio Integrado'!$I$4:$J$1048576,2,0)),"")</f>
        <v>Los colaboradores parquean vehículos (motos) dentro de la oficina.</v>
      </c>
      <c r="D12" s="28" t="s">
        <v>25</v>
      </c>
      <c r="E12" s="28"/>
      <c r="F12" s="28"/>
      <c r="G12" s="28"/>
      <c r="H12" s="28"/>
      <c r="I12" s="28"/>
      <c r="J12" s="28"/>
      <c r="K12" s="28"/>
      <c r="L12" s="28"/>
      <c r="M12" s="28"/>
      <c r="N12" s="28"/>
    </row>
    <row r="13" spans="1:14">
      <c r="A13" s="1">
        <f>COUNTA(B14:B14)</f>
        <v>1</v>
      </c>
      <c r="B13" s="20" t="s">
        <v>28</v>
      </c>
      <c r="C13" s="21" t="s">
        <v>29</v>
      </c>
      <c r="D13" s="22">
        <f>COUNTA(D14:D14)</f>
        <v>1</v>
      </c>
      <c r="E13" s="22">
        <f>COUNTA(E14:E14)</f>
        <v>0</v>
      </c>
      <c r="F13" s="22">
        <f>COUNTA(F14:F14)</f>
        <v>0</v>
      </c>
      <c r="G13" s="22">
        <f>COUNTA(G14:G14)</f>
        <v>0</v>
      </c>
      <c r="H13" s="22">
        <f>COUNTA(H14:H14)</f>
        <v>0</v>
      </c>
      <c r="I13" s="23"/>
      <c r="J13" s="23"/>
      <c r="K13" s="23"/>
      <c r="L13" s="23"/>
      <c r="M13" s="23"/>
      <c r="N13" s="23"/>
    </row>
    <row r="14" spans="1:14" ht="30" customHeight="1">
      <c r="B14" s="24" t="s">
        <v>30</v>
      </c>
      <c r="C14" s="25" t="str">
        <f>IFERROR((VLOOKUP(B14,'[1]4. Directorio Integrado'!$I$4:$J$1048576,2,0)),"")</f>
        <v>Se realiza inventario a los activos de la oficina (solicitar último inventario).</v>
      </c>
      <c r="D14" s="26" t="s">
        <v>31</v>
      </c>
      <c r="E14" s="26"/>
      <c r="F14" s="26"/>
      <c r="G14" s="26"/>
      <c r="H14" s="26"/>
      <c r="I14" s="26"/>
      <c r="J14" s="26"/>
      <c r="K14" s="26"/>
      <c r="L14" s="26"/>
      <c r="M14" s="26"/>
      <c r="N14" s="26"/>
    </row>
    <row r="15" spans="1:14">
      <c r="A15" s="1">
        <f>COUNTA(B16:B20)</f>
        <v>5</v>
      </c>
      <c r="B15" s="20" t="s">
        <v>32</v>
      </c>
      <c r="C15" s="21" t="s">
        <v>33</v>
      </c>
      <c r="D15" s="22">
        <f>COUNTA(D16:D20)</f>
        <v>2</v>
      </c>
      <c r="E15" s="22">
        <f t="shared" ref="E15:H15" si="1">COUNTA(E16:E20)</f>
        <v>3</v>
      </c>
      <c r="F15" s="22">
        <f t="shared" si="1"/>
        <v>0</v>
      </c>
      <c r="G15" s="22">
        <f t="shared" si="1"/>
        <v>0</v>
      </c>
      <c r="H15" s="22">
        <f t="shared" si="1"/>
        <v>0</v>
      </c>
      <c r="I15" s="23"/>
      <c r="J15" s="23"/>
      <c r="K15" s="23"/>
      <c r="L15" s="23"/>
      <c r="M15" s="23"/>
      <c r="N15" s="23"/>
    </row>
    <row r="16" spans="1:14" ht="30" customHeight="1">
      <c r="B16" s="24" t="s">
        <v>34</v>
      </c>
      <c r="C16" s="25" t="str">
        <f>IFERROR((VLOOKUP(B16,'[1]4. Directorio Integrado'!$I$4:$J$1048576,2,0)),"")</f>
        <v>La puerta principal de la oficina permanece cerrada cuando la bóveda está abierta.</v>
      </c>
      <c r="D16" s="26" t="s">
        <v>31</v>
      </c>
      <c r="E16" s="26"/>
      <c r="F16" s="26"/>
      <c r="G16" s="26"/>
      <c r="H16" s="26"/>
      <c r="I16" s="26"/>
      <c r="J16" s="26"/>
      <c r="K16" s="26"/>
      <c r="L16" s="26"/>
      <c r="M16" s="26"/>
      <c r="N16" s="26"/>
    </row>
    <row r="17" spans="1:14" ht="30" customHeight="1">
      <c r="B17" s="24" t="s">
        <v>35</v>
      </c>
      <c r="C17" s="25" t="str">
        <f>IFERROR((VLOOKUP(B17,'[1]4. Directorio Integrado'!$I$4:$J$1048576,2,0)),"")</f>
        <v>Existe libro de bóveda y  este evidencia  del registro de las operaciones diarias.</v>
      </c>
      <c r="D17" s="26"/>
      <c r="E17" s="26" t="s">
        <v>25</v>
      </c>
      <c r="F17" s="26"/>
      <c r="G17" s="26"/>
      <c r="H17" s="26"/>
      <c r="I17" s="26"/>
      <c r="J17" s="26"/>
      <c r="K17" s="26"/>
      <c r="L17" s="26"/>
      <c r="M17" s="26"/>
      <c r="N17" s="26"/>
    </row>
    <row r="18" spans="1:14" ht="30" customHeight="1">
      <c r="B18" s="24" t="s">
        <v>36</v>
      </c>
      <c r="C18" s="25" t="str">
        <f>IFERROR((VLOOKUP(B18,'[1]4. Directorio Integrado'!$I$4:$J$1048576,2,0)),"")</f>
        <v>Mensualmente se realiza el arqueo de fin de mes a bóveda según lo estipulado en el manual de manejo de efectivo. OP-MME. y se encuentran actas de arqueo.</v>
      </c>
      <c r="D18" s="26"/>
      <c r="E18" s="26" t="s">
        <v>25</v>
      </c>
      <c r="F18" s="26"/>
      <c r="G18" s="26"/>
      <c r="H18" s="26"/>
      <c r="I18" s="26"/>
      <c r="J18" s="26"/>
      <c r="K18" s="26"/>
      <c r="L18" s="26"/>
      <c r="M18" s="26"/>
      <c r="N18" s="26"/>
    </row>
    <row r="19" spans="1:14" ht="30" customHeight="1">
      <c r="B19" s="24" t="s">
        <v>37</v>
      </c>
      <c r="C19" s="25" t="str">
        <f>IFERROR((VLOOKUP(B19,'[1]4. Directorio Integrado'!$I$4:$J$1048576,2,0)),"")</f>
        <v>La bóveda permanece cerrada, diales borrados y asegurada cuando no esta en uso.</v>
      </c>
      <c r="D19" s="26"/>
      <c r="E19" s="26" t="s">
        <v>25</v>
      </c>
      <c r="F19" s="26"/>
      <c r="G19" s="26"/>
      <c r="H19" s="26"/>
      <c r="I19" s="26"/>
      <c r="J19" s="26"/>
      <c r="K19" s="26"/>
      <c r="L19" s="26"/>
      <c r="M19" s="26"/>
      <c r="N19" s="26"/>
    </row>
    <row r="20" spans="1:14" ht="30" customHeight="1">
      <c r="B20" s="27" t="s">
        <v>38</v>
      </c>
      <c r="C20" s="25" t="str">
        <f>IFERROR((VLOOKUP(B20,'[1]4. Directorio Integrado'!$I$4:$J$1048576,2,0)),"")</f>
        <v>Se realiza el control dual para la apertura de bóveda.</v>
      </c>
      <c r="D20" s="28" t="s">
        <v>31</v>
      </c>
      <c r="E20" s="28"/>
      <c r="F20" s="28"/>
      <c r="G20" s="28"/>
      <c r="H20" s="28"/>
      <c r="I20" s="28"/>
      <c r="J20" s="28"/>
      <c r="K20" s="28"/>
      <c r="L20" s="28"/>
      <c r="M20" s="28"/>
      <c r="N20" s="28"/>
    </row>
    <row r="21" spans="1:14" ht="30" customHeight="1">
      <c r="A21" s="1">
        <f>COUNTA(B22:B34)</f>
        <v>13</v>
      </c>
      <c r="B21" s="20" t="s">
        <v>39</v>
      </c>
      <c r="C21" s="21" t="s">
        <v>40</v>
      </c>
      <c r="D21" s="22">
        <f>COUNTA(D22:D34)</f>
        <v>9</v>
      </c>
      <c r="E21" s="22">
        <f t="shared" ref="E21:H21" si="2">COUNTA(E22:E34)</f>
        <v>4</v>
      </c>
      <c r="F21" s="22">
        <f t="shared" si="2"/>
        <v>0</v>
      </c>
      <c r="G21" s="22">
        <f t="shared" si="2"/>
        <v>0</v>
      </c>
      <c r="H21" s="22">
        <f t="shared" si="2"/>
        <v>0</v>
      </c>
      <c r="I21" s="23"/>
      <c r="J21" s="23"/>
      <c r="K21" s="23"/>
      <c r="L21" s="23"/>
      <c r="M21" s="23"/>
      <c r="N21" s="23"/>
    </row>
    <row r="22" spans="1:14" ht="30" customHeight="1">
      <c r="B22" s="24" t="s">
        <v>41</v>
      </c>
      <c r="C22" s="25" t="str">
        <f>IFERROR((VLOOKUP(B22,'[1]4. Directorio Integrado'!$I$4:$J$1048576,2,0)),"")</f>
        <v>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v>
      </c>
      <c r="D22" s="26" t="s">
        <v>31</v>
      </c>
      <c r="E22" s="26"/>
      <c r="F22" s="26"/>
      <c r="G22" s="26"/>
      <c r="H22" s="26"/>
      <c r="I22" s="26"/>
      <c r="J22" s="26"/>
      <c r="K22" s="26"/>
      <c r="L22" s="26"/>
      <c r="M22" s="26"/>
      <c r="N22" s="26"/>
    </row>
    <row r="23" spans="1:14" ht="30" customHeight="1">
      <c r="B23" s="24" t="s">
        <v>42</v>
      </c>
      <c r="C23" s="25" t="str">
        <f>IFERROR((VLOOKUP(B23,'[1]4. Directorio Integrado'!$I$4:$J$1048576,2,0)),"")</f>
        <v>Se realizan arqueos en caja diariamente.</v>
      </c>
      <c r="D23" s="26" t="s">
        <v>31</v>
      </c>
      <c r="E23" s="26"/>
      <c r="F23" s="26"/>
      <c r="G23" s="26"/>
      <c r="H23" s="26"/>
      <c r="I23" s="26"/>
      <c r="J23" s="26"/>
      <c r="K23" s="26"/>
      <c r="L23" s="26"/>
      <c r="M23" s="26"/>
      <c r="N23" s="26"/>
    </row>
    <row r="24" spans="1:14" ht="30" customHeight="1">
      <c r="B24" s="24" t="s">
        <v>43</v>
      </c>
      <c r="C24" s="25" t="str">
        <f>IFERROR((VLOOKUP(B24,'[1]4. Directorio Integrado'!$I$4:$J$1048576,2,0)),"")</f>
        <v>Se conservan actas de arqueo de caja general.</v>
      </c>
      <c r="D24" s="26" t="s">
        <v>31</v>
      </c>
      <c r="E24" s="26"/>
      <c r="F24" s="26"/>
      <c r="G24" s="26"/>
      <c r="H24" s="26"/>
      <c r="I24" s="26"/>
      <c r="J24" s="26"/>
      <c r="K24" s="26"/>
      <c r="L24" s="26"/>
      <c r="M24" s="26"/>
      <c r="N24" s="26"/>
    </row>
    <row r="25" spans="1:14" ht="30" customHeight="1">
      <c r="B25" s="24" t="s">
        <v>44</v>
      </c>
      <c r="C25" s="25" t="str">
        <f>IFERROR((VLOOKUP(B25,'[1]4. Directorio Integrado'!$I$4:$J$1048576,2,0)),"")</f>
        <v>Se conservan actas de la verificación del control en la custodia del efectivo.</v>
      </c>
      <c r="D25" s="26" t="s">
        <v>31</v>
      </c>
      <c r="E25" s="26"/>
      <c r="F25" s="26"/>
      <c r="G25" s="26"/>
      <c r="H25" s="26"/>
      <c r="I25" s="26"/>
      <c r="J25" s="26"/>
      <c r="K25" s="26"/>
      <c r="L25" s="26"/>
      <c r="M25" s="26"/>
      <c r="N25" s="26"/>
    </row>
    <row r="26" spans="1:14" ht="30" customHeight="1">
      <c r="B26" s="24" t="s">
        <v>45</v>
      </c>
      <c r="C26" s="25" t="str">
        <f>IFERROR((VLOOKUP(B26,'[1]4. Directorio Integrado'!$I$4:$J$1048576,2,0)),"")</f>
        <v>El biométrico y los datáfonos se encuentran ubicados adecuadamente.</v>
      </c>
      <c r="D26" s="26" t="s">
        <v>31</v>
      </c>
      <c r="E26" s="26"/>
      <c r="F26" s="26"/>
      <c r="G26" s="26"/>
      <c r="H26" s="26"/>
      <c r="I26" s="26"/>
      <c r="J26" s="26"/>
      <c r="K26" s="26"/>
      <c r="L26" s="26"/>
      <c r="M26" s="26"/>
      <c r="N26" s="26"/>
    </row>
    <row r="27" spans="1:14" ht="30" customHeight="1">
      <c r="B27" s="24" t="s">
        <v>46</v>
      </c>
      <c r="C27" s="25" t="str">
        <f>IFERROR((VLOOKUP(B27,'[1]4. Directorio Integrado'!$I$4:$J$1048576,2,0)),"")</f>
        <v>La puerta de acceso al área de caja permanece cerrada.</v>
      </c>
      <c r="D27" s="26" t="s">
        <v>31</v>
      </c>
      <c r="E27" s="26"/>
      <c r="F27" s="26"/>
      <c r="G27" s="26"/>
      <c r="H27" s="26"/>
      <c r="I27" s="26"/>
      <c r="J27" s="26"/>
      <c r="K27" s="26"/>
      <c r="L27" s="26"/>
      <c r="M27" s="26"/>
      <c r="N27" s="26"/>
    </row>
    <row r="28" spans="1:14" ht="30" customHeight="1">
      <c r="B28" s="24" t="s">
        <v>47</v>
      </c>
      <c r="C28" s="25" t="str">
        <f>IFERROR((VLOOKUP(B28,'[1]4. Directorio Integrado'!$I$4:$J$1048576,2,0)),"")</f>
        <v>El cofre o trampero permanece cerrado y asegurado cuando no se usa.</v>
      </c>
      <c r="D28" s="26" t="s">
        <v>31</v>
      </c>
      <c r="E28" s="26"/>
      <c r="F28" s="26"/>
      <c r="G28" s="26"/>
      <c r="H28" s="26"/>
      <c r="I28" s="26"/>
      <c r="J28" s="26"/>
      <c r="K28" s="26"/>
      <c r="L28" s="26"/>
      <c r="M28" s="26"/>
      <c r="N28" s="26"/>
    </row>
    <row r="29" spans="1:14" ht="30" customHeight="1">
      <c r="B29" s="24" t="s">
        <v>48</v>
      </c>
      <c r="C29" s="25" t="str">
        <f>IFERROR((VLOOKUP(B29,'[1]4. Directorio Integrado'!$I$4:$J$1048576,2,0)),"")</f>
        <v xml:space="preserve">El tope de efectivo en caja  se encuentra de acuerdo a lo establecido en manual de manejo de efectivo. </v>
      </c>
      <c r="D29" s="26" t="s">
        <v>31</v>
      </c>
      <c r="E29" s="26"/>
      <c r="F29" s="26"/>
      <c r="G29" s="26"/>
      <c r="H29" s="26"/>
      <c r="I29" s="26"/>
      <c r="J29" s="26"/>
      <c r="K29" s="26"/>
      <c r="L29" s="26"/>
      <c r="M29" s="26"/>
      <c r="N29" s="26"/>
    </row>
    <row r="30" spans="1:14" ht="30" customHeight="1">
      <c r="B30" s="24" t="s">
        <v>49</v>
      </c>
      <c r="C30" s="25" t="str">
        <f>IFERROR((VLOOKUP(B30,'[1]4. Directorio Integrado'!$I$4:$J$1048576,2,0)),"")</f>
        <v>Se realiza control dual por parte del gestor II en la transacciones que se requiere en caja.</v>
      </c>
      <c r="D30" s="26"/>
      <c r="E30" s="26" t="s">
        <v>25</v>
      </c>
      <c r="F30" s="26"/>
      <c r="G30" s="26"/>
      <c r="H30" s="26"/>
      <c r="I30" s="26"/>
      <c r="J30" s="26"/>
      <c r="K30" s="26"/>
      <c r="L30" s="26"/>
      <c r="M30" s="26"/>
      <c r="N30" s="26"/>
    </row>
    <row r="31" spans="1:14" ht="30" customHeight="1">
      <c r="B31" s="24" t="s">
        <v>50</v>
      </c>
      <c r="C31" s="25" t="str">
        <f>IFERROR((VLOOKUP(B31,'[1]4. Directorio Integrado'!$I$4:$J$1048576,2,0)),"")</f>
        <v>El cajero conoce sobre  validación del documento de identidad, visacion de huella y firma en las transacciones.</v>
      </c>
      <c r="D31" s="26"/>
      <c r="E31" s="26" t="s">
        <v>25</v>
      </c>
      <c r="F31" s="26"/>
      <c r="G31" s="26"/>
      <c r="H31" s="26"/>
      <c r="I31" s="26"/>
      <c r="J31" s="26"/>
      <c r="K31" s="26"/>
      <c r="L31" s="26"/>
      <c r="M31" s="26"/>
      <c r="N31" s="26"/>
    </row>
    <row r="32" spans="1:14" ht="30" customHeight="1">
      <c r="B32" s="24" t="s">
        <v>51</v>
      </c>
      <c r="C32" s="25" t="str">
        <f>IFERROR((VLOOKUP(B32,'[1]4. Directorio Integrado'!$I$4:$J$1048576,2,0)),"")</f>
        <v>Se lleva por parte del cajero planilla de ofrecimiento de acompañamiento por parte de la policía.</v>
      </c>
      <c r="D32" s="26"/>
      <c r="E32" s="26" t="s">
        <v>25</v>
      </c>
      <c r="F32" s="26"/>
      <c r="G32" s="26"/>
      <c r="H32" s="26"/>
      <c r="I32" s="26"/>
      <c r="J32" s="26"/>
      <c r="K32" s="26"/>
      <c r="L32" s="26"/>
      <c r="M32" s="26"/>
      <c r="N32" s="26"/>
    </row>
    <row r="33" spans="1:14" ht="30" customHeight="1">
      <c r="B33" s="27" t="s">
        <v>52</v>
      </c>
      <c r="C33" s="25" t="str">
        <f>IFERROR((VLOOKUP(B33,'[1]4. Directorio Integrado'!$I$4:$J$1048576,2,0)),"")</f>
        <v>El cajero no utiliza celuar en el área de caja</v>
      </c>
      <c r="D33" s="28"/>
      <c r="E33" s="28" t="s">
        <v>25</v>
      </c>
      <c r="F33" s="28"/>
      <c r="G33" s="28"/>
      <c r="H33" s="28"/>
      <c r="I33" s="28"/>
      <c r="J33" s="28"/>
      <c r="K33" s="28"/>
      <c r="L33" s="28"/>
      <c r="M33" s="28"/>
      <c r="N33" s="28"/>
    </row>
    <row r="34" spans="1:14" ht="30" customHeight="1">
      <c r="B34" s="27" t="s">
        <v>53</v>
      </c>
      <c r="C34" s="25" t="str">
        <f>IFERROR((VLOOKUP(B34,'[1]4. Directorio Integrado'!$I$4:$J$1048576,2,0)),"")</f>
        <v>El cajero no ingresa maletines, bolsos, o elementos similares al área de caja.</v>
      </c>
      <c r="D34" s="28" t="s">
        <v>31</v>
      </c>
      <c r="E34" s="28"/>
      <c r="F34" s="28"/>
      <c r="G34" s="28"/>
      <c r="H34" s="28"/>
      <c r="I34" s="28"/>
      <c r="J34" s="28"/>
      <c r="K34" s="28"/>
      <c r="L34" s="28"/>
      <c r="M34" s="28"/>
      <c r="N34" s="28"/>
    </row>
    <row r="35" spans="1:14" ht="30" customHeight="1">
      <c r="A35" s="1">
        <f>COUNTA(B36:B37)</f>
        <v>2</v>
      </c>
      <c r="B35" s="29" t="s">
        <v>54</v>
      </c>
      <c r="C35" s="29" t="s">
        <v>55</v>
      </c>
      <c r="D35" s="30">
        <f>COUNTA(D36:D37)</f>
        <v>2</v>
      </c>
      <c r="E35" s="30">
        <f t="shared" ref="E35:H35" si="3">COUNTA(E36:E37)</f>
        <v>0</v>
      </c>
      <c r="F35" s="30">
        <f t="shared" si="3"/>
        <v>0</v>
      </c>
      <c r="G35" s="30">
        <f t="shared" si="3"/>
        <v>0</v>
      </c>
      <c r="H35" s="30">
        <f t="shared" si="3"/>
        <v>0</v>
      </c>
      <c r="I35" s="31"/>
      <c r="J35" s="31"/>
      <c r="K35" s="31"/>
      <c r="L35" s="31"/>
      <c r="M35" s="31"/>
      <c r="N35" s="31"/>
    </row>
    <row r="36" spans="1:14" ht="30" customHeight="1">
      <c r="B36" s="27" t="s">
        <v>56</v>
      </c>
      <c r="C36" s="25" t="str">
        <f>IFERROR((VLOOKUP(B36,'[1]4. Directorio Integrado'!$I$4:$J$1048576,2,0)),"")</f>
        <v>Se realiza arqueo de caja menor (caja menor administrativa).</v>
      </c>
      <c r="D36" s="28" t="s">
        <v>31</v>
      </c>
      <c r="E36" s="28"/>
      <c r="F36" s="28"/>
      <c r="G36" s="28"/>
      <c r="H36" s="28"/>
      <c r="I36" s="28"/>
      <c r="J36" s="28"/>
      <c r="K36" s="28"/>
      <c r="L36" s="28"/>
      <c r="M36" s="28"/>
      <c r="N36" s="28"/>
    </row>
    <row r="37" spans="1:14" ht="30" customHeight="1">
      <c r="B37" s="27" t="s">
        <v>57</v>
      </c>
      <c r="C37" s="25" t="str">
        <f>IFERROR((VLOOKUP(B37,'[1]4. Directorio Integrado'!$I$4:$J$1048576,2,0)),"")</f>
        <v>Se conservan los formato de arqueo de caja menor realizados (verificar formatos).</v>
      </c>
      <c r="D37" s="28" t="s">
        <v>31</v>
      </c>
      <c r="E37" s="28"/>
      <c r="F37" s="28"/>
      <c r="G37" s="28"/>
      <c r="H37" s="28"/>
      <c r="I37" s="28"/>
      <c r="J37" s="28"/>
      <c r="K37" s="28"/>
      <c r="L37" s="28"/>
      <c r="M37" s="28"/>
      <c r="N37" s="28"/>
    </row>
    <row r="38" spans="1:14" ht="30" customHeight="1">
      <c r="A38" s="1">
        <f>COUNTA(B39:B39)</f>
        <v>1</v>
      </c>
      <c r="B38" s="29" t="s">
        <v>58</v>
      </c>
      <c r="C38" s="29" t="s">
        <v>59</v>
      </c>
      <c r="D38" s="30">
        <f>COUNTA(D39)</f>
        <v>1</v>
      </c>
      <c r="E38" s="30">
        <f t="shared" ref="E38:H38" si="4">COUNTA(E39)</f>
        <v>0</v>
      </c>
      <c r="F38" s="30">
        <f t="shared" si="4"/>
        <v>0</v>
      </c>
      <c r="G38" s="30">
        <f t="shared" si="4"/>
        <v>0</v>
      </c>
      <c r="H38" s="30">
        <f t="shared" si="4"/>
        <v>0</v>
      </c>
      <c r="I38" s="31"/>
      <c r="J38" s="31"/>
      <c r="K38" s="31"/>
      <c r="L38" s="31"/>
      <c r="M38" s="31"/>
      <c r="N38" s="31"/>
    </row>
    <row r="39" spans="1:14" ht="30" customHeight="1">
      <c r="B39" s="27" t="s">
        <v>60</v>
      </c>
      <c r="C39" s="25" t="str">
        <f>IFERROR((VLOOKUP(B39,'[1]4. Directorio Integrado'!$I$4:$J$1048576,2,0)),"")</f>
        <v>El gestor I y II o  coordinador conocen sobre validación de cédula, visan huella y firma al momento del trámite del  desembolso.</v>
      </c>
      <c r="D39" s="28" t="s">
        <v>31</v>
      </c>
      <c r="E39" s="28"/>
      <c r="F39" s="28"/>
      <c r="G39" s="28"/>
      <c r="H39" s="28"/>
      <c r="I39" s="28"/>
      <c r="J39" s="28"/>
      <c r="K39" s="28"/>
      <c r="L39" s="28"/>
      <c r="M39" s="28"/>
      <c r="N39" s="28"/>
    </row>
    <row r="40" spans="1:14" ht="30" customHeight="1">
      <c r="A40" s="16">
        <f>SUM(A41,)</f>
        <v>6</v>
      </c>
      <c r="B40" s="17" t="s">
        <v>61</v>
      </c>
      <c r="C40" s="17" t="s">
        <v>62</v>
      </c>
      <c r="D40" s="18">
        <f>SUM(D41)</f>
        <v>3</v>
      </c>
      <c r="E40" s="18">
        <f t="shared" ref="E40:H40" si="5">SUM(E41)</f>
        <v>3</v>
      </c>
      <c r="F40" s="18">
        <f t="shared" si="5"/>
        <v>0</v>
      </c>
      <c r="G40" s="18">
        <f t="shared" si="5"/>
        <v>0</v>
      </c>
      <c r="H40" s="18">
        <f t="shared" si="5"/>
        <v>0</v>
      </c>
      <c r="I40" s="19"/>
      <c r="J40" s="19"/>
      <c r="K40" s="19"/>
      <c r="L40" s="19"/>
      <c r="M40" s="19"/>
      <c r="N40" s="19"/>
    </row>
    <row r="41" spans="1:14" ht="30" customHeight="1">
      <c r="A41" s="1">
        <f>COUNTA(B42:B47)</f>
        <v>6</v>
      </c>
      <c r="B41" s="29" t="s">
        <v>63</v>
      </c>
      <c r="C41" s="29" t="s">
        <v>64</v>
      </c>
      <c r="D41" s="30">
        <f>COUNTA(D42:D47)</f>
        <v>3</v>
      </c>
      <c r="E41" s="30">
        <f t="shared" ref="E41:H41" si="6">COUNTA(E42:E47)</f>
        <v>3</v>
      </c>
      <c r="F41" s="30">
        <f t="shared" si="6"/>
        <v>0</v>
      </c>
      <c r="G41" s="30">
        <f t="shared" si="6"/>
        <v>0</v>
      </c>
      <c r="H41" s="30">
        <f t="shared" si="6"/>
        <v>0</v>
      </c>
      <c r="I41" s="31"/>
      <c r="J41" s="31"/>
      <c r="K41" s="31"/>
      <c r="L41" s="31"/>
      <c r="M41" s="31"/>
      <c r="N41" s="31"/>
    </row>
    <row r="42" spans="1:14" ht="30" customHeight="1">
      <c r="B42" s="27" t="s">
        <v>65</v>
      </c>
      <c r="C42" s="25" t="str">
        <f>IFERROR((VLOOKUP(B42,'[1]4. Directorio Integrado'!$I$4:$J$1048576,2,0)),"")</f>
        <v>Se conservan en el archivador de tarjetas de firmas y se encuentra debidamente cerrado y asegurado, el gestor II o coordinador custodia las llaves.</v>
      </c>
      <c r="D42" s="28" t="s">
        <v>31</v>
      </c>
      <c r="E42" s="28"/>
      <c r="F42" s="28"/>
      <c r="G42" s="28"/>
      <c r="H42" s="28"/>
      <c r="I42" s="28"/>
      <c r="J42" s="28"/>
      <c r="K42" s="28"/>
      <c r="L42" s="28"/>
      <c r="M42" s="28"/>
      <c r="N42" s="28"/>
    </row>
    <row r="43" spans="1:14" ht="30" customHeight="1">
      <c r="B43" s="27" t="s">
        <v>66</v>
      </c>
      <c r="C43" s="32" t="str">
        <f>IFERROR((VLOOKUP(B43,'[1]4. Directorio Integrado'!$I$4:$J$1048576,2,0)),"")</f>
        <v>Verificar para  el último mes, la realización del arqueo de pagarés, en el formato fb-rc02-003-v01-2014 acta de verificación y existencia de pagarés vigentes y castigados.</v>
      </c>
      <c r="D43" s="28"/>
      <c r="E43" s="28" t="s">
        <v>25</v>
      </c>
      <c r="F43" s="28"/>
      <c r="G43" s="28"/>
      <c r="H43" s="28"/>
      <c r="I43" s="33"/>
      <c r="J43" s="33"/>
      <c r="K43" s="33"/>
      <c r="L43" s="33"/>
      <c r="M43" s="33"/>
      <c r="N43" s="33"/>
    </row>
    <row r="44" spans="1:14" ht="30" customHeight="1">
      <c r="B44" s="27" t="s">
        <v>67</v>
      </c>
      <c r="C44" s="32" t="str">
        <f>IFERROR((VLOOKUP(B44,'[1]4. Directorio Integrado'!$I$4:$J$1048576,2,0)),"")</f>
        <v>Verificar que los talonarios de cheques/pagarés, tarjetas débito, formularios de cheques bancarios, se custodian con las debidas medidas de Seguridad de la Información y en los expedientes de los clientes.</v>
      </c>
      <c r="D44" s="28"/>
      <c r="E44" s="28" t="s">
        <v>25</v>
      </c>
      <c r="F44" s="28"/>
      <c r="G44" s="28"/>
      <c r="H44" s="28"/>
      <c r="I44" s="33"/>
      <c r="J44" s="33"/>
      <c r="K44" s="33"/>
      <c r="L44" s="33"/>
      <c r="M44" s="33"/>
      <c r="N44" s="33"/>
    </row>
    <row r="45" spans="1:14" ht="30" customHeight="1">
      <c r="B45" s="27" t="s">
        <v>68</v>
      </c>
      <c r="C45" s="32" t="str">
        <f>IFERROR((VLOOKUP(B45,'[1]4. Directorio Integrado'!$I$4:$J$1048576,2,0)),"")</f>
        <v>Verificar que los recibos provisionales son adecuadamente custodiados y se realiza un control de los recibos.</v>
      </c>
      <c r="D45" s="28"/>
      <c r="E45" s="28" t="s">
        <v>25</v>
      </c>
      <c r="F45" s="28"/>
      <c r="G45" s="28"/>
      <c r="H45" s="28"/>
      <c r="I45" s="33"/>
      <c r="J45" s="33"/>
      <c r="K45" s="33"/>
      <c r="L45" s="33"/>
      <c r="M45" s="33"/>
      <c r="N45" s="33"/>
    </row>
    <row r="46" spans="1:14" ht="30" customHeight="1">
      <c r="B46" s="27" t="s">
        <v>69</v>
      </c>
      <c r="C46" s="32" t="str">
        <f>IFERROR((VLOOKUP(B46,'[1]4. Directorio Integrado'!$I$4:$J$1048576,2,0)),"")</f>
        <v>Se conservan actas de arqueo de cheques de cuentas de otros bancos firmadas por el gerente de oficina.</v>
      </c>
      <c r="D46" s="28" t="s">
        <v>31</v>
      </c>
      <c r="E46" s="28"/>
      <c r="F46" s="28"/>
      <c r="G46" s="28"/>
      <c r="H46" s="28"/>
      <c r="I46" s="33"/>
      <c r="J46" s="33"/>
      <c r="K46" s="33"/>
      <c r="L46" s="33"/>
      <c r="M46" s="33"/>
      <c r="N46" s="33"/>
    </row>
    <row r="47" spans="1:14" ht="30" customHeight="1">
      <c r="B47" s="27" t="s">
        <v>70</v>
      </c>
      <c r="C47" s="32" t="str">
        <f>IFERROR((VLOOKUP(B47,'[1]4. Directorio Integrado'!$I$4:$J$1048576,2,0)),"")</f>
        <v>Se conservan actas de arqueo de títulos valores (cdt) firmadas por el gerente de oficina.</v>
      </c>
      <c r="D47" s="28" t="s">
        <v>31</v>
      </c>
      <c r="E47" s="28"/>
      <c r="F47" s="28"/>
      <c r="G47" s="28"/>
      <c r="H47" s="28"/>
      <c r="I47" s="33"/>
      <c r="J47" s="33"/>
      <c r="K47" s="33"/>
      <c r="L47" s="33"/>
      <c r="M47" s="33"/>
      <c r="N47" s="33"/>
    </row>
    <row r="48" spans="1:14" ht="30" customHeight="1">
      <c r="A48" s="16">
        <f>SUM(A49,)</f>
        <v>4</v>
      </c>
      <c r="B48" s="17" t="s">
        <v>71</v>
      </c>
      <c r="C48" s="17" t="s">
        <v>72</v>
      </c>
      <c r="D48" s="18">
        <f>SUM(D49)</f>
        <v>1</v>
      </c>
      <c r="E48" s="18">
        <f t="shared" ref="E48:H48" si="7">SUM(E49)</f>
        <v>3</v>
      </c>
      <c r="F48" s="18">
        <f t="shared" si="7"/>
        <v>0</v>
      </c>
      <c r="G48" s="18">
        <f t="shared" si="7"/>
        <v>0</v>
      </c>
      <c r="H48" s="18">
        <f t="shared" si="7"/>
        <v>0</v>
      </c>
      <c r="I48" s="19"/>
      <c r="J48" s="19"/>
      <c r="K48" s="19"/>
      <c r="L48" s="19"/>
      <c r="M48" s="19"/>
      <c r="N48" s="19"/>
    </row>
    <row r="49" spans="1:14" ht="30" customHeight="1">
      <c r="A49" s="1">
        <f>COUNTA(B50:B61)</f>
        <v>4</v>
      </c>
      <c r="B49" s="29" t="s">
        <v>73</v>
      </c>
      <c r="C49" s="29" t="s">
        <v>72</v>
      </c>
      <c r="D49" s="30">
        <f>COUNTA(D50:D53)</f>
        <v>1</v>
      </c>
      <c r="E49" s="30">
        <f t="shared" ref="E49:H49" si="8">COUNTA(E50:E53)</f>
        <v>3</v>
      </c>
      <c r="F49" s="30">
        <f t="shared" si="8"/>
        <v>0</v>
      </c>
      <c r="G49" s="30">
        <f t="shared" si="8"/>
        <v>0</v>
      </c>
      <c r="H49" s="30">
        <f t="shared" si="8"/>
        <v>0</v>
      </c>
      <c r="I49" s="31"/>
      <c r="J49" s="31"/>
      <c r="K49" s="31"/>
      <c r="L49" s="31"/>
      <c r="M49" s="31"/>
      <c r="N49" s="31"/>
    </row>
    <row r="50" spans="1:14" ht="30" customHeight="1">
      <c r="B50" s="27" t="s">
        <v>74</v>
      </c>
      <c r="C50" s="32" t="str">
        <f>IFERROR((VLOOKUP(B50,'[1]4. Directorio Integrado'!$I$4:$J$1048576,2,0)),"")</f>
        <v>Diligencia diariamente el tablero con los compromisos y resultados.</v>
      </c>
      <c r="D50" s="28"/>
      <c r="E50" s="28" t="s">
        <v>25</v>
      </c>
      <c r="F50" s="28"/>
      <c r="G50" s="28"/>
      <c r="H50" s="28"/>
      <c r="I50" s="28"/>
      <c r="J50" s="28"/>
      <c r="K50" s="28"/>
      <c r="L50" s="28"/>
      <c r="M50" s="28"/>
      <c r="N50" s="28"/>
    </row>
    <row r="51" spans="1:14" ht="30" customHeight="1">
      <c r="B51" s="27" t="s">
        <v>75</v>
      </c>
      <c r="C51" s="32" t="str">
        <f>IFERROR((VLOOKUP(B51,'[1]4. Directorio Integrado'!$I$4:$J$1048576,2,0)),"")</f>
        <v>Verifica que todos los colaboradores ingresen puntualmente a la oficina en el horario establecido.</v>
      </c>
      <c r="D51" s="28"/>
      <c r="E51" s="28" t="s">
        <v>25</v>
      </c>
      <c r="F51" s="28"/>
      <c r="G51" s="28"/>
      <c r="H51" s="28"/>
      <c r="I51" s="33"/>
      <c r="J51" s="33"/>
      <c r="K51" s="33"/>
      <c r="L51" s="33"/>
      <c r="M51" s="33"/>
      <c r="N51" s="33"/>
    </row>
    <row r="52" spans="1:14" ht="30" customHeight="1">
      <c r="B52" s="27" t="s">
        <v>76</v>
      </c>
      <c r="C52" s="32" t="str">
        <f>IFERROR((VLOOKUP(B52,'[1]4. Directorio Integrado'!$I$4:$J$1048576,2,0)),"")</f>
        <v xml:space="preserve">Supervisa que el  tablero de gestión esta diligenciado con los compromisos y resultados del día. </v>
      </c>
      <c r="D52" s="28" t="s">
        <v>25</v>
      </c>
      <c r="E52" s="28"/>
      <c r="F52" s="28"/>
      <c r="G52" s="28"/>
      <c r="H52" s="28"/>
      <c r="I52" s="33"/>
      <c r="J52" s="33"/>
      <c r="K52" s="33"/>
      <c r="L52" s="33"/>
      <c r="M52" s="33"/>
      <c r="N52" s="33"/>
    </row>
    <row r="53" spans="1:14" ht="30" customHeight="1" thickBot="1">
      <c r="B53" s="27" t="s">
        <v>77</v>
      </c>
      <c r="C53" s="32" t="str">
        <f>IFERROR((VLOOKUP(B53,'[1]4. Directorio Integrado'!$I$4:$J$1048576,2,0)),"")</f>
        <v>Los EDP están utilizando las tabletas portátiles en su gestión en campo.</v>
      </c>
      <c r="D53" s="28"/>
      <c r="E53" s="28" t="s">
        <v>25</v>
      </c>
      <c r="F53" s="28"/>
      <c r="G53" s="28"/>
      <c r="H53" s="28"/>
      <c r="I53" s="33"/>
      <c r="J53" s="33"/>
      <c r="K53" s="33"/>
      <c r="L53" s="33"/>
      <c r="M53" s="33"/>
      <c r="N53" s="33"/>
    </row>
    <row r="54" spans="1:14" ht="16.5" thickTop="1" thickBot="1">
      <c r="A54" s="16">
        <f>SUM(A8,A40,A48)</f>
        <v>35</v>
      </c>
      <c r="C54" s="34" t="s">
        <v>78</v>
      </c>
      <c r="D54" s="34">
        <f>SUM(D8,D40,D48)</f>
        <v>22</v>
      </c>
      <c r="E54" s="34">
        <f t="shared" ref="E54:H54" si="9">SUM(E8,E40,E48)</f>
        <v>13</v>
      </c>
      <c r="F54" s="34">
        <f t="shared" si="9"/>
        <v>0</v>
      </c>
      <c r="G54" s="34">
        <f t="shared" si="9"/>
        <v>0</v>
      </c>
      <c r="H54" s="34">
        <f t="shared" si="9"/>
        <v>0</v>
      </c>
      <c r="I54" s="35"/>
      <c r="J54" s="35"/>
      <c r="K54" s="35"/>
      <c r="L54" s="35"/>
      <c r="M54" s="35"/>
      <c r="N54" s="35"/>
    </row>
    <row r="55"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54:H54">
    <cfRule type="containsText" dxfId="237" priority="68" operator="containsText" text="X">
      <formula>NOT(ISERROR(SEARCH("X",D54)))</formula>
    </cfRule>
  </conditionalFormatting>
  <conditionalFormatting sqref="E54">
    <cfRule type="containsText" dxfId="236" priority="67" operator="containsText" text="X">
      <formula>NOT(ISERROR(SEARCH("X",E54)))</formula>
    </cfRule>
  </conditionalFormatting>
  <conditionalFormatting sqref="D42:D47">
    <cfRule type="containsText" dxfId="235" priority="66" operator="containsText" text="X">
      <formula>NOT(ISERROR(SEARCH("X",D42)))</formula>
    </cfRule>
  </conditionalFormatting>
  <conditionalFormatting sqref="E42:E47">
    <cfRule type="containsText" dxfId="234" priority="65" operator="containsText" text="X">
      <formula>NOT(ISERROR(SEARCH("X",E42)))</formula>
    </cfRule>
  </conditionalFormatting>
  <conditionalFormatting sqref="F42:F47">
    <cfRule type="containsText" dxfId="233" priority="64" operator="containsText" text="X">
      <formula>NOT(ISERROR(SEARCH("X",F42)))</formula>
    </cfRule>
  </conditionalFormatting>
  <conditionalFormatting sqref="G42:G47">
    <cfRule type="containsText" dxfId="232" priority="63" operator="containsText" text="X">
      <formula>NOT(ISERROR(SEARCH("X",G42)))</formula>
    </cfRule>
  </conditionalFormatting>
  <conditionalFormatting sqref="H42:H47">
    <cfRule type="containsText" dxfId="231" priority="62" operator="containsText" text="X">
      <formula>NOT(ISERROR(SEARCH("X",H42)))</formula>
    </cfRule>
  </conditionalFormatting>
  <conditionalFormatting sqref="D6:D7">
    <cfRule type="containsText" dxfId="230" priority="61" operator="containsText" text="X">
      <formula>NOT(ISERROR(SEARCH("X",D6)))</formula>
    </cfRule>
  </conditionalFormatting>
  <conditionalFormatting sqref="E6:E7">
    <cfRule type="containsText" dxfId="229" priority="60" operator="containsText" text="X">
      <formula>NOT(ISERROR(SEARCH("X",E6)))</formula>
    </cfRule>
  </conditionalFormatting>
  <conditionalFormatting sqref="D37">
    <cfRule type="containsText" dxfId="228" priority="59" operator="containsText" text="X">
      <formula>NOT(ISERROR(SEARCH("X",D37)))</formula>
    </cfRule>
  </conditionalFormatting>
  <conditionalFormatting sqref="E37">
    <cfRule type="containsText" dxfId="227" priority="58" operator="containsText" text="X">
      <formula>NOT(ISERROR(SEARCH("X",E37)))</formula>
    </cfRule>
  </conditionalFormatting>
  <conditionalFormatting sqref="F37">
    <cfRule type="containsText" dxfId="226" priority="57" operator="containsText" text="X">
      <formula>NOT(ISERROR(SEARCH("X",F37)))</formula>
    </cfRule>
  </conditionalFormatting>
  <conditionalFormatting sqref="G37">
    <cfRule type="containsText" dxfId="225" priority="56" operator="containsText" text="X">
      <formula>NOT(ISERROR(SEARCH("X",G37)))</formula>
    </cfRule>
  </conditionalFormatting>
  <conditionalFormatting sqref="H37">
    <cfRule type="containsText" dxfId="224" priority="55" operator="containsText" text="X">
      <formula>NOT(ISERROR(SEARCH("X",H37)))</formula>
    </cfRule>
  </conditionalFormatting>
  <conditionalFormatting sqref="H10">
    <cfRule type="containsText" dxfId="223" priority="44" operator="containsText" text="X">
      <formula>NOT(ISERROR(SEARCH("X",H10)))</formula>
    </cfRule>
  </conditionalFormatting>
  <conditionalFormatting sqref="H14">
    <cfRule type="containsText" dxfId="222" priority="38" operator="containsText" text="X">
      <formula>NOT(ISERROR(SEARCH("X",H14)))</formula>
    </cfRule>
  </conditionalFormatting>
  <conditionalFormatting sqref="H16:H19">
    <cfRule type="containsText" dxfId="221" priority="27" operator="containsText" text="X">
      <formula>NOT(ISERROR(SEARCH("X",H16)))</formula>
    </cfRule>
  </conditionalFormatting>
  <conditionalFormatting sqref="D9:H9">
    <cfRule type="containsText" dxfId="220" priority="54" operator="containsText" text="X">
      <formula>NOT(ISERROR(SEARCH("X",D9)))</formula>
    </cfRule>
  </conditionalFormatting>
  <conditionalFormatting sqref="D11:D12">
    <cfRule type="containsText" dxfId="219" priority="53" operator="containsText" text="X">
      <formula>NOT(ISERROR(SEARCH("X",D11)))</formula>
    </cfRule>
  </conditionalFormatting>
  <conditionalFormatting sqref="E11:E12">
    <cfRule type="containsText" dxfId="218" priority="52" operator="containsText" text="X">
      <formula>NOT(ISERROR(SEARCH("X",E11)))</formula>
    </cfRule>
  </conditionalFormatting>
  <conditionalFormatting sqref="F11:F12">
    <cfRule type="containsText" dxfId="217" priority="51" operator="containsText" text="X">
      <formula>NOT(ISERROR(SEARCH("X",F11)))</formula>
    </cfRule>
  </conditionalFormatting>
  <conditionalFormatting sqref="G11:G12">
    <cfRule type="containsText" dxfId="216" priority="50" operator="containsText" text="X">
      <formula>NOT(ISERROR(SEARCH("X",G11)))</formula>
    </cfRule>
  </conditionalFormatting>
  <conditionalFormatting sqref="H11:H12">
    <cfRule type="containsText" dxfId="215" priority="49" operator="containsText" text="X">
      <formula>NOT(ISERROR(SEARCH("X",H11)))</formula>
    </cfRule>
  </conditionalFormatting>
  <conditionalFormatting sqref="D10">
    <cfRule type="containsText" dxfId="214" priority="48" operator="containsText" text="X">
      <formula>NOT(ISERROR(SEARCH("X",D10)))</formula>
    </cfRule>
  </conditionalFormatting>
  <conditionalFormatting sqref="E10">
    <cfRule type="containsText" dxfId="213" priority="47" operator="containsText" text="X">
      <formula>NOT(ISERROR(SEARCH("X",E10)))</formula>
    </cfRule>
  </conditionalFormatting>
  <conditionalFormatting sqref="F10">
    <cfRule type="containsText" dxfId="212" priority="46" operator="containsText" text="X">
      <formula>NOT(ISERROR(SEARCH("X",F10)))</formula>
    </cfRule>
  </conditionalFormatting>
  <conditionalFormatting sqref="G10">
    <cfRule type="containsText" dxfId="211" priority="45" operator="containsText" text="X">
      <formula>NOT(ISERROR(SEARCH("X",G10)))</formula>
    </cfRule>
  </conditionalFormatting>
  <conditionalFormatting sqref="H22:H32">
    <cfRule type="containsText" dxfId="210" priority="16" operator="containsText" text="X">
      <formula>NOT(ISERROR(SEARCH("X",H22)))</formula>
    </cfRule>
  </conditionalFormatting>
  <conditionalFormatting sqref="D13:H13">
    <cfRule type="containsText" dxfId="209" priority="43" operator="containsText" text="X">
      <formula>NOT(ISERROR(SEARCH("X",D13)))</formula>
    </cfRule>
  </conditionalFormatting>
  <conditionalFormatting sqref="D20">
    <cfRule type="containsText" dxfId="208" priority="36" operator="containsText" text="X">
      <formula>NOT(ISERROR(SEARCH("X",D20)))</formula>
    </cfRule>
  </conditionalFormatting>
  <conditionalFormatting sqref="E20">
    <cfRule type="containsText" dxfId="207" priority="35" operator="containsText" text="X">
      <formula>NOT(ISERROR(SEARCH("X",E20)))</formula>
    </cfRule>
  </conditionalFormatting>
  <conditionalFormatting sqref="F20">
    <cfRule type="containsText" dxfId="206" priority="34" operator="containsText" text="X">
      <formula>NOT(ISERROR(SEARCH("X",F20)))</formula>
    </cfRule>
  </conditionalFormatting>
  <conditionalFormatting sqref="G20">
    <cfRule type="containsText" dxfId="205" priority="33" operator="containsText" text="X">
      <formula>NOT(ISERROR(SEARCH("X",G20)))</formula>
    </cfRule>
  </conditionalFormatting>
  <conditionalFormatting sqref="H20">
    <cfRule type="containsText" dxfId="204" priority="32" operator="containsText" text="X">
      <formula>NOT(ISERROR(SEARCH("X",H20)))</formula>
    </cfRule>
  </conditionalFormatting>
  <conditionalFormatting sqref="D14">
    <cfRule type="containsText" dxfId="203" priority="42" operator="containsText" text="X">
      <formula>NOT(ISERROR(SEARCH("X",D14)))</formula>
    </cfRule>
  </conditionalFormatting>
  <conditionalFormatting sqref="E14">
    <cfRule type="containsText" dxfId="202" priority="41" operator="containsText" text="X">
      <formula>NOT(ISERROR(SEARCH("X",E14)))</formula>
    </cfRule>
  </conditionalFormatting>
  <conditionalFormatting sqref="F14">
    <cfRule type="containsText" dxfId="201" priority="40" operator="containsText" text="X">
      <formula>NOT(ISERROR(SEARCH("X",F14)))</formula>
    </cfRule>
  </conditionalFormatting>
  <conditionalFormatting sqref="G14">
    <cfRule type="containsText" dxfId="200" priority="39" operator="containsText" text="X">
      <formula>NOT(ISERROR(SEARCH("X",G14)))</formula>
    </cfRule>
  </conditionalFormatting>
  <conditionalFormatting sqref="D15:H15">
    <cfRule type="containsText" dxfId="199" priority="37" operator="containsText" text="X">
      <formula>NOT(ISERROR(SEARCH("X",D15)))</formula>
    </cfRule>
  </conditionalFormatting>
  <conditionalFormatting sqref="D16:D19">
    <cfRule type="containsText" dxfId="198" priority="31" operator="containsText" text="X">
      <formula>NOT(ISERROR(SEARCH("X",D16)))</formula>
    </cfRule>
  </conditionalFormatting>
  <conditionalFormatting sqref="E16:E19">
    <cfRule type="containsText" dxfId="197" priority="30" operator="containsText" text="X">
      <formula>NOT(ISERROR(SEARCH("X",E16)))</formula>
    </cfRule>
  </conditionalFormatting>
  <conditionalFormatting sqref="F16:F19">
    <cfRule type="containsText" dxfId="196" priority="29" operator="containsText" text="X">
      <formula>NOT(ISERROR(SEARCH("X",F16)))</formula>
    </cfRule>
  </conditionalFormatting>
  <conditionalFormatting sqref="G16:G19">
    <cfRule type="containsText" dxfId="195" priority="28" operator="containsText" text="X">
      <formula>NOT(ISERROR(SEARCH("X",G16)))</formula>
    </cfRule>
  </conditionalFormatting>
  <conditionalFormatting sqref="D33:D34">
    <cfRule type="containsText" dxfId="194" priority="25" operator="containsText" text="X">
      <formula>NOT(ISERROR(SEARCH("X",D33)))</formula>
    </cfRule>
  </conditionalFormatting>
  <conditionalFormatting sqref="E33:E34">
    <cfRule type="containsText" dxfId="193" priority="24" operator="containsText" text="X">
      <formula>NOT(ISERROR(SEARCH("X",E33)))</formula>
    </cfRule>
  </conditionalFormatting>
  <conditionalFormatting sqref="F33:F34">
    <cfRule type="containsText" dxfId="192" priority="23" operator="containsText" text="X">
      <formula>NOT(ISERROR(SEARCH("X",F33)))</formula>
    </cfRule>
  </conditionalFormatting>
  <conditionalFormatting sqref="G33:G34">
    <cfRule type="containsText" dxfId="191" priority="22" operator="containsText" text="X">
      <formula>NOT(ISERROR(SEARCH("X",G33)))</formula>
    </cfRule>
  </conditionalFormatting>
  <conditionalFormatting sqref="H33:H34">
    <cfRule type="containsText" dxfId="190" priority="21" operator="containsText" text="X">
      <formula>NOT(ISERROR(SEARCH("X",H33)))</formula>
    </cfRule>
  </conditionalFormatting>
  <conditionalFormatting sqref="D21:H21">
    <cfRule type="containsText" dxfId="189" priority="26" operator="containsText" text="X">
      <formula>NOT(ISERROR(SEARCH("X",D21)))</formula>
    </cfRule>
  </conditionalFormatting>
  <conditionalFormatting sqref="D22:D32">
    <cfRule type="containsText" dxfId="188" priority="20" operator="containsText" text="X">
      <formula>NOT(ISERROR(SEARCH("X",D22)))</formula>
    </cfRule>
  </conditionalFormatting>
  <conditionalFormatting sqref="E22:E32">
    <cfRule type="containsText" dxfId="187" priority="19" operator="containsText" text="X">
      <formula>NOT(ISERROR(SEARCH("X",E22)))</formula>
    </cfRule>
  </conditionalFormatting>
  <conditionalFormatting sqref="F22:F32">
    <cfRule type="containsText" dxfId="186" priority="18" operator="containsText" text="X">
      <formula>NOT(ISERROR(SEARCH("X",F22)))</formula>
    </cfRule>
  </conditionalFormatting>
  <conditionalFormatting sqref="G22:G32">
    <cfRule type="containsText" dxfId="185" priority="17" operator="containsText" text="X">
      <formula>NOT(ISERROR(SEARCH("X",G22)))</formula>
    </cfRule>
  </conditionalFormatting>
  <conditionalFormatting sqref="H36">
    <cfRule type="containsText" dxfId="184" priority="11" operator="containsText" text="X">
      <formula>NOT(ISERROR(SEARCH("X",H36)))</formula>
    </cfRule>
  </conditionalFormatting>
  <conditionalFormatting sqref="D36">
    <cfRule type="containsText" dxfId="183" priority="15" operator="containsText" text="X">
      <formula>NOT(ISERROR(SEARCH("X",D36)))</formula>
    </cfRule>
  </conditionalFormatting>
  <conditionalFormatting sqref="E36">
    <cfRule type="containsText" dxfId="182" priority="14" operator="containsText" text="X">
      <formula>NOT(ISERROR(SEARCH("X",E36)))</formula>
    </cfRule>
  </conditionalFormatting>
  <conditionalFormatting sqref="F36">
    <cfRule type="containsText" dxfId="181" priority="13" operator="containsText" text="X">
      <formula>NOT(ISERROR(SEARCH("X",F36)))</formula>
    </cfRule>
  </conditionalFormatting>
  <conditionalFormatting sqref="G36">
    <cfRule type="containsText" dxfId="180" priority="12" operator="containsText" text="X">
      <formula>NOT(ISERROR(SEARCH("X",G36)))</formula>
    </cfRule>
  </conditionalFormatting>
  <conditionalFormatting sqref="D39">
    <cfRule type="containsText" dxfId="179" priority="10" operator="containsText" text="X">
      <formula>NOT(ISERROR(SEARCH("X",D39)))</formula>
    </cfRule>
  </conditionalFormatting>
  <conditionalFormatting sqref="E39">
    <cfRule type="containsText" dxfId="178" priority="9" operator="containsText" text="X">
      <formula>NOT(ISERROR(SEARCH("X",E39)))</formula>
    </cfRule>
  </conditionalFormatting>
  <conditionalFormatting sqref="F39">
    <cfRule type="containsText" dxfId="177" priority="8" operator="containsText" text="X">
      <formula>NOT(ISERROR(SEARCH("X",F39)))</formula>
    </cfRule>
  </conditionalFormatting>
  <conditionalFormatting sqref="G39">
    <cfRule type="containsText" dxfId="176" priority="7" operator="containsText" text="X">
      <formula>NOT(ISERROR(SEARCH("X",G39)))</formula>
    </cfRule>
  </conditionalFormatting>
  <conditionalFormatting sqref="H39">
    <cfRule type="containsText" dxfId="175" priority="6" operator="containsText" text="X">
      <formula>NOT(ISERROR(SEARCH("X",H39)))</formula>
    </cfRule>
  </conditionalFormatting>
  <conditionalFormatting sqref="D50:D53">
    <cfRule type="containsText" dxfId="174" priority="5" operator="containsText" text="X">
      <formula>NOT(ISERROR(SEARCH("X",D50)))</formula>
    </cfRule>
  </conditionalFormatting>
  <conditionalFormatting sqref="E50:E53">
    <cfRule type="containsText" dxfId="173" priority="4" operator="containsText" text="X">
      <formula>NOT(ISERROR(SEARCH("X",E50)))</formula>
    </cfRule>
  </conditionalFormatting>
  <conditionalFormatting sqref="F50:F53">
    <cfRule type="containsText" dxfId="172" priority="3" operator="containsText" text="X">
      <formula>NOT(ISERROR(SEARCH("X",F50)))</formula>
    </cfRule>
  </conditionalFormatting>
  <conditionalFormatting sqref="G50:G53">
    <cfRule type="containsText" dxfId="171" priority="2" operator="containsText" text="X">
      <formula>NOT(ISERROR(SEARCH("X",G50)))</formula>
    </cfRule>
  </conditionalFormatting>
  <conditionalFormatting sqref="H50:H53">
    <cfRule type="containsText" dxfId="170" priority="1" operator="containsText" text="X">
      <formula>NOT(ISERROR(SEARCH("X",H50)))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D4E6-C4E9-44F9-BFB4-5B637F721243}">
  <dimension ref="A1:N85"/>
  <sheetViews>
    <sheetView showGridLines="0" zoomScaleNormal="100" workbookViewId="0">
      <pane xSplit="3" ySplit="7" topLeftCell="D8" activePane="bottomRight" state="frozen"/>
      <selection activeCell="D8" sqref="D8"/>
      <selection pane="topRight" activeCell="D8" sqref="D8"/>
      <selection pane="bottomLeft" activeCell="D8" sqref="D8"/>
      <selection pane="bottomRight" activeCell="D8" sqref="D8"/>
    </sheetView>
  </sheetViews>
  <sheetFormatPr baseColWidth="10" defaultColWidth="11.42578125" defaultRowHeight="15"/>
  <cols>
    <col min="1" max="1" width="7.7109375" style="36" hidden="1" customWidth="1"/>
    <col min="2" max="2" width="14.28515625" style="2" customWidth="1"/>
    <col min="3" max="3" width="59.42578125" style="2" customWidth="1"/>
    <col min="4" max="8" width="4.140625" style="1" customWidth="1"/>
    <col min="9" max="9" width="55" style="2" customWidth="1"/>
    <col min="10" max="10" width="35.42578125" style="2" bestFit="1" customWidth="1"/>
    <col min="11" max="11" width="26.85546875" style="2" customWidth="1"/>
    <col min="12" max="12" width="16" style="2" bestFit="1" customWidth="1"/>
    <col min="13" max="14" width="13.42578125" style="2" customWidth="1"/>
    <col min="15" max="16384" width="11.42578125" style="2"/>
  </cols>
  <sheetData>
    <row r="1" spans="1:14" ht="15.75" thickBot="1">
      <c r="J1" s="3"/>
    </row>
    <row r="2" spans="1:14" ht="29.25" customHeight="1" thickTop="1" thickBot="1">
      <c r="B2" s="4" t="s">
        <v>79</v>
      </c>
      <c r="C2" s="5">
        <f>(SUM('Formato 1- SARO'!D54,'Formato 2 - SGSI'!D84,'Formato 3 - SAC'!D35,'Formato 6 - PCN'!D30)/((SUM('Formato 1- SARO'!A54,'Formato 2 - SGSI'!A84))))</f>
        <v>1.1100000000000001</v>
      </c>
      <c r="D2" s="6" t="s">
        <v>1</v>
      </c>
      <c r="E2" s="6"/>
      <c r="F2" s="6"/>
      <c r="G2" s="6"/>
      <c r="H2" s="6"/>
      <c r="I2" s="7" t="s">
        <v>2</v>
      </c>
      <c r="J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5.25" customHeight="1" thickTop="1"/>
    <row r="6" spans="1:14" ht="15" customHeight="1">
      <c r="B6" s="9" t="s">
        <v>80</v>
      </c>
      <c r="C6" s="9"/>
      <c r="D6" s="10" t="s">
        <v>8</v>
      </c>
      <c r="E6" s="10"/>
      <c r="F6" s="10"/>
      <c r="G6" s="10"/>
      <c r="H6" s="10"/>
      <c r="I6" s="9" t="s">
        <v>9</v>
      </c>
      <c r="J6" s="9" t="s">
        <v>10</v>
      </c>
      <c r="K6" s="9" t="s">
        <v>11</v>
      </c>
      <c r="L6" s="9" t="s">
        <v>12</v>
      </c>
      <c r="M6" s="9" t="s">
        <v>13</v>
      </c>
      <c r="N6" s="9" t="s">
        <v>14</v>
      </c>
    </row>
    <row r="7" spans="1:14" ht="79.5" customHeight="1">
      <c r="B7" s="9"/>
      <c r="C7" s="9"/>
      <c r="D7" s="11" t="s">
        <v>81</v>
      </c>
      <c r="E7" s="12" t="s">
        <v>82</v>
      </c>
      <c r="F7" s="13" t="s">
        <v>17</v>
      </c>
      <c r="G7" s="14" t="s">
        <v>83</v>
      </c>
      <c r="H7" s="15" t="s">
        <v>84</v>
      </c>
      <c r="I7" s="9"/>
      <c r="J7" s="9"/>
      <c r="K7" s="9"/>
      <c r="L7" s="9"/>
      <c r="M7" s="9"/>
      <c r="N7" s="9"/>
    </row>
    <row r="8" spans="1:14" ht="15" customHeight="1">
      <c r="A8" s="37">
        <f>SUM(A9,A17,A40,A46)</f>
        <v>44</v>
      </c>
      <c r="B8" s="38" t="s">
        <v>85</v>
      </c>
      <c r="C8" s="39" t="s">
        <v>86</v>
      </c>
      <c r="D8" s="40">
        <f>SUM(D9,D17,D40,D46)</f>
        <v>44</v>
      </c>
      <c r="E8" s="40">
        <f>SUM(E9,E17,E40,E46)</f>
        <v>0</v>
      </c>
      <c r="F8" s="40">
        <f>SUM(F9,F17,F40,F46)</f>
        <v>0</v>
      </c>
      <c r="G8" s="40">
        <f>SUM(G9,G17,G40,G46)</f>
        <v>0</v>
      </c>
      <c r="H8" s="40">
        <f>SUM(H9,H17,H40,H46)</f>
        <v>0</v>
      </c>
      <c r="I8" s="41"/>
      <c r="J8" s="41"/>
      <c r="K8" s="41"/>
      <c r="L8" s="41"/>
      <c r="M8" s="41"/>
      <c r="N8" s="41"/>
    </row>
    <row r="9" spans="1:14" ht="15" customHeight="1">
      <c r="A9" s="37">
        <f>COUNTA(B10:B16)</f>
        <v>7</v>
      </c>
      <c r="B9" s="20" t="s">
        <v>87</v>
      </c>
      <c r="C9" s="21" t="s">
        <v>88</v>
      </c>
      <c r="D9" s="22">
        <f>COUNTA(D10:D16)</f>
        <v>7</v>
      </c>
      <c r="E9" s="22">
        <f t="shared" ref="E9:H9" si="0">COUNTA(E10:E16)</f>
        <v>0</v>
      </c>
      <c r="F9" s="22">
        <f t="shared" si="0"/>
        <v>0</v>
      </c>
      <c r="G9" s="22">
        <f t="shared" si="0"/>
        <v>0</v>
      </c>
      <c r="H9" s="22">
        <f t="shared" si="0"/>
        <v>0</v>
      </c>
      <c r="I9" s="23"/>
      <c r="J9" s="23"/>
      <c r="K9" s="23"/>
      <c r="L9" s="23"/>
      <c r="M9" s="23"/>
      <c r="N9" s="23"/>
    </row>
    <row r="10" spans="1:14">
      <c r="B10" s="42" t="s">
        <v>89</v>
      </c>
      <c r="C10" s="43" t="str">
        <f>IFERROR((VLOOKUP(B10,'[1]4. Directorio Integrado'!$I$4:$J$1048576,2,0)),"")</f>
        <v>Estado de la fachada de la oficina.</v>
      </c>
      <c r="D10" s="28" t="s">
        <v>31</v>
      </c>
      <c r="E10" s="28"/>
      <c r="F10" s="28"/>
      <c r="G10" s="28"/>
      <c r="H10" s="28"/>
      <c r="I10" s="44"/>
      <c r="J10" s="44"/>
      <c r="K10" s="44"/>
      <c r="L10" s="44"/>
      <c r="M10" s="44"/>
      <c r="N10" s="44"/>
    </row>
    <row r="11" spans="1:14">
      <c r="B11" s="42" t="s">
        <v>90</v>
      </c>
      <c r="C11" s="43" t="str">
        <f>IFERROR((VLOOKUP(B11,'[1]4. Directorio Integrado'!$I$4:$J$1048576,2,0)),"")</f>
        <v>Estado aviso de la oficina.</v>
      </c>
      <c r="D11" s="28" t="s">
        <v>31</v>
      </c>
      <c r="E11" s="28"/>
      <c r="F11" s="28"/>
      <c r="G11" s="28"/>
      <c r="H11" s="28"/>
      <c r="I11" s="44"/>
      <c r="J11" s="44"/>
      <c r="K11" s="44"/>
      <c r="L11" s="44"/>
      <c r="M11" s="44"/>
      <c r="N11" s="44"/>
    </row>
    <row r="12" spans="1:14">
      <c r="B12" s="42" t="s">
        <v>91</v>
      </c>
      <c r="C12" s="43" t="str">
        <f>IFERROR((VLOOKUP(B12,'[1]4. Directorio Integrado'!$I$4:$J$1048576,2,0)),"")</f>
        <v>Estado del pasa documentos.</v>
      </c>
      <c r="D12" s="28" t="s">
        <v>31</v>
      </c>
      <c r="E12" s="28"/>
      <c r="F12" s="28"/>
      <c r="G12" s="28"/>
      <c r="H12" s="28"/>
      <c r="I12" s="44"/>
      <c r="J12" s="44"/>
      <c r="K12" s="44"/>
      <c r="L12" s="44"/>
      <c r="M12" s="44"/>
      <c r="N12" s="44"/>
    </row>
    <row r="13" spans="1:14">
      <c r="B13" s="42" t="s">
        <v>92</v>
      </c>
      <c r="C13" s="43" t="str">
        <f>IFERROR((VLOOKUP(B13,'[1]4. Directorio Integrado'!$I$4:$J$1048576,2,0)),"")</f>
        <v>El hall bancario esta ordenado.</v>
      </c>
      <c r="D13" s="28" t="s">
        <v>31</v>
      </c>
      <c r="E13" s="28"/>
      <c r="F13" s="28"/>
      <c r="G13" s="28"/>
      <c r="H13" s="28"/>
      <c r="I13" s="44"/>
      <c r="J13" s="44"/>
      <c r="K13" s="44"/>
      <c r="L13" s="44"/>
      <c r="M13" s="44"/>
      <c r="N13" s="44"/>
    </row>
    <row r="14" spans="1:14">
      <c r="B14" s="42" t="s">
        <v>93</v>
      </c>
      <c r="C14" s="43" t="str">
        <f>IFERROR((VLOOKUP(B14,'[1]4. Directorio Integrado'!$I$4:$J$1048576,2,0)),"")</f>
        <v>La cocina esta ordenada y aseada.</v>
      </c>
      <c r="D14" s="28" t="s">
        <v>31</v>
      </c>
      <c r="E14" s="28"/>
      <c r="F14" s="28"/>
      <c r="G14" s="28"/>
      <c r="H14" s="28"/>
      <c r="I14" s="44"/>
      <c r="J14" s="44"/>
      <c r="K14" s="44"/>
      <c r="L14" s="44"/>
      <c r="M14" s="44"/>
      <c r="N14" s="44"/>
    </row>
    <row r="15" spans="1:14">
      <c r="B15" s="42" t="s">
        <v>94</v>
      </c>
      <c r="C15" s="43" t="str">
        <f>IFERROR((VLOOKUP(B15,'[1]4. Directorio Integrado'!$I$4:$J$1048576,2,0)),"")</f>
        <v>Los baños están ordenados y aseados.</v>
      </c>
      <c r="D15" s="28" t="s">
        <v>31</v>
      </c>
      <c r="E15" s="28"/>
      <c r="F15" s="28"/>
      <c r="G15" s="28"/>
      <c r="H15" s="28"/>
      <c r="I15" s="44"/>
      <c r="J15" s="44"/>
      <c r="K15" s="44"/>
      <c r="L15" s="44"/>
      <c r="M15" s="44"/>
      <c r="N15" s="44"/>
    </row>
    <row r="16" spans="1:14">
      <c r="B16" s="42" t="s">
        <v>95</v>
      </c>
      <c r="C16" s="43" t="str">
        <f>IFERROR((VLOOKUP(B16,'[1]4. Directorio Integrado'!$I$4:$J$1048576,2,0)),"")</f>
        <v>Los puestos de trabajo están ordenados.</v>
      </c>
      <c r="D16" s="28" t="s">
        <v>31</v>
      </c>
      <c r="E16" s="28"/>
      <c r="F16" s="28"/>
      <c r="G16" s="28"/>
      <c r="H16" s="28"/>
      <c r="I16" s="44"/>
      <c r="J16" s="44"/>
      <c r="K16" s="44"/>
      <c r="L16" s="44"/>
      <c r="M16" s="44"/>
      <c r="N16" s="44"/>
    </row>
    <row r="17" spans="1:14" ht="15" customHeight="1">
      <c r="A17" s="37">
        <f>COUNTA(B18:B39)</f>
        <v>22</v>
      </c>
      <c r="B17" s="20" t="s">
        <v>96</v>
      </c>
      <c r="C17" s="29" t="s">
        <v>97</v>
      </c>
      <c r="D17" s="30">
        <f>COUNTA(D18:D39)</f>
        <v>22</v>
      </c>
      <c r="E17" s="30">
        <f t="shared" ref="E17:H17" si="1">COUNTA(E18:E39)</f>
        <v>0</v>
      </c>
      <c r="F17" s="30">
        <f t="shared" si="1"/>
        <v>0</v>
      </c>
      <c r="G17" s="30">
        <f t="shared" si="1"/>
        <v>0</v>
      </c>
      <c r="H17" s="30">
        <f t="shared" si="1"/>
        <v>0</v>
      </c>
      <c r="I17" s="31"/>
      <c r="J17" s="31"/>
      <c r="K17" s="31"/>
      <c r="L17" s="31"/>
      <c r="M17" s="31"/>
      <c r="N17" s="31"/>
    </row>
    <row r="18" spans="1:14">
      <c r="B18" s="42" t="s">
        <v>98</v>
      </c>
      <c r="C18" s="43" t="str">
        <f>IFERROR((VLOOKUP(B18,'[1]4. Directorio Integrado'!$I$4:$J$1048576,2,0)),"")</f>
        <v>Cuenta con archivador 4 gavetas o rodante.</v>
      </c>
      <c r="D18" s="28" t="s">
        <v>31</v>
      </c>
      <c r="E18" s="28"/>
      <c r="F18" s="28"/>
      <c r="G18" s="28"/>
      <c r="H18" s="28"/>
      <c r="I18" s="44"/>
      <c r="J18" s="44"/>
      <c r="K18" s="44"/>
      <c r="L18" s="44"/>
      <c r="M18" s="44"/>
      <c r="N18" s="44"/>
    </row>
    <row r="19" spans="1:14">
      <c r="B19" s="42" t="s">
        <v>99</v>
      </c>
      <c r="C19" s="43" t="str">
        <f>IFERROR((VLOOKUP(B19,'[1]4. Directorio Integrado'!$I$4:$J$1048576,2,0)),"")</f>
        <v>Cuenta con cajoneras en buen estado.</v>
      </c>
      <c r="D19" s="28" t="s">
        <v>31</v>
      </c>
      <c r="E19" s="28"/>
      <c r="F19" s="28"/>
      <c r="G19" s="28"/>
      <c r="H19" s="28"/>
      <c r="I19" s="44"/>
      <c r="J19" s="44"/>
      <c r="K19" s="44"/>
      <c r="L19" s="44"/>
      <c r="M19" s="44"/>
      <c r="N19" s="44"/>
    </row>
    <row r="20" spans="1:14">
      <c r="B20" s="42" t="s">
        <v>100</v>
      </c>
      <c r="C20" s="43" t="str">
        <f>IFERROR((VLOOKUP(B20,'[1]4. Directorio Integrado'!$I$4:$J$1048576,2,0)),"")</f>
        <v>Cuenta con escalera para personal bajo.</v>
      </c>
      <c r="D20" s="28" t="s">
        <v>31</v>
      </c>
      <c r="E20" s="28"/>
      <c r="F20" s="28"/>
      <c r="G20" s="28"/>
      <c r="H20" s="28"/>
      <c r="I20" s="44"/>
      <c r="J20" s="44"/>
      <c r="K20" s="44"/>
      <c r="L20" s="44"/>
      <c r="M20" s="44"/>
      <c r="N20" s="44"/>
    </row>
    <row r="21" spans="1:14" ht="21">
      <c r="B21" s="42" t="s">
        <v>101</v>
      </c>
      <c r="C21" s="43" t="str">
        <f>IFERROR((VLOOKUP(B21,'[1]4. Directorio Integrado'!$I$4:$J$1048576,2,0)),"")</f>
        <v>Cuenta con cartelera interna,  cartelera  cliente buzón,  cartelera  de ejecutivos, portapendón.</v>
      </c>
      <c r="D21" s="28" t="s">
        <v>31</v>
      </c>
      <c r="E21" s="28"/>
      <c r="F21" s="28"/>
      <c r="G21" s="28"/>
      <c r="H21" s="28"/>
      <c r="I21" s="44"/>
      <c r="J21" s="44"/>
      <c r="K21" s="44"/>
      <c r="L21" s="44"/>
      <c r="M21" s="44"/>
      <c r="N21" s="44"/>
    </row>
    <row r="22" spans="1:14">
      <c r="B22" s="42" t="s">
        <v>102</v>
      </c>
      <c r="C22" s="43" t="str">
        <f>IFERROR((VLOOKUP(B22,'[1]4. Directorio Integrado'!$I$4:$J$1048576,2,0)),"")</f>
        <v>Cuenta con mesa de trabajo.</v>
      </c>
      <c r="D22" s="28" t="s">
        <v>31</v>
      </c>
      <c r="E22" s="28"/>
      <c r="F22" s="28"/>
      <c r="G22" s="28"/>
      <c r="H22" s="28"/>
      <c r="I22" s="44"/>
      <c r="J22" s="44"/>
      <c r="K22" s="44"/>
      <c r="L22" s="44"/>
      <c r="M22" s="44"/>
      <c r="N22" s="44"/>
    </row>
    <row r="23" spans="1:14">
      <c r="B23" s="42" t="s">
        <v>103</v>
      </c>
      <c r="C23" s="43" t="str">
        <f>IFERROR((VLOOKUP(B23,'[1]4. Directorio Integrado'!$I$4:$J$1048576,2,0)),"")</f>
        <v>Cuenta con perchero en la sala de ejecutivos.</v>
      </c>
      <c r="D23" s="28" t="s">
        <v>31</v>
      </c>
      <c r="E23" s="28"/>
      <c r="F23" s="28"/>
      <c r="G23" s="28"/>
      <c r="H23" s="28"/>
      <c r="I23" s="44"/>
      <c r="J23" s="44"/>
      <c r="K23" s="44"/>
      <c r="L23" s="44"/>
      <c r="M23" s="44"/>
      <c r="N23" s="44"/>
    </row>
    <row r="24" spans="1:14">
      <c r="B24" s="42" t="s">
        <v>104</v>
      </c>
      <c r="C24" s="43" t="str">
        <f>IFERROR((VLOOKUP(B24,'[1]4. Directorio Integrado'!$I$4:$J$1048576,2,0)),"")</f>
        <v>Cuenta con separador de fila el hall bancario.</v>
      </c>
      <c r="D24" s="28" t="s">
        <v>31</v>
      </c>
      <c r="E24" s="28"/>
      <c r="F24" s="28"/>
      <c r="G24" s="28"/>
      <c r="H24" s="28"/>
      <c r="I24" s="44"/>
      <c r="J24" s="44"/>
      <c r="K24" s="44"/>
      <c r="L24" s="44"/>
      <c r="M24" s="44"/>
      <c r="N24" s="44"/>
    </row>
    <row r="25" spans="1:14">
      <c r="B25" s="42" t="s">
        <v>105</v>
      </c>
      <c r="C25" s="43" t="str">
        <f>IFERROR((VLOOKUP(B25,'[1]4. Directorio Integrado'!$I$4:$J$1048576,2,0)),"")</f>
        <v>Cuenta con silla secretarial con brazos.</v>
      </c>
      <c r="D25" s="28" t="s">
        <v>31</v>
      </c>
      <c r="E25" s="28"/>
      <c r="F25" s="28"/>
      <c r="G25" s="28"/>
      <c r="H25" s="28"/>
      <c r="I25" s="44"/>
      <c r="J25" s="44"/>
      <c r="K25" s="44"/>
      <c r="L25" s="44"/>
      <c r="M25" s="44"/>
      <c r="N25" s="44"/>
    </row>
    <row r="26" spans="1:14">
      <c r="B26" s="42" t="s">
        <v>106</v>
      </c>
      <c r="C26" s="43" t="str">
        <f>IFERROR((VLOOKUP(B26,'[1]4. Directorio Integrado'!$I$4:$J$1048576,2,0)),"")</f>
        <v>Cuenta con silla secretarial sin brazos.</v>
      </c>
      <c r="D26" s="28" t="s">
        <v>31</v>
      </c>
      <c r="E26" s="28"/>
      <c r="F26" s="28"/>
      <c r="G26" s="28"/>
      <c r="H26" s="28"/>
      <c r="I26" s="44"/>
      <c r="J26" s="44"/>
      <c r="K26" s="44"/>
      <c r="L26" s="44"/>
      <c r="M26" s="44"/>
      <c r="N26" s="44"/>
    </row>
    <row r="27" spans="1:14">
      <c r="B27" s="42" t="s">
        <v>107</v>
      </c>
      <c r="C27" s="43" t="str">
        <f>IFERROR((VLOOKUP(B27,'[1]4. Directorio Integrado'!$I$4:$J$1048576,2,0)),"")</f>
        <v>cuenta con silla tipo cajero.</v>
      </c>
      <c r="D27" s="28" t="s">
        <v>31</v>
      </c>
      <c r="E27" s="28"/>
      <c r="F27" s="28"/>
      <c r="G27" s="28"/>
      <c r="H27" s="28"/>
      <c r="I27" s="44"/>
      <c r="J27" s="44"/>
      <c r="K27" s="44"/>
      <c r="L27" s="44"/>
      <c r="M27" s="44"/>
      <c r="N27" s="44"/>
    </row>
    <row r="28" spans="1:14">
      <c r="B28" s="42" t="s">
        <v>108</v>
      </c>
      <c r="C28" s="43" t="str">
        <f>IFERROR((VLOOKUP(B28,'[1]4. Directorio Integrado'!$I$4:$J$1048576,2,0)),"")</f>
        <v>Cuenta con silla isósceles.</v>
      </c>
      <c r="D28" s="28" t="s">
        <v>31</v>
      </c>
      <c r="E28" s="28"/>
      <c r="F28" s="28"/>
      <c r="G28" s="28"/>
      <c r="H28" s="28"/>
      <c r="I28" s="44"/>
      <c r="J28" s="44"/>
      <c r="K28" s="44"/>
      <c r="L28" s="44"/>
      <c r="M28" s="44"/>
      <c r="N28" s="44"/>
    </row>
    <row r="29" spans="1:14">
      <c r="B29" s="42" t="s">
        <v>109</v>
      </c>
      <c r="C29" s="43" t="str">
        <f>IFERROR((VLOOKUP(B29,'[1]4. Directorio Integrado'!$I$4:$J$1048576,2,0)),"")</f>
        <v>Cuenta con Silla Tamdem.</v>
      </c>
      <c r="D29" s="28" t="s">
        <v>31</v>
      </c>
      <c r="E29" s="28"/>
      <c r="F29" s="28"/>
      <c r="G29" s="28"/>
      <c r="H29" s="28"/>
      <c r="I29" s="44"/>
      <c r="J29" s="44"/>
      <c r="K29" s="44"/>
      <c r="L29" s="44"/>
      <c r="M29" s="44"/>
      <c r="N29" s="44"/>
    </row>
    <row r="30" spans="1:14">
      <c r="B30" s="42" t="s">
        <v>110</v>
      </c>
      <c r="C30" s="43" t="str">
        <f>IFERROR((VLOOKUP(B30,'[1]4. Directorio Integrado'!$I$4:$J$1048576,2,0)),"")</f>
        <v>Cuenta con acometida planta eléctrica y su función es óptima.</v>
      </c>
      <c r="D30" s="28" t="s">
        <v>31</v>
      </c>
      <c r="E30" s="28"/>
      <c r="F30" s="28"/>
      <c r="G30" s="28"/>
      <c r="H30" s="28"/>
      <c r="I30" s="44"/>
      <c r="J30" s="44"/>
      <c r="K30" s="44"/>
      <c r="L30" s="44"/>
      <c r="M30" s="44"/>
      <c r="N30" s="44"/>
    </row>
    <row r="31" spans="1:14">
      <c r="B31" s="42" t="s">
        <v>111</v>
      </c>
      <c r="C31" s="43" t="str">
        <f>IFERROR((VLOOKUP(B31,'[1]4. Directorio Integrado'!$I$4:$J$1048576,2,0)),"")</f>
        <v>Cuenta con aire acondicionado y su función es óptima.</v>
      </c>
      <c r="D31" s="28" t="s">
        <v>31</v>
      </c>
      <c r="E31" s="28"/>
      <c r="F31" s="28"/>
      <c r="G31" s="28"/>
      <c r="H31" s="28"/>
      <c r="I31" s="44"/>
      <c r="J31" s="44"/>
      <c r="K31" s="44"/>
      <c r="L31" s="44"/>
      <c r="M31" s="44"/>
      <c r="N31" s="44"/>
    </row>
    <row r="32" spans="1:14" ht="21">
      <c r="B32" s="42" t="s">
        <v>112</v>
      </c>
      <c r="C32" s="43" t="str">
        <f>IFERROR((VLOOKUP(B32,'[1]4. Directorio Integrado'!$I$4:$J$1048576,2,0)),"")</f>
        <v>Cuenta con condensadores aires acondicionados y su función es óptima.</v>
      </c>
      <c r="D32" s="28" t="s">
        <v>31</v>
      </c>
      <c r="E32" s="28"/>
      <c r="F32" s="28"/>
      <c r="G32" s="28"/>
      <c r="H32" s="28"/>
      <c r="I32" s="44"/>
      <c r="J32" s="44"/>
      <c r="K32" s="44"/>
      <c r="L32" s="44"/>
      <c r="M32" s="44"/>
      <c r="N32" s="44"/>
    </row>
    <row r="33" spans="1:14">
      <c r="B33" s="42" t="s">
        <v>113</v>
      </c>
      <c r="C33" s="43" t="str">
        <f>IFERROR((VLOOKUP(B33,'[1]4. Directorio Integrado'!$I$4:$J$1048576,2,0)),"")</f>
        <v>Cuenta con televisor y su función es óptima.</v>
      </c>
      <c r="D33" s="28" t="s">
        <v>31</v>
      </c>
      <c r="E33" s="28"/>
      <c r="F33" s="28"/>
      <c r="G33" s="28"/>
      <c r="H33" s="28"/>
      <c r="I33" s="44"/>
      <c r="J33" s="44"/>
      <c r="K33" s="44"/>
      <c r="L33" s="44"/>
      <c r="M33" s="44"/>
      <c r="N33" s="44"/>
    </row>
    <row r="34" spans="1:14">
      <c r="B34" s="42" t="s">
        <v>114</v>
      </c>
      <c r="C34" s="43" t="str">
        <f>IFERROR((VLOOKUP(B34,'[1]4. Directorio Integrado'!$I$4:$J$1048576,2,0)),"")</f>
        <v>Cuenta con DVD y su función es óptima.</v>
      </c>
      <c r="D34" s="28" t="s">
        <v>31</v>
      </c>
      <c r="E34" s="28"/>
      <c r="F34" s="28"/>
      <c r="G34" s="28"/>
      <c r="H34" s="28"/>
      <c r="I34" s="44"/>
      <c r="J34" s="44"/>
      <c r="K34" s="44"/>
      <c r="L34" s="44"/>
      <c r="M34" s="44"/>
      <c r="N34" s="44"/>
    </row>
    <row r="35" spans="1:14">
      <c r="B35" s="42" t="s">
        <v>115</v>
      </c>
      <c r="C35" s="43" t="str">
        <f>IFERROR((VLOOKUP(B35,'[1]4. Directorio Integrado'!$I$4:$J$1048576,2,0)),"")</f>
        <v>Cuenta con horno microondas y su función es óptima.</v>
      </c>
      <c r="D35" s="28" t="s">
        <v>31</v>
      </c>
      <c r="E35" s="28"/>
      <c r="F35" s="28"/>
      <c r="G35" s="28"/>
      <c r="H35" s="28"/>
      <c r="I35" s="44"/>
      <c r="J35" s="44"/>
      <c r="K35" s="44"/>
      <c r="L35" s="44"/>
      <c r="M35" s="44"/>
      <c r="N35" s="44"/>
    </row>
    <row r="36" spans="1:14">
      <c r="B36" s="42" t="s">
        <v>116</v>
      </c>
      <c r="C36" s="43" t="str">
        <f>IFERROR((VLOOKUP(B36,'[1]4. Directorio Integrado'!$I$4:$J$1048576,2,0)),"")</f>
        <v>Cuenta con nevera y su función es óptima.</v>
      </c>
      <c r="D36" s="28" t="s">
        <v>31</v>
      </c>
      <c r="E36" s="28"/>
      <c r="F36" s="28"/>
      <c r="G36" s="28"/>
      <c r="H36" s="28"/>
      <c r="I36" s="44"/>
      <c r="J36" s="44"/>
      <c r="K36" s="44"/>
      <c r="L36" s="44"/>
      <c r="M36" s="44"/>
      <c r="N36" s="44"/>
    </row>
    <row r="37" spans="1:14">
      <c r="B37" s="42" t="s">
        <v>117</v>
      </c>
      <c r="C37" s="43" t="str">
        <f>IFERROR((VLOOKUP(B37,'[1]4. Directorio Integrado'!$I$4:$J$1048576,2,0)),"")</f>
        <v>Cuenta con dispensador de agua y su función es óptima.</v>
      </c>
      <c r="D37" s="28" t="s">
        <v>31</v>
      </c>
      <c r="E37" s="28"/>
      <c r="F37" s="28"/>
      <c r="G37" s="28"/>
      <c r="H37" s="28"/>
      <c r="I37" s="44"/>
      <c r="J37" s="44"/>
      <c r="K37" s="44"/>
      <c r="L37" s="44"/>
      <c r="M37" s="44"/>
      <c r="N37" s="44"/>
    </row>
    <row r="38" spans="1:14">
      <c r="B38" s="42" t="s">
        <v>118</v>
      </c>
      <c r="C38" s="43" t="str">
        <f>IFERROR((VLOOKUP(B38,'[1]4. Directorio Integrado'!$I$4:$J$1048576,2,0)),"")</f>
        <v>Cuenta con filtro de agua y su función es óptima.</v>
      </c>
      <c r="D38" s="28" t="s">
        <v>31</v>
      </c>
      <c r="E38" s="28"/>
      <c r="F38" s="28"/>
      <c r="G38" s="28"/>
      <c r="H38" s="28"/>
      <c r="I38" s="44"/>
      <c r="J38" s="44"/>
      <c r="K38" s="44"/>
      <c r="L38" s="44"/>
      <c r="M38" s="44"/>
      <c r="N38" s="44"/>
    </row>
    <row r="39" spans="1:14" ht="24.75" customHeight="1">
      <c r="B39" s="42" t="s">
        <v>119</v>
      </c>
      <c r="C39" s="43" t="str">
        <f>IFERROR((VLOOKUP(B39,'[1]4. Directorio Integrado'!$I$4:$J$1048576,2,0)),"")</f>
        <v>Cuenta con greca y su función es óptima.</v>
      </c>
      <c r="D39" s="28" t="s">
        <v>31</v>
      </c>
      <c r="E39" s="28"/>
      <c r="F39" s="28"/>
      <c r="G39" s="28"/>
      <c r="H39" s="28"/>
      <c r="I39" s="44"/>
      <c r="J39" s="44"/>
      <c r="K39" s="44"/>
      <c r="L39" s="44"/>
      <c r="M39" s="44"/>
      <c r="N39" s="44"/>
    </row>
    <row r="40" spans="1:14" ht="15" customHeight="1">
      <c r="A40" s="37">
        <f>COUNTA(B41:B45)</f>
        <v>5</v>
      </c>
      <c r="B40" s="20" t="s">
        <v>120</v>
      </c>
      <c r="C40" s="29" t="s">
        <v>121</v>
      </c>
      <c r="D40" s="30">
        <f>COUNTA(D41:D45)</f>
        <v>5</v>
      </c>
      <c r="E40" s="30">
        <f t="shared" ref="E40:H40" si="2">COUNTA(E41:E45)</f>
        <v>0</v>
      </c>
      <c r="F40" s="30">
        <f t="shared" si="2"/>
        <v>0</v>
      </c>
      <c r="G40" s="30">
        <f t="shared" si="2"/>
        <v>0</v>
      </c>
      <c r="H40" s="30">
        <f t="shared" si="2"/>
        <v>0</v>
      </c>
      <c r="I40" s="31"/>
      <c r="J40" s="31"/>
      <c r="K40" s="31"/>
      <c r="L40" s="31"/>
      <c r="M40" s="31"/>
      <c r="N40" s="31"/>
    </row>
    <row r="41" spans="1:14">
      <c r="B41" s="42" t="s">
        <v>122</v>
      </c>
      <c r="C41" s="43" t="str">
        <f>IFERROR((VLOOKUP(B41,'[1]4. Directorio Integrado'!$I$4:$J$1048576,2,0)),"")</f>
        <v>Implementos y suministros de aseo.</v>
      </c>
      <c r="D41" s="28" t="s">
        <v>31</v>
      </c>
      <c r="E41" s="28"/>
      <c r="F41" s="28"/>
      <c r="G41" s="28"/>
      <c r="H41" s="28"/>
      <c r="I41" s="44"/>
      <c r="J41" s="44"/>
      <c r="K41" s="44"/>
      <c r="L41" s="44"/>
      <c r="M41" s="44"/>
      <c r="N41" s="44"/>
    </row>
    <row r="42" spans="1:14">
      <c r="B42" s="42" t="s">
        <v>123</v>
      </c>
      <c r="C42" s="43" t="str">
        <f>IFERROR((VLOOKUP(B42,'[1]4. Directorio Integrado'!$I$4:$J$1048576,2,0)),"")</f>
        <v>Suministros de cafetería.</v>
      </c>
      <c r="D42" s="28" t="s">
        <v>31</v>
      </c>
      <c r="E42" s="28"/>
      <c r="F42" s="28"/>
      <c r="G42" s="28"/>
      <c r="H42" s="28"/>
      <c r="I42" s="44"/>
      <c r="J42" s="44"/>
      <c r="K42" s="44"/>
      <c r="L42" s="44"/>
      <c r="M42" s="44"/>
      <c r="N42" s="44"/>
    </row>
    <row r="43" spans="1:14">
      <c r="B43" s="42" t="s">
        <v>124</v>
      </c>
      <c r="C43" s="43" t="str">
        <f>IFERROR((VLOOKUP(B43,'[1]4. Directorio Integrado'!$I$4:$J$1048576,2,0)),"")</f>
        <v>Suministros material POP.</v>
      </c>
      <c r="D43" s="28" t="s">
        <v>31</v>
      </c>
      <c r="E43" s="28"/>
      <c r="F43" s="28"/>
      <c r="G43" s="28"/>
      <c r="H43" s="28"/>
      <c r="I43" s="44"/>
      <c r="J43" s="44"/>
      <c r="K43" s="44"/>
      <c r="L43" s="44"/>
      <c r="M43" s="44"/>
      <c r="N43" s="44"/>
    </row>
    <row r="44" spans="1:14">
      <c r="B44" s="42" t="s">
        <v>125</v>
      </c>
      <c r="C44" s="43" t="str">
        <f>IFERROR((VLOOKUP(B44,'[1]4. Directorio Integrado'!$I$4:$J$1048576,2,0)),"")</f>
        <v>Suministros de papelería.</v>
      </c>
      <c r="D44" s="28" t="s">
        <v>31</v>
      </c>
      <c r="E44" s="28"/>
      <c r="F44" s="28"/>
      <c r="G44" s="28"/>
      <c r="H44" s="28"/>
      <c r="I44" s="44"/>
      <c r="J44" s="44"/>
      <c r="K44" s="44"/>
      <c r="L44" s="44"/>
      <c r="M44" s="44"/>
      <c r="N44" s="44"/>
    </row>
    <row r="45" spans="1:14">
      <c r="B45" s="42" t="s">
        <v>126</v>
      </c>
      <c r="C45" s="43" t="str">
        <f>IFERROR((VLOOKUP(B45,'[1]4. Directorio Integrado'!$I$4:$J$1048576,2,0)),"")</f>
        <v>Suministros de utilería.</v>
      </c>
      <c r="D45" s="28" t="s">
        <v>31</v>
      </c>
      <c r="E45" s="28"/>
      <c r="F45" s="28"/>
      <c r="G45" s="28"/>
      <c r="H45" s="28"/>
      <c r="I45" s="44"/>
      <c r="J45" s="44"/>
      <c r="K45" s="44"/>
      <c r="L45" s="44"/>
      <c r="M45" s="44"/>
      <c r="N45" s="44"/>
    </row>
    <row r="46" spans="1:14" ht="15" customHeight="1">
      <c r="A46" s="37">
        <f>COUNTA(B47:B56)</f>
        <v>10</v>
      </c>
      <c r="B46" s="20" t="s">
        <v>127</v>
      </c>
      <c r="C46" s="29" t="s">
        <v>128</v>
      </c>
      <c r="D46" s="30">
        <f>COUNTA(D47:D56)</f>
        <v>10</v>
      </c>
      <c r="E46" s="30">
        <f t="shared" ref="E46:H46" si="3">COUNTA(E47:E56)</f>
        <v>0</v>
      </c>
      <c r="F46" s="30">
        <f t="shared" si="3"/>
        <v>0</v>
      </c>
      <c r="G46" s="30">
        <f t="shared" si="3"/>
        <v>0</v>
      </c>
      <c r="H46" s="30">
        <f t="shared" si="3"/>
        <v>0</v>
      </c>
      <c r="I46" s="31"/>
      <c r="J46" s="31"/>
      <c r="K46" s="31"/>
      <c r="L46" s="31"/>
      <c r="M46" s="31"/>
      <c r="N46" s="31"/>
    </row>
    <row r="47" spans="1:14">
      <c r="B47" s="42" t="s">
        <v>129</v>
      </c>
      <c r="C47" s="43" t="str">
        <f>IFERROR((VLOOKUP(B47,'[1]4. Directorio Integrado'!$I$4:$J$1048576,2,0)),"")</f>
        <v>Se han realizado ajustes a los puestos de trabajo.</v>
      </c>
      <c r="D47" s="28" t="s">
        <v>31</v>
      </c>
      <c r="E47" s="28"/>
      <c r="F47" s="28"/>
      <c r="G47" s="28"/>
      <c r="H47" s="28"/>
      <c r="I47" s="44"/>
      <c r="J47" s="44"/>
      <c r="K47" s="44"/>
      <c r="L47" s="44"/>
      <c r="M47" s="44"/>
      <c r="N47" s="44"/>
    </row>
    <row r="48" spans="1:14">
      <c r="B48" s="42" t="s">
        <v>130</v>
      </c>
      <c r="C48" s="43" t="str">
        <f>IFERROR((VLOOKUP(B48,'[1]4. Directorio Integrado'!$I$4:$J$1048576,2,0)),"")</f>
        <v>Se ha realizado cambio de lámparas.</v>
      </c>
      <c r="D48" s="28" t="s">
        <v>31</v>
      </c>
      <c r="E48" s="28"/>
      <c r="F48" s="28"/>
      <c r="G48" s="28"/>
      <c r="H48" s="28"/>
      <c r="I48" s="44"/>
      <c r="J48" s="44"/>
      <c r="K48" s="44"/>
      <c r="L48" s="44"/>
      <c r="M48" s="44"/>
      <c r="N48" s="44"/>
    </row>
    <row r="49" spans="1:14">
      <c r="B49" s="42" t="s">
        <v>131</v>
      </c>
      <c r="C49" s="43" t="str">
        <f>IFERROR((VLOOKUP(B49,'[1]4. Directorio Integrado'!$I$4:$J$1048576,2,0)),"")</f>
        <v>Se ha realizado impermeabilización.</v>
      </c>
      <c r="D49" s="28" t="s">
        <v>31</v>
      </c>
      <c r="E49" s="28"/>
      <c r="F49" s="28"/>
      <c r="G49" s="28"/>
      <c r="H49" s="28"/>
      <c r="I49" s="44"/>
      <c r="J49" s="44"/>
      <c r="K49" s="44"/>
      <c r="L49" s="44"/>
      <c r="M49" s="44"/>
      <c r="N49" s="44"/>
    </row>
    <row r="50" spans="1:14">
      <c r="B50" s="42" t="s">
        <v>132</v>
      </c>
      <c r="C50" s="43" t="str">
        <f>IFERROR((VLOOKUP(B50,'[1]4. Directorio Integrado'!$I$4:$J$1048576,2,0)),"")</f>
        <v>Se ha realizado mantenimiento de baños.</v>
      </c>
      <c r="D50" s="28" t="s">
        <v>31</v>
      </c>
      <c r="E50" s="28"/>
      <c r="F50" s="28"/>
      <c r="G50" s="28"/>
      <c r="H50" s="28"/>
      <c r="I50" s="44"/>
      <c r="J50" s="44"/>
      <c r="K50" s="44"/>
      <c r="L50" s="44"/>
      <c r="M50" s="44"/>
      <c r="N50" s="44"/>
    </row>
    <row r="51" spans="1:14">
      <c r="B51" s="42" t="s">
        <v>133</v>
      </c>
      <c r="C51" s="43" t="str">
        <f>IFERROR((VLOOKUP(B51,'[1]4. Directorio Integrado'!$I$4:$J$1048576,2,0)),"")</f>
        <v>Se ha realizado mantenimiento de cielo raso.</v>
      </c>
      <c r="D51" s="28" t="s">
        <v>31</v>
      </c>
      <c r="E51" s="28"/>
      <c r="F51" s="28"/>
      <c r="G51" s="28"/>
      <c r="H51" s="28"/>
      <c r="I51" s="44"/>
      <c r="J51" s="44"/>
      <c r="K51" s="44"/>
      <c r="L51" s="44"/>
      <c r="M51" s="44"/>
      <c r="N51" s="44"/>
    </row>
    <row r="52" spans="1:14">
      <c r="B52" s="42" t="s">
        <v>134</v>
      </c>
      <c r="C52" s="43" t="str">
        <f>IFERROR((VLOOKUP(B52,'[1]4. Directorio Integrado'!$I$4:$J$1048576,2,0)),"")</f>
        <v>Se ha realizado mantenimiento de cocina.</v>
      </c>
      <c r="D52" s="28" t="s">
        <v>31</v>
      </c>
      <c r="E52" s="28"/>
      <c r="F52" s="28"/>
      <c r="G52" s="28"/>
      <c r="H52" s="28"/>
      <c r="I52" s="44"/>
      <c r="J52" s="44"/>
      <c r="K52" s="44"/>
      <c r="L52" s="44"/>
      <c r="M52" s="44"/>
      <c r="N52" s="44"/>
    </row>
    <row r="53" spans="1:14">
      <c r="B53" s="42" t="s">
        <v>135</v>
      </c>
      <c r="C53" s="43" t="str">
        <f>IFERROR((VLOOKUP(B53,'[1]4. Directorio Integrado'!$I$4:$J$1048576,2,0)),"")</f>
        <v>Se ha realizado mantenimiento de pisos.</v>
      </c>
      <c r="D53" s="28" t="s">
        <v>31</v>
      </c>
      <c r="E53" s="28"/>
      <c r="F53" s="28"/>
      <c r="G53" s="28"/>
      <c r="H53" s="28"/>
      <c r="I53" s="44"/>
      <c r="J53" s="44"/>
      <c r="K53" s="44"/>
      <c r="L53" s="44"/>
      <c r="M53" s="44"/>
      <c r="N53" s="44"/>
    </row>
    <row r="54" spans="1:14">
      <c r="B54" s="42" t="s">
        <v>136</v>
      </c>
      <c r="C54" s="43" t="str">
        <f>IFERROR((VLOOKUP(B54,'[1]4. Directorio Integrado'!$I$4:$J$1048576,2,0)),"")</f>
        <v>Se ha realizado mantenimiento de techos.</v>
      </c>
      <c r="D54" s="28" t="s">
        <v>31</v>
      </c>
      <c r="E54" s="28"/>
      <c r="F54" s="28"/>
      <c r="G54" s="28"/>
      <c r="H54" s="28"/>
      <c r="I54" s="44"/>
      <c r="J54" s="44"/>
      <c r="K54" s="44"/>
      <c r="L54" s="44"/>
      <c r="M54" s="44"/>
      <c r="N54" s="44"/>
    </row>
    <row r="55" spans="1:14">
      <c r="B55" s="42" t="s">
        <v>137</v>
      </c>
      <c r="C55" s="43" t="str">
        <f>IFERROR((VLOOKUP(B55,'[1]4. Directorio Integrado'!$I$4:$J$1048576,2,0)),"")</f>
        <v>Se ha realizado mantenimiento de pintura.</v>
      </c>
      <c r="D55" s="28" t="s">
        <v>31</v>
      </c>
      <c r="E55" s="28"/>
      <c r="F55" s="28"/>
      <c r="G55" s="28"/>
      <c r="H55" s="28"/>
      <c r="I55" s="44"/>
      <c r="J55" s="44"/>
      <c r="K55" s="44"/>
      <c r="L55" s="44"/>
      <c r="M55" s="44"/>
      <c r="N55" s="44"/>
    </row>
    <row r="56" spans="1:14">
      <c r="B56" s="42" t="s">
        <v>138</v>
      </c>
      <c r="C56" s="43" t="str">
        <f>IFERROR((VLOOKUP(B56,'[1]4. Directorio Integrado'!$I$4:$J$1048576,2,0)),"")</f>
        <v>Se ha realizado remodelación de puesto de trabajo.</v>
      </c>
      <c r="D56" s="28" t="s">
        <v>31</v>
      </c>
      <c r="E56" s="28"/>
      <c r="F56" s="28"/>
      <c r="G56" s="28"/>
      <c r="H56" s="28"/>
      <c r="I56" s="44"/>
      <c r="J56" s="44"/>
      <c r="K56" s="44"/>
      <c r="L56" s="44"/>
      <c r="M56" s="44"/>
      <c r="N56" s="44"/>
    </row>
    <row r="57" spans="1:14" ht="15" customHeight="1">
      <c r="A57" s="37">
        <f>SUM(A58,A63,A69)</f>
        <v>13</v>
      </c>
      <c r="B57" s="38" t="s">
        <v>139</v>
      </c>
      <c r="C57" s="17" t="s">
        <v>140</v>
      </c>
      <c r="D57" s="18">
        <f>SUM(D58,D63,D69)</f>
        <v>13</v>
      </c>
      <c r="E57" s="18">
        <f t="shared" ref="E57:H57" si="4">SUM(E58,E63,E69)</f>
        <v>0</v>
      </c>
      <c r="F57" s="18">
        <f t="shared" si="4"/>
        <v>0</v>
      </c>
      <c r="G57" s="18">
        <f t="shared" si="4"/>
        <v>0</v>
      </c>
      <c r="H57" s="18">
        <f t="shared" si="4"/>
        <v>0</v>
      </c>
      <c r="I57" s="19"/>
      <c r="J57" s="19"/>
      <c r="K57" s="19"/>
      <c r="L57" s="19"/>
      <c r="M57" s="19"/>
      <c r="N57" s="19"/>
    </row>
    <row r="58" spans="1:14" ht="15" customHeight="1">
      <c r="A58" s="37">
        <f>COUNTA(B59:B62)</f>
        <v>4</v>
      </c>
      <c r="B58" s="20" t="s">
        <v>141</v>
      </c>
      <c r="C58" s="29" t="s">
        <v>142</v>
      </c>
      <c r="D58" s="30">
        <f>COUNTA(D59:D62)</f>
        <v>4</v>
      </c>
      <c r="E58" s="30">
        <f t="shared" ref="E58:H58" si="5">COUNTA(E59:E62)</f>
        <v>0</v>
      </c>
      <c r="F58" s="30">
        <f t="shared" si="5"/>
        <v>0</v>
      </c>
      <c r="G58" s="30">
        <f t="shared" si="5"/>
        <v>0</v>
      </c>
      <c r="H58" s="30">
        <f t="shared" si="5"/>
        <v>0</v>
      </c>
      <c r="I58" s="31"/>
      <c r="J58" s="31"/>
      <c r="K58" s="31"/>
      <c r="L58" s="31"/>
      <c r="M58" s="31"/>
      <c r="N58" s="31"/>
    </row>
    <row r="59" spans="1:14" ht="19.5" customHeight="1">
      <c r="B59" s="42" t="s">
        <v>143</v>
      </c>
      <c r="C59" s="43" t="str">
        <f>IFERROR((VLOOKUP(B59,'[1]4. Directorio Integrado'!$I$4:$J$1048576,2,0)),"")</f>
        <v>El personal se encuentra al día con sus periodos de vacaciones.</v>
      </c>
      <c r="D59" s="28" t="s">
        <v>31</v>
      </c>
      <c r="E59" s="28"/>
      <c r="F59" s="28"/>
      <c r="G59" s="28"/>
      <c r="H59" s="28"/>
      <c r="I59" s="44"/>
      <c r="J59" s="44"/>
      <c r="K59" s="44"/>
      <c r="L59" s="44"/>
      <c r="M59" s="44"/>
      <c r="N59" s="44"/>
    </row>
    <row r="60" spans="1:14" ht="19.5" customHeight="1">
      <c r="B60" s="42" t="s">
        <v>144</v>
      </c>
      <c r="C60" s="43" t="str">
        <f>IFERROR((VLOOKUP(B60,'[1]4. Directorio Integrado'!$I$4:$J$1048576,2,0)),"")</f>
        <v>Se lleva un cronograma de vacaciones para el personal de la oficina.</v>
      </c>
      <c r="D60" s="28" t="s">
        <v>31</v>
      </c>
      <c r="E60" s="28"/>
      <c r="F60" s="28"/>
      <c r="G60" s="28"/>
      <c r="H60" s="28"/>
      <c r="I60" s="44"/>
      <c r="J60" s="44"/>
      <c r="K60" s="44"/>
      <c r="L60" s="44"/>
      <c r="M60" s="44"/>
      <c r="N60" s="44"/>
    </row>
    <row r="61" spans="1:14" ht="19.5" customHeight="1">
      <c r="B61" s="42" t="s">
        <v>145</v>
      </c>
      <c r="C61" s="43" t="str">
        <f>IFERROR((VLOOKUP(B61,'[1]4. Directorio Integrado'!$I$4:$J$1048576,2,0)),"")</f>
        <v>Número de colaboradores con periodos de vacaciones vencidos.</v>
      </c>
      <c r="D61" s="28" t="s">
        <v>31</v>
      </c>
      <c r="E61" s="28"/>
      <c r="F61" s="28"/>
      <c r="G61" s="28"/>
      <c r="H61" s="28"/>
      <c r="I61" s="44"/>
      <c r="J61" s="44"/>
      <c r="K61" s="44"/>
      <c r="L61" s="44"/>
      <c r="M61" s="44"/>
      <c r="N61" s="44"/>
    </row>
    <row r="62" spans="1:14" ht="19.5" customHeight="1">
      <c r="B62" s="42" t="s">
        <v>146</v>
      </c>
      <c r="C62" s="43" t="str">
        <f>IFERROR((VLOOKUP(B62,'[1]4. Directorio Integrado'!$I$4:$J$1048576,2,0)),"")</f>
        <v>Existe algún registro de permisos para el personal de la oficina.</v>
      </c>
      <c r="D62" s="28" t="s">
        <v>31</v>
      </c>
      <c r="E62" s="28"/>
      <c r="F62" s="28"/>
      <c r="G62" s="28"/>
      <c r="H62" s="28"/>
      <c r="I62" s="44"/>
      <c r="J62" s="44"/>
      <c r="K62" s="44"/>
      <c r="L62" s="44"/>
      <c r="M62" s="44"/>
      <c r="N62" s="44"/>
    </row>
    <row r="63" spans="1:14" ht="15" customHeight="1">
      <c r="A63" s="37">
        <f>COUNTA(B64:B68)</f>
        <v>5</v>
      </c>
      <c r="B63" s="20" t="s">
        <v>147</v>
      </c>
      <c r="C63" s="21" t="s">
        <v>148</v>
      </c>
      <c r="D63" s="22">
        <f>COUNTA(D64:D68)</f>
        <v>5</v>
      </c>
      <c r="E63" s="22">
        <f t="shared" ref="E63:H63" si="6">COUNTA(E64:E68)</f>
        <v>0</v>
      </c>
      <c r="F63" s="22">
        <f t="shared" si="6"/>
        <v>0</v>
      </c>
      <c r="G63" s="22">
        <f t="shared" si="6"/>
        <v>0</v>
      </c>
      <c r="H63" s="22">
        <f t="shared" si="6"/>
        <v>0</v>
      </c>
      <c r="I63" s="23"/>
      <c r="J63" s="23"/>
      <c r="K63" s="23"/>
      <c r="L63" s="23"/>
      <c r="M63" s="23"/>
      <c r="N63" s="23"/>
    </row>
    <row r="64" spans="1:14">
      <c r="B64" s="42" t="s">
        <v>149</v>
      </c>
      <c r="C64" s="43" t="str">
        <f>IFERROR((VLOOKUP(B64,'[1]4. Directorio Integrado'!$I$4:$J$1048576,2,0)),"")</f>
        <v>El practicante ejerce actividades de responsabilidad mayor</v>
      </c>
      <c r="D64" s="28" t="s">
        <v>31</v>
      </c>
      <c r="E64" s="28"/>
      <c r="F64" s="28"/>
      <c r="G64" s="28"/>
      <c r="H64" s="28"/>
      <c r="I64" s="44"/>
      <c r="J64" s="44"/>
      <c r="K64" s="44"/>
      <c r="L64" s="44"/>
      <c r="M64" s="44"/>
      <c r="N64" s="44"/>
    </row>
    <row r="65" spans="1:14">
      <c r="B65" s="42" t="s">
        <v>150</v>
      </c>
      <c r="C65" s="43" t="str">
        <f>IFERROR((VLOOKUP(B65,'[1]4. Directorio Integrado'!$I$4:$J$1048576,2,0)),"")</f>
        <v>Las funciones realizadas por el personal son acordes a su rol</v>
      </c>
      <c r="D65" s="28" t="s">
        <v>31</v>
      </c>
      <c r="E65" s="28"/>
      <c r="F65" s="28"/>
      <c r="G65" s="28"/>
      <c r="H65" s="28"/>
      <c r="I65" s="44"/>
      <c r="J65" s="44"/>
      <c r="K65" s="44"/>
      <c r="L65" s="44"/>
      <c r="M65" s="44"/>
      <c r="N65" s="44"/>
    </row>
    <row r="66" spans="1:14">
      <c r="B66" s="42" t="s">
        <v>151</v>
      </c>
      <c r="C66" s="43" t="str">
        <f>IFERROR((VLOOKUP(B66,'[1]4. Directorio Integrado'!$I$4:$J$1048576,2,0)),"")</f>
        <v>La oficina presenta carteras solas o abandonada</v>
      </c>
      <c r="D66" s="28" t="s">
        <v>31</v>
      </c>
      <c r="E66" s="28"/>
      <c r="F66" s="28"/>
      <c r="G66" s="28"/>
      <c r="H66" s="28"/>
      <c r="I66" s="44"/>
      <c r="J66" s="44"/>
      <c r="K66" s="44"/>
      <c r="L66" s="44"/>
      <c r="M66" s="44"/>
      <c r="N66" s="44"/>
    </row>
    <row r="67" spans="1:14" ht="21.75" customHeight="1">
      <c r="B67" s="42" t="s">
        <v>152</v>
      </c>
      <c r="C67" s="43" t="str">
        <f>IFERROR((VLOOKUP(B67,'[1]4. Directorio Integrado'!$I$4:$J$1048576,2,0)),"")</f>
        <v>El expediente de colaboradorees se encuentra vigente y actualizado</v>
      </c>
      <c r="D67" s="28" t="s">
        <v>31</v>
      </c>
      <c r="E67" s="28"/>
      <c r="F67" s="28"/>
      <c r="G67" s="28"/>
      <c r="H67" s="28"/>
      <c r="I67" s="44"/>
      <c r="J67" s="44"/>
      <c r="K67" s="44"/>
      <c r="L67" s="44"/>
      <c r="M67" s="44"/>
      <c r="N67" s="44"/>
    </row>
    <row r="68" spans="1:14">
      <c r="B68" s="42" t="s">
        <v>153</v>
      </c>
      <c r="C68" s="43" t="str">
        <f>IFERROR((VLOOKUP(B68,'[1]4. Directorio Integrado'!$I$4:$J$1048576,2,0)),"")</f>
        <v>Número de colaboradores con procesos disciplinarios activos.</v>
      </c>
      <c r="D68" s="28" t="s">
        <v>31</v>
      </c>
      <c r="E68" s="28"/>
      <c r="F68" s="28"/>
      <c r="G68" s="28"/>
      <c r="H68" s="28"/>
      <c r="I68" s="44"/>
      <c r="J68" s="44"/>
      <c r="K68" s="44"/>
      <c r="L68" s="44"/>
      <c r="M68" s="44"/>
      <c r="N68" s="44"/>
    </row>
    <row r="69" spans="1:14" ht="15" customHeight="1">
      <c r="A69" s="37">
        <f>COUNTA(B70:B73)</f>
        <v>4</v>
      </c>
      <c r="B69" s="20" t="s">
        <v>154</v>
      </c>
      <c r="C69" s="21" t="s">
        <v>155</v>
      </c>
      <c r="D69" s="22">
        <f>COUNTA(D70:D73)</f>
        <v>4</v>
      </c>
      <c r="E69" s="22">
        <f t="shared" ref="E69:H69" si="7">COUNTA(E70:E73)</f>
        <v>0</v>
      </c>
      <c r="F69" s="22">
        <f t="shared" si="7"/>
        <v>0</v>
      </c>
      <c r="G69" s="22">
        <f t="shared" si="7"/>
        <v>0</v>
      </c>
      <c r="H69" s="22">
        <f t="shared" si="7"/>
        <v>0</v>
      </c>
      <c r="I69" s="23"/>
      <c r="J69" s="23"/>
      <c r="K69" s="23"/>
      <c r="L69" s="23"/>
      <c r="M69" s="23"/>
      <c r="N69" s="23"/>
    </row>
    <row r="70" spans="1:14" ht="23.25" customHeight="1">
      <c r="B70" s="42" t="s">
        <v>156</v>
      </c>
      <c r="C70" s="43" t="str">
        <f>IFERROR((VLOOKUP(B70,'[1]4. Directorio Integrado'!$I$4:$J$1048576,2,0)),"")</f>
        <v>Cuenta con el recurso humano completo (planta aprobada para la oficina)</v>
      </c>
      <c r="D70" s="28" t="s">
        <v>31</v>
      </c>
      <c r="E70" s="28"/>
      <c r="F70" s="28"/>
      <c r="G70" s="28"/>
      <c r="H70" s="28"/>
      <c r="I70" s="44"/>
      <c r="J70" s="44"/>
      <c r="K70" s="44"/>
      <c r="L70" s="44"/>
      <c r="M70" s="44"/>
      <c r="N70" s="44"/>
    </row>
    <row r="71" spans="1:14">
      <c r="B71" s="42" t="s">
        <v>157</v>
      </c>
      <c r="C71" s="43" t="str">
        <f>IFERROR((VLOOKUP(B71,'[1]4. Directorio Integrado'!$I$4:$J$1048576,2,0)),"")</f>
        <v>La oficina cuenta con coordinador operativo.</v>
      </c>
      <c r="D71" s="28" t="s">
        <v>31</v>
      </c>
      <c r="E71" s="28"/>
      <c r="F71" s="28"/>
      <c r="G71" s="28"/>
      <c r="H71" s="28"/>
      <c r="I71" s="44"/>
      <c r="J71" s="44"/>
      <c r="K71" s="44"/>
      <c r="L71" s="44"/>
      <c r="M71" s="44"/>
      <c r="N71" s="44"/>
    </row>
    <row r="72" spans="1:14" ht="22.5" customHeight="1">
      <c r="B72" s="42" t="s">
        <v>158</v>
      </c>
      <c r="C72" s="43" t="str">
        <f>IFERROR((VLOOKUP(B72,'[1]4. Directorio Integrado'!$I$4:$J$1048576,2,0)),"")</f>
        <v>La oficina cuenta con coordinador de desarrollo productivo del cliente</v>
      </c>
      <c r="D72" s="28" t="s">
        <v>31</v>
      </c>
      <c r="E72" s="28"/>
      <c r="F72" s="28"/>
      <c r="G72" s="28"/>
      <c r="H72" s="28"/>
      <c r="I72" s="44"/>
      <c r="J72" s="44"/>
      <c r="K72" s="44"/>
      <c r="L72" s="44"/>
      <c r="M72" s="44"/>
      <c r="N72" s="44"/>
    </row>
    <row r="73" spans="1:14">
      <c r="B73" s="42" t="s">
        <v>159</v>
      </c>
      <c r="C73" s="43" t="str">
        <f>IFERROR((VLOOKUP(B73,'[1]4. Directorio Integrado'!$I$4:$J$1048576,2,0)),"")</f>
        <v>La oficina cuenta con EDP adicional o Supernumerario</v>
      </c>
      <c r="D73" s="28" t="s">
        <v>31</v>
      </c>
      <c r="E73" s="28"/>
      <c r="F73" s="28"/>
      <c r="G73" s="28"/>
      <c r="H73" s="28"/>
      <c r="I73" s="44"/>
      <c r="J73" s="44"/>
      <c r="K73" s="44"/>
      <c r="L73" s="44"/>
      <c r="M73" s="44"/>
      <c r="N73" s="44"/>
    </row>
    <row r="74" spans="1:14" ht="15" customHeight="1">
      <c r="A74" s="37">
        <f>SUM(A75)</f>
        <v>8</v>
      </c>
      <c r="B74" s="38" t="s">
        <v>160</v>
      </c>
      <c r="C74" s="39" t="s">
        <v>161</v>
      </c>
      <c r="D74" s="40">
        <f>SUM(D75)</f>
        <v>3</v>
      </c>
      <c r="E74" s="40">
        <f t="shared" ref="E74:H74" si="8">SUM(E75)</f>
        <v>5</v>
      </c>
      <c r="F74" s="40">
        <f t="shared" si="8"/>
        <v>0</v>
      </c>
      <c r="G74" s="40">
        <f t="shared" si="8"/>
        <v>0</v>
      </c>
      <c r="H74" s="40">
        <f t="shared" si="8"/>
        <v>0</v>
      </c>
      <c r="I74" s="41"/>
      <c r="J74" s="41"/>
      <c r="K74" s="41"/>
      <c r="L74" s="41"/>
      <c r="M74" s="41"/>
      <c r="N74" s="41"/>
    </row>
    <row r="75" spans="1:14" ht="15" customHeight="1">
      <c r="A75" s="37">
        <f>COUNTA(B76:B83)</f>
        <v>8</v>
      </c>
      <c r="B75" s="20" t="s">
        <v>162</v>
      </c>
      <c r="C75" s="21" t="s">
        <v>163</v>
      </c>
      <c r="D75" s="22">
        <f>COUNTA(D76:D83)</f>
        <v>3</v>
      </c>
      <c r="E75" s="22">
        <f t="shared" ref="E75:H75" si="9">COUNTA(E76:E83)</f>
        <v>5</v>
      </c>
      <c r="F75" s="22">
        <f t="shared" si="9"/>
        <v>0</v>
      </c>
      <c r="G75" s="22">
        <f t="shared" si="9"/>
        <v>0</v>
      </c>
      <c r="H75" s="22">
        <f t="shared" si="9"/>
        <v>0</v>
      </c>
      <c r="I75" s="23"/>
      <c r="J75" s="23"/>
      <c r="K75" s="23"/>
      <c r="L75" s="23"/>
      <c r="M75" s="23"/>
      <c r="N75" s="23"/>
    </row>
    <row r="76" spans="1:14" ht="18.75" customHeight="1">
      <c r="B76" s="42" t="s">
        <v>164</v>
      </c>
      <c r="C76" s="43" t="str">
        <f>IFERROR((VLOOKUP(B76,'[1]4. Directorio Integrado'!$I$4:$J$1048576,2,0)),"")</f>
        <v>Cuenta con el 100% de los celulares asignados (diligenciar anexo no 1)</v>
      </c>
      <c r="D76" s="28" t="s">
        <v>31</v>
      </c>
      <c r="E76" s="28"/>
      <c r="F76" s="28"/>
      <c r="G76" s="28"/>
      <c r="H76" s="28"/>
      <c r="I76" s="44"/>
      <c r="J76" s="44"/>
      <c r="K76" s="44"/>
      <c r="L76" s="44"/>
      <c r="M76" s="44"/>
      <c r="N76" s="44"/>
    </row>
    <row r="77" spans="1:14">
      <c r="B77" s="42" t="s">
        <v>165</v>
      </c>
      <c r="C77" s="43" t="str">
        <f>IFERROR((VLOOKUP(B77,'[1]4. Directorio Integrado'!$I$4:$J$1048576,2,0)),"")</f>
        <v>Cuenta con fax y su función es óptima</v>
      </c>
      <c r="D77" s="28" t="s">
        <v>31</v>
      </c>
      <c r="E77" s="28"/>
      <c r="F77" s="28"/>
      <c r="G77" s="28"/>
      <c r="H77" s="28"/>
      <c r="I77" s="44"/>
      <c r="J77" s="44"/>
      <c r="K77" s="44"/>
      <c r="L77" s="44"/>
      <c r="M77" s="44"/>
      <c r="N77" s="44"/>
    </row>
    <row r="78" spans="1:14">
      <c r="B78" s="42" t="s">
        <v>166</v>
      </c>
      <c r="C78" s="43" t="str">
        <f>IFERROR((VLOOKUP(B78,'[1]4. Directorio Integrado'!$I$4:$J$1048576,2,0)),"")</f>
        <v>Cuenta con planta telefónica y su función es óptima.</v>
      </c>
      <c r="D78" s="28"/>
      <c r="E78" s="28" t="s">
        <v>25</v>
      </c>
      <c r="F78" s="28"/>
      <c r="G78" s="28"/>
      <c r="H78" s="28"/>
      <c r="I78" s="44"/>
      <c r="J78" s="44"/>
      <c r="K78" s="44"/>
      <c r="L78" s="44"/>
      <c r="M78" s="44"/>
      <c r="N78" s="44"/>
    </row>
    <row r="79" spans="1:14">
      <c r="B79" s="42" t="s">
        <v>167</v>
      </c>
      <c r="C79" s="43" t="str">
        <f>IFERROR((VLOOKUP(B79,'[1]4. Directorio Integrado'!$I$4:$J$1048576,2,0)),"")</f>
        <v>Cuenta con teléfonos fijos y su función es óptima.</v>
      </c>
      <c r="D79" s="28"/>
      <c r="E79" s="28" t="s">
        <v>25</v>
      </c>
      <c r="F79" s="28"/>
      <c r="G79" s="28"/>
      <c r="H79" s="28"/>
      <c r="I79" s="44"/>
      <c r="J79" s="44"/>
      <c r="K79" s="44"/>
      <c r="L79" s="44"/>
      <c r="M79" s="44"/>
      <c r="N79" s="44"/>
    </row>
    <row r="80" spans="1:14">
      <c r="B80" s="42" t="s">
        <v>168</v>
      </c>
      <c r="C80" s="43" t="str">
        <f>IFERROR((VLOOKUP(B80,'[1]4. Directorio Integrado'!$I$4:$J$1048576,2,0)),"")</f>
        <v>Cuenta con computadores fijos y portátil y su función es óptima.</v>
      </c>
      <c r="D80" s="28"/>
      <c r="E80" s="28" t="s">
        <v>25</v>
      </c>
      <c r="F80" s="28"/>
      <c r="G80" s="28"/>
      <c r="H80" s="28"/>
      <c r="I80" s="44"/>
      <c r="J80" s="44"/>
      <c r="K80" s="44"/>
      <c r="L80" s="44"/>
      <c r="M80" s="44"/>
      <c r="N80" s="44"/>
    </row>
    <row r="81" spans="1:14">
      <c r="B81" s="42" t="s">
        <v>169</v>
      </c>
      <c r="C81" s="43" t="str">
        <f>IFERROR((VLOOKUP(B81,'[1]4. Directorio Integrado'!$I$4:$J$1048576,2,0)),"")</f>
        <v>Cuenta con verificación biométrica dactilar y su función es óptima.</v>
      </c>
      <c r="D81" s="28"/>
      <c r="E81" s="28" t="s">
        <v>25</v>
      </c>
      <c r="F81" s="28"/>
      <c r="G81" s="28"/>
      <c r="H81" s="28"/>
      <c r="I81" s="44"/>
      <c r="J81" s="44"/>
      <c r="K81" s="44"/>
      <c r="L81" s="44"/>
      <c r="M81" s="44"/>
      <c r="N81" s="44"/>
    </row>
    <row r="82" spans="1:14">
      <c r="B82" s="42" t="s">
        <v>170</v>
      </c>
      <c r="C82" s="43" t="str">
        <f>IFERROR((VLOOKUP(B82,'[1]4. Directorio Integrado'!$I$4:$J$1048576,2,0)),"")</f>
        <v>Cuenta con datáfonos y su función es óptima.</v>
      </c>
      <c r="D82" s="28"/>
      <c r="E82" s="28" t="s">
        <v>25</v>
      </c>
      <c r="F82" s="28"/>
      <c r="G82" s="28"/>
      <c r="H82" s="28"/>
      <c r="I82" s="44"/>
      <c r="J82" s="44"/>
      <c r="K82" s="44"/>
      <c r="L82" s="44"/>
      <c r="M82" s="44"/>
      <c r="N82" s="44"/>
    </row>
    <row r="83" spans="1:14" ht="23.25" customHeight="1" thickBot="1">
      <c r="B83" s="42" t="s">
        <v>171</v>
      </c>
      <c r="C83" s="43" t="str">
        <f>IFERROR((VLOOKUP(B83,'[1]4. Directorio Integrado'!$I$4:$J$1048576,2,0)),"")</f>
        <v>Cuenta con el 100% de las tabletas asignadas y su función es óptima.</v>
      </c>
      <c r="D83" s="28" t="s">
        <v>31</v>
      </c>
      <c r="E83" s="28"/>
      <c r="F83" s="28"/>
      <c r="G83" s="28"/>
      <c r="H83" s="28"/>
      <c r="I83" s="44"/>
      <c r="J83" s="44"/>
      <c r="K83" s="44"/>
      <c r="L83" s="44"/>
      <c r="M83" s="44"/>
      <c r="N83" s="44"/>
    </row>
    <row r="84" spans="1:14" ht="16.5" thickTop="1" thickBot="1">
      <c r="A84" s="37">
        <f>SUM(A8,A57,A74)</f>
        <v>65</v>
      </c>
      <c r="C84" s="34" t="s">
        <v>78</v>
      </c>
      <c r="D84" s="34">
        <f>SUM(D57,D8,D74)</f>
        <v>60</v>
      </c>
      <c r="E84" s="34">
        <f>SUM(E57,E8,E74)</f>
        <v>5</v>
      </c>
      <c r="F84" s="34">
        <f>SUM(F57,F8,F74)</f>
        <v>0</v>
      </c>
      <c r="G84" s="34">
        <f>SUM(G57,G8,G74)</f>
        <v>0</v>
      </c>
      <c r="H84" s="34">
        <f>SUM(H57,H8,H74)</f>
        <v>0</v>
      </c>
      <c r="I84" s="35"/>
      <c r="J84" s="35"/>
      <c r="K84" s="35"/>
      <c r="L84" s="35"/>
      <c r="M84" s="35"/>
      <c r="N84" s="35"/>
    </row>
    <row r="85"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10:D16">
    <cfRule type="containsText" dxfId="169" priority="56" operator="containsText" text="X">
      <formula>NOT(ISERROR(SEARCH("X",D10)))</formula>
    </cfRule>
  </conditionalFormatting>
  <conditionalFormatting sqref="E10:E16">
    <cfRule type="containsText" dxfId="168" priority="55" operator="containsText" text="X">
      <formula>NOT(ISERROR(SEARCH("X",E10)))</formula>
    </cfRule>
  </conditionalFormatting>
  <conditionalFormatting sqref="F10:F16">
    <cfRule type="containsText" dxfId="167" priority="54" operator="containsText" text="X">
      <formula>NOT(ISERROR(SEARCH("X",F10)))</formula>
    </cfRule>
  </conditionalFormatting>
  <conditionalFormatting sqref="G10:G16">
    <cfRule type="containsText" dxfId="166" priority="53" operator="containsText" text="X">
      <formula>NOT(ISERROR(SEARCH("X",G10)))</formula>
    </cfRule>
  </conditionalFormatting>
  <conditionalFormatting sqref="H10:H16">
    <cfRule type="containsText" dxfId="165" priority="52" operator="containsText" text="X">
      <formula>NOT(ISERROR(SEARCH("X",H10)))</formula>
    </cfRule>
  </conditionalFormatting>
  <conditionalFormatting sqref="D18:D26">
    <cfRule type="containsText" dxfId="164" priority="51" operator="containsText" text="X">
      <formula>NOT(ISERROR(SEARCH("X",D18)))</formula>
    </cfRule>
  </conditionalFormatting>
  <conditionalFormatting sqref="E18:E26">
    <cfRule type="containsText" dxfId="163" priority="50" operator="containsText" text="X">
      <formula>NOT(ISERROR(SEARCH("X",E18)))</formula>
    </cfRule>
  </conditionalFormatting>
  <conditionalFormatting sqref="F18:F26">
    <cfRule type="containsText" dxfId="162" priority="49" operator="containsText" text="X">
      <formula>NOT(ISERROR(SEARCH("X",F18)))</formula>
    </cfRule>
  </conditionalFormatting>
  <conditionalFormatting sqref="G18:G26">
    <cfRule type="containsText" dxfId="161" priority="48" operator="containsText" text="X">
      <formula>NOT(ISERROR(SEARCH("X",G18)))</formula>
    </cfRule>
  </conditionalFormatting>
  <conditionalFormatting sqref="H18:H26">
    <cfRule type="containsText" dxfId="160" priority="47" operator="containsText" text="X">
      <formula>NOT(ISERROR(SEARCH("X",H18)))</formula>
    </cfRule>
  </conditionalFormatting>
  <conditionalFormatting sqref="D27">
    <cfRule type="containsText" dxfId="159" priority="46" operator="containsText" text="X">
      <formula>NOT(ISERROR(SEARCH("X",D27)))</formula>
    </cfRule>
  </conditionalFormatting>
  <conditionalFormatting sqref="E27">
    <cfRule type="containsText" dxfId="158" priority="45" operator="containsText" text="X">
      <formula>NOT(ISERROR(SEARCH("X",E27)))</formula>
    </cfRule>
  </conditionalFormatting>
  <conditionalFormatting sqref="F27">
    <cfRule type="containsText" dxfId="157" priority="44" operator="containsText" text="X">
      <formula>NOT(ISERROR(SEARCH("X",F27)))</formula>
    </cfRule>
  </conditionalFormatting>
  <conditionalFormatting sqref="G27">
    <cfRule type="containsText" dxfId="156" priority="43" operator="containsText" text="X">
      <formula>NOT(ISERROR(SEARCH("X",G27)))</formula>
    </cfRule>
  </conditionalFormatting>
  <conditionalFormatting sqref="H27">
    <cfRule type="containsText" dxfId="155" priority="42" operator="containsText" text="X">
      <formula>NOT(ISERROR(SEARCH("X",H27)))</formula>
    </cfRule>
  </conditionalFormatting>
  <conditionalFormatting sqref="D28:D39">
    <cfRule type="containsText" dxfId="154" priority="41" operator="containsText" text="X">
      <formula>NOT(ISERROR(SEARCH("X",D28)))</formula>
    </cfRule>
  </conditionalFormatting>
  <conditionalFormatting sqref="E28:E39">
    <cfRule type="containsText" dxfId="153" priority="40" operator="containsText" text="X">
      <formula>NOT(ISERROR(SEARCH("X",E28)))</formula>
    </cfRule>
  </conditionalFormatting>
  <conditionalFormatting sqref="F28:F39">
    <cfRule type="containsText" dxfId="152" priority="39" operator="containsText" text="X">
      <formula>NOT(ISERROR(SEARCH("X",F28)))</formula>
    </cfRule>
  </conditionalFormatting>
  <conditionalFormatting sqref="G28:G39">
    <cfRule type="containsText" dxfId="151" priority="38" operator="containsText" text="X">
      <formula>NOT(ISERROR(SEARCH("X",G28)))</formula>
    </cfRule>
  </conditionalFormatting>
  <conditionalFormatting sqref="H28:H39">
    <cfRule type="containsText" dxfId="150" priority="37" operator="containsText" text="X">
      <formula>NOT(ISERROR(SEARCH("X",H28)))</formula>
    </cfRule>
  </conditionalFormatting>
  <conditionalFormatting sqref="D41:D45">
    <cfRule type="containsText" dxfId="149" priority="36" operator="containsText" text="X">
      <formula>NOT(ISERROR(SEARCH("X",D41)))</formula>
    </cfRule>
  </conditionalFormatting>
  <conditionalFormatting sqref="E41:E45">
    <cfRule type="containsText" dxfId="148" priority="35" operator="containsText" text="X">
      <formula>NOT(ISERROR(SEARCH("X",E41)))</formula>
    </cfRule>
  </conditionalFormatting>
  <conditionalFormatting sqref="F41:F45">
    <cfRule type="containsText" dxfId="147" priority="34" operator="containsText" text="X">
      <formula>NOT(ISERROR(SEARCH("X",F41)))</formula>
    </cfRule>
  </conditionalFormatting>
  <conditionalFormatting sqref="G41:G45">
    <cfRule type="containsText" dxfId="146" priority="33" operator="containsText" text="X">
      <formula>NOT(ISERROR(SEARCH("X",G41)))</formula>
    </cfRule>
  </conditionalFormatting>
  <conditionalFormatting sqref="H41:H45">
    <cfRule type="containsText" dxfId="145" priority="32" operator="containsText" text="X">
      <formula>NOT(ISERROR(SEARCH("X",H41)))</formula>
    </cfRule>
  </conditionalFormatting>
  <conditionalFormatting sqref="D84:H84">
    <cfRule type="containsText" dxfId="144" priority="31" operator="containsText" text="X">
      <formula>NOT(ISERROR(SEARCH("X",D84)))</formula>
    </cfRule>
  </conditionalFormatting>
  <conditionalFormatting sqref="E84">
    <cfRule type="containsText" dxfId="143" priority="30" operator="containsText" text="X">
      <formula>NOT(ISERROR(SEARCH("X",E84)))</formula>
    </cfRule>
  </conditionalFormatting>
  <conditionalFormatting sqref="D6">
    <cfRule type="containsText" dxfId="142" priority="29" operator="containsText" text="X">
      <formula>NOT(ISERROR(SEARCH("X",D6)))</formula>
    </cfRule>
  </conditionalFormatting>
  <conditionalFormatting sqref="E6">
    <cfRule type="containsText" dxfId="141" priority="28" operator="containsText" text="X">
      <formula>NOT(ISERROR(SEARCH("X",E6)))</formula>
    </cfRule>
  </conditionalFormatting>
  <conditionalFormatting sqref="D59:D62">
    <cfRule type="containsText" dxfId="140" priority="27" operator="containsText" text="X">
      <formula>NOT(ISERROR(SEARCH("X",D59)))</formula>
    </cfRule>
  </conditionalFormatting>
  <conditionalFormatting sqref="E59:E62 E83">
    <cfRule type="containsText" dxfId="139" priority="26" operator="containsText" text="X">
      <formula>NOT(ISERROR(SEARCH("X",E59)))</formula>
    </cfRule>
  </conditionalFormatting>
  <conditionalFormatting sqref="F59:F62 F83">
    <cfRule type="containsText" dxfId="138" priority="25" operator="containsText" text="X">
      <formula>NOT(ISERROR(SEARCH("X",F59)))</formula>
    </cfRule>
  </conditionalFormatting>
  <conditionalFormatting sqref="G59:G62 G83">
    <cfRule type="containsText" dxfId="137" priority="24" operator="containsText" text="X">
      <formula>NOT(ISERROR(SEARCH("X",G59)))</formula>
    </cfRule>
  </conditionalFormatting>
  <conditionalFormatting sqref="H59:H62 H83">
    <cfRule type="containsText" dxfId="136" priority="23" operator="containsText" text="X">
      <formula>NOT(ISERROR(SEARCH("X",H59)))</formula>
    </cfRule>
  </conditionalFormatting>
  <conditionalFormatting sqref="D47:D56">
    <cfRule type="containsText" dxfId="135" priority="22" operator="containsText" text="X">
      <formula>NOT(ISERROR(SEARCH("X",D47)))</formula>
    </cfRule>
  </conditionalFormatting>
  <conditionalFormatting sqref="E47:E56">
    <cfRule type="containsText" dxfId="134" priority="21" operator="containsText" text="X">
      <formula>NOT(ISERROR(SEARCH("X",E47)))</formula>
    </cfRule>
  </conditionalFormatting>
  <conditionalFormatting sqref="F47:F56">
    <cfRule type="containsText" dxfId="133" priority="20" operator="containsText" text="X">
      <formula>NOT(ISERROR(SEARCH("X",F47)))</formula>
    </cfRule>
  </conditionalFormatting>
  <conditionalFormatting sqref="G47:G56">
    <cfRule type="containsText" dxfId="132" priority="19" operator="containsText" text="X">
      <formula>NOT(ISERROR(SEARCH("X",G47)))</formula>
    </cfRule>
  </conditionalFormatting>
  <conditionalFormatting sqref="H47:H56">
    <cfRule type="containsText" dxfId="131" priority="18" operator="containsText" text="X">
      <formula>NOT(ISERROR(SEARCH("X",H47)))</formula>
    </cfRule>
  </conditionalFormatting>
  <conditionalFormatting sqref="D64:D68">
    <cfRule type="containsText" dxfId="130" priority="17" operator="containsText" text="X">
      <formula>NOT(ISERROR(SEARCH("X",D64)))</formula>
    </cfRule>
  </conditionalFormatting>
  <conditionalFormatting sqref="E64:E68">
    <cfRule type="containsText" dxfId="129" priority="16" operator="containsText" text="X">
      <formula>NOT(ISERROR(SEARCH("X",E64)))</formula>
    </cfRule>
  </conditionalFormatting>
  <conditionalFormatting sqref="F64:F68">
    <cfRule type="containsText" dxfId="128" priority="15" operator="containsText" text="X">
      <formula>NOT(ISERROR(SEARCH("X",F64)))</formula>
    </cfRule>
  </conditionalFormatting>
  <conditionalFormatting sqref="G64:G68">
    <cfRule type="containsText" dxfId="127" priority="14" operator="containsText" text="X">
      <formula>NOT(ISERROR(SEARCH("X",G64)))</formula>
    </cfRule>
  </conditionalFormatting>
  <conditionalFormatting sqref="H64:H68">
    <cfRule type="containsText" dxfId="126" priority="13" operator="containsText" text="X">
      <formula>NOT(ISERROR(SEARCH("X",H64)))</formula>
    </cfRule>
  </conditionalFormatting>
  <conditionalFormatting sqref="D70:D73">
    <cfRule type="containsText" dxfId="125" priority="12" operator="containsText" text="X">
      <formula>NOT(ISERROR(SEARCH("X",D70)))</formula>
    </cfRule>
  </conditionalFormatting>
  <conditionalFormatting sqref="E70:E73">
    <cfRule type="containsText" dxfId="124" priority="11" operator="containsText" text="X">
      <formula>NOT(ISERROR(SEARCH("X",E70)))</formula>
    </cfRule>
  </conditionalFormatting>
  <conditionalFormatting sqref="F70:F73">
    <cfRule type="containsText" dxfId="123" priority="10" operator="containsText" text="X">
      <formula>NOT(ISERROR(SEARCH("X",F70)))</formula>
    </cfRule>
  </conditionalFormatting>
  <conditionalFormatting sqref="G70:G73">
    <cfRule type="containsText" dxfId="122" priority="9" operator="containsText" text="X">
      <formula>NOT(ISERROR(SEARCH("X",G70)))</formula>
    </cfRule>
  </conditionalFormatting>
  <conditionalFormatting sqref="H70:H73">
    <cfRule type="containsText" dxfId="121" priority="8" operator="containsText" text="X">
      <formula>NOT(ISERROR(SEARCH("X",H70)))</formula>
    </cfRule>
  </conditionalFormatting>
  <conditionalFormatting sqref="D76:D83">
    <cfRule type="containsText" dxfId="120" priority="7" operator="containsText" text="X">
      <formula>NOT(ISERROR(SEARCH("X",D76)))</formula>
    </cfRule>
  </conditionalFormatting>
  <conditionalFormatting sqref="E76:E82">
    <cfRule type="containsText" dxfId="119" priority="6" operator="containsText" text="X">
      <formula>NOT(ISERROR(SEARCH("X",E76)))</formula>
    </cfRule>
  </conditionalFormatting>
  <conditionalFormatting sqref="F76:F82">
    <cfRule type="containsText" dxfId="118" priority="5" operator="containsText" text="X">
      <formula>NOT(ISERROR(SEARCH("X",F76)))</formula>
    </cfRule>
  </conditionalFormatting>
  <conditionalFormatting sqref="G76:G82">
    <cfRule type="containsText" dxfId="117" priority="4" operator="containsText" text="X">
      <formula>NOT(ISERROR(SEARCH("X",G76)))</formula>
    </cfRule>
  </conditionalFormatting>
  <conditionalFormatting sqref="H76:H82">
    <cfRule type="containsText" dxfId="116" priority="3" operator="containsText" text="X">
      <formula>NOT(ISERROR(SEARCH("X",H76)))</formula>
    </cfRule>
  </conditionalFormatting>
  <conditionalFormatting sqref="D7">
    <cfRule type="containsText" dxfId="115" priority="2" operator="containsText" text="X">
      <formula>NOT(ISERROR(SEARCH("X",D7)))</formula>
    </cfRule>
  </conditionalFormatting>
  <conditionalFormatting sqref="E7">
    <cfRule type="containsText" dxfId="114" priority="1" operator="containsText" text="X">
      <formula>NOT(ISERROR(SEARCH("X",E7)))</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FA1D5-C601-4786-AB21-EBC5555F8C42}">
  <dimension ref="A1:N36"/>
  <sheetViews>
    <sheetView showGridLines="0" zoomScaleNormal="100" workbookViewId="0">
      <pane xSplit="3" ySplit="7" topLeftCell="D8" activePane="bottomRight" state="frozen"/>
      <selection activeCell="D8" sqref="D8"/>
      <selection pane="topRight" activeCell="D8" sqref="D8"/>
      <selection pane="bottomLeft" activeCell="D8" sqref="D8"/>
      <selection pane="bottomRight" activeCell="D8" sqref="D8"/>
    </sheetView>
  </sheetViews>
  <sheetFormatPr baseColWidth="10" defaultColWidth="11.42578125" defaultRowHeight="15"/>
  <cols>
    <col min="1" max="1" width="11.42578125" style="1" hidden="1" customWidth="1"/>
    <col min="2" max="2" width="15.140625" style="2" customWidth="1"/>
    <col min="3" max="3" width="59.5703125" style="2" customWidth="1"/>
    <col min="4" max="6" width="3.5703125" style="1" customWidth="1"/>
    <col min="7" max="8" width="4.85546875" style="1" bestFit="1" customWidth="1"/>
    <col min="9" max="9" width="47.5703125" style="2" customWidth="1"/>
    <col min="10" max="10" width="36" style="2" customWidth="1"/>
    <col min="11" max="11" width="23.28515625" style="2" customWidth="1"/>
    <col min="12" max="12" width="16" style="2" bestFit="1" customWidth="1"/>
    <col min="13" max="13" width="18.28515625" style="2" bestFit="1" customWidth="1"/>
    <col min="14" max="14" width="17.42578125" style="2" bestFit="1" customWidth="1"/>
    <col min="15" max="16384" width="11.42578125" style="2"/>
  </cols>
  <sheetData>
    <row r="1" spans="1:14" ht="9.75" customHeight="1" thickBot="1">
      <c r="J1" s="3"/>
    </row>
    <row r="2" spans="1:14" ht="31.5" customHeight="1" thickTop="1" thickBot="1">
      <c r="B2" s="4" t="s">
        <v>79</v>
      </c>
      <c r="C2" s="5"/>
      <c r="D2" s="6" t="s">
        <v>1</v>
      </c>
      <c r="E2" s="6"/>
      <c r="F2" s="6"/>
      <c r="G2" s="6"/>
      <c r="H2" s="6"/>
      <c r="I2" s="7" t="s">
        <v>2</v>
      </c>
      <c r="J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8.25" customHeight="1" thickTop="1"/>
    <row r="6" spans="1:14" ht="24.75" customHeight="1">
      <c r="B6" s="9" t="s">
        <v>7</v>
      </c>
      <c r="C6" s="9"/>
      <c r="D6" s="10" t="s">
        <v>8</v>
      </c>
      <c r="E6" s="10"/>
      <c r="F6" s="10"/>
      <c r="G6" s="10"/>
      <c r="H6" s="10"/>
      <c r="I6" s="9" t="s">
        <v>9</v>
      </c>
      <c r="J6" s="9" t="s">
        <v>10</v>
      </c>
      <c r="K6" s="9" t="s">
        <v>11</v>
      </c>
      <c r="L6" s="9" t="s">
        <v>12</v>
      </c>
      <c r="M6" s="9" t="s">
        <v>13</v>
      </c>
      <c r="N6" s="9" t="s">
        <v>14</v>
      </c>
    </row>
    <row r="7" spans="1:14" ht="71.25" customHeight="1">
      <c r="B7" s="9"/>
      <c r="C7" s="9"/>
      <c r="D7" s="11" t="s">
        <v>81</v>
      </c>
      <c r="E7" s="12" t="s">
        <v>82</v>
      </c>
      <c r="F7" s="13" t="s">
        <v>17</v>
      </c>
      <c r="G7" s="14" t="s">
        <v>83</v>
      </c>
      <c r="H7" s="15" t="s">
        <v>84</v>
      </c>
      <c r="I7" s="9"/>
      <c r="J7" s="9"/>
      <c r="K7" s="9"/>
      <c r="L7" s="9"/>
      <c r="M7" s="9"/>
      <c r="N7" s="9"/>
    </row>
    <row r="8" spans="1:14" ht="15" customHeight="1">
      <c r="A8" s="16">
        <f>SUM(A9)</f>
        <v>5</v>
      </c>
      <c r="B8" s="38" t="s">
        <v>172</v>
      </c>
      <c r="C8" s="38" t="s">
        <v>173</v>
      </c>
      <c r="D8" s="40">
        <f>SUM(D9)</f>
        <v>5</v>
      </c>
      <c r="E8" s="40">
        <f t="shared" ref="E8:H8" si="0">SUM(E9)</f>
        <v>0</v>
      </c>
      <c r="F8" s="40">
        <f t="shared" si="0"/>
        <v>0</v>
      </c>
      <c r="G8" s="40">
        <f t="shared" si="0"/>
        <v>0</v>
      </c>
      <c r="H8" s="40">
        <f t="shared" si="0"/>
        <v>0</v>
      </c>
      <c r="I8" s="41"/>
      <c r="J8" s="41"/>
      <c r="K8" s="41"/>
      <c r="L8" s="41"/>
      <c r="M8" s="41"/>
      <c r="N8" s="41"/>
    </row>
    <row r="9" spans="1:14">
      <c r="A9" s="1">
        <f>COUNTA(B10:B14)</f>
        <v>5</v>
      </c>
      <c r="B9" s="45" t="s">
        <v>174</v>
      </c>
      <c r="C9" s="45" t="s">
        <v>175</v>
      </c>
      <c r="D9" s="22">
        <f>COUNTA(D10:D14)</f>
        <v>5</v>
      </c>
      <c r="E9" s="22">
        <f t="shared" ref="E9:H9" si="1">COUNTA(E10:E14)</f>
        <v>0</v>
      </c>
      <c r="F9" s="22">
        <f t="shared" si="1"/>
        <v>0</v>
      </c>
      <c r="G9" s="22">
        <f t="shared" si="1"/>
        <v>0</v>
      </c>
      <c r="H9" s="22">
        <f t="shared" si="1"/>
        <v>0</v>
      </c>
      <c r="I9" s="23"/>
      <c r="J9" s="23"/>
      <c r="K9" s="23"/>
      <c r="L9" s="23"/>
      <c r="M9" s="23"/>
      <c r="N9" s="23"/>
    </row>
    <row r="10" spans="1:14" ht="36" customHeight="1">
      <c r="B10" s="42" t="s">
        <v>176</v>
      </c>
      <c r="C10" s="43" t="str">
        <f>IFERROR((VLOOKUP(B10,'[1]4. Directorio Integrado'!$I$4:$J$1048576,2,0)),"")</f>
        <v>Se cuenta con señalización de atención preferencial en caja para personas discapacitadas, tercera edad y mujeres embarazadas? (foto de avisos de caja)</v>
      </c>
      <c r="D10" s="28" t="s">
        <v>31</v>
      </c>
      <c r="E10" s="28"/>
      <c r="F10" s="28"/>
      <c r="G10" s="28"/>
      <c r="H10" s="28"/>
      <c r="I10" s="44"/>
      <c r="J10" s="44"/>
      <c r="K10" s="44"/>
      <c r="L10" s="44"/>
      <c r="M10" s="44"/>
      <c r="N10" s="44"/>
    </row>
    <row r="11" spans="1:14" ht="21">
      <c r="B11" s="42" t="s">
        <v>177</v>
      </c>
      <c r="C11" s="43" t="str">
        <f>IFERROR((VLOOKUP(B11,'[1]4. Directorio Integrado'!$I$4:$J$1048576,2,0)),"")</f>
        <v>El personal de la oficina conoce el acceso tecnológico para la atención de clientes con discapacidad.</v>
      </c>
      <c r="D11" s="28" t="s">
        <v>31</v>
      </c>
      <c r="E11" s="28"/>
      <c r="F11" s="28"/>
      <c r="G11" s="28"/>
      <c r="H11" s="28"/>
      <c r="I11" s="44"/>
      <c r="J11" s="44"/>
      <c r="K11" s="44"/>
      <c r="L11" s="44"/>
      <c r="M11" s="44"/>
      <c r="N11" s="44"/>
    </row>
    <row r="12" spans="1:14" ht="21">
      <c r="B12" s="42" t="s">
        <v>178</v>
      </c>
      <c r="C12" s="43" t="str">
        <f>IFERROR((VLOOKUP(B12,'[1]4. Directorio Integrado'!$I$4:$J$1048576,2,0)),"")</f>
        <v>La oficina cuenta con el acceso y los elementos para la atención de clientes con discapacidad.</v>
      </c>
      <c r="D12" s="28" t="s">
        <v>31</v>
      </c>
      <c r="E12" s="28"/>
      <c r="F12" s="28"/>
      <c r="G12" s="28"/>
      <c r="H12" s="28"/>
      <c r="I12" s="44"/>
      <c r="J12" s="44"/>
      <c r="K12" s="44"/>
      <c r="L12" s="44"/>
      <c r="M12" s="44"/>
      <c r="N12" s="44"/>
    </row>
    <row r="13" spans="1:14">
      <c r="B13" s="42" t="s">
        <v>179</v>
      </c>
      <c r="C13" s="43" t="str">
        <f>IFERROR((VLOOKUP(B13,'[1]4. Directorio Integrado'!$I$4:$J$1048576,2,0)),"")</f>
        <v>La oficina cuenta con la señalización para el acceso a discapacitados.</v>
      </c>
      <c r="D13" s="28" t="s">
        <v>31</v>
      </c>
      <c r="E13" s="28"/>
      <c r="F13" s="28"/>
      <c r="G13" s="28"/>
      <c r="H13" s="28"/>
      <c r="I13" s="44"/>
      <c r="J13" s="44"/>
      <c r="K13" s="44"/>
      <c r="L13" s="44"/>
      <c r="M13" s="44"/>
      <c r="N13" s="44"/>
    </row>
    <row r="14" spans="1:14">
      <c r="B14" s="42" t="s">
        <v>180</v>
      </c>
      <c r="C14" s="43" t="str">
        <f>IFERROR((VLOOKUP(B14,'[1]4. Directorio Integrado'!$I$4:$J$1048576,2,0)),"")</f>
        <v>Cuenta con rampa para discapacitados.</v>
      </c>
      <c r="D14" s="28" t="s">
        <v>31</v>
      </c>
      <c r="E14" s="28"/>
      <c r="F14" s="28"/>
      <c r="G14" s="28"/>
      <c r="H14" s="28"/>
      <c r="I14" s="44"/>
      <c r="J14" s="44"/>
      <c r="K14" s="44"/>
      <c r="L14" s="44"/>
      <c r="M14" s="44"/>
      <c r="N14" s="44"/>
    </row>
    <row r="15" spans="1:14" ht="15" customHeight="1">
      <c r="A15" s="16">
        <f>SUM(A16,A23,A25)</f>
        <v>9</v>
      </c>
      <c r="B15" s="38" t="s">
        <v>181</v>
      </c>
      <c r="C15" s="38" t="s">
        <v>182</v>
      </c>
      <c r="D15" s="40">
        <f>SUM(D16,D23,D25)</f>
        <v>6</v>
      </c>
      <c r="E15" s="40">
        <f t="shared" ref="E15:H15" si="2">SUM(E16,E23,E25)</f>
        <v>3</v>
      </c>
      <c r="F15" s="40">
        <f t="shared" si="2"/>
        <v>0</v>
      </c>
      <c r="G15" s="40">
        <f t="shared" si="2"/>
        <v>0</v>
      </c>
      <c r="H15" s="40">
        <f t="shared" si="2"/>
        <v>0</v>
      </c>
      <c r="I15" s="41"/>
      <c r="J15" s="41"/>
      <c r="K15" s="41"/>
      <c r="L15" s="41"/>
      <c r="M15" s="41"/>
      <c r="N15" s="41"/>
    </row>
    <row r="16" spans="1:14">
      <c r="A16" s="1">
        <f>COUNTA(B17:B22)</f>
        <v>6</v>
      </c>
      <c r="B16" s="45" t="s">
        <v>183</v>
      </c>
      <c r="C16" s="45" t="s">
        <v>184</v>
      </c>
      <c r="D16" s="22">
        <f>COUNTA(D17:D22)</f>
        <v>3</v>
      </c>
      <c r="E16" s="22">
        <f t="shared" ref="E16:H16" si="3">COUNTA(E17:E22)</f>
        <v>3</v>
      </c>
      <c r="F16" s="22">
        <f t="shared" si="3"/>
        <v>0</v>
      </c>
      <c r="G16" s="22">
        <f t="shared" si="3"/>
        <v>0</v>
      </c>
      <c r="H16" s="22">
        <f t="shared" si="3"/>
        <v>0</v>
      </c>
      <c r="I16" s="23"/>
      <c r="J16" s="23"/>
      <c r="K16" s="23"/>
      <c r="L16" s="23"/>
      <c r="M16" s="23"/>
      <c r="N16" s="23"/>
    </row>
    <row r="17" spans="1:14" ht="33.75" customHeight="1">
      <c r="B17" s="42" t="s">
        <v>185</v>
      </c>
      <c r="C17" s="43" t="str">
        <f>IFERROR((VLOOKUP(B17,'[1]4. Directorio Integrado'!$I$4:$J$1048576,2,0)),"")</f>
        <v>Se encuentra publicado material informativo de utilidad en materia de SAC; el afiche de prevención de fleteo y documentos internos del banco? (foto de la cartelera).</v>
      </c>
      <c r="D17" s="28"/>
      <c r="E17" s="28" t="s">
        <v>31</v>
      </c>
      <c r="F17" s="28"/>
      <c r="G17" s="28"/>
      <c r="H17" s="28"/>
      <c r="I17" s="46"/>
      <c r="J17" s="46"/>
      <c r="K17" s="46"/>
      <c r="L17" s="46"/>
      <c r="M17" s="46"/>
      <c r="N17" s="46"/>
    </row>
    <row r="18" spans="1:14" ht="22.5" customHeight="1">
      <c r="B18" s="42" t="s">
        <v>186</v>
      </c>
      <c r="C18" s="43" t="str">
        <f>IFERROR((VLOOKUP(B18,'[1]4. Directorio Integrado'!$I$4:$J$1048576,2,0)),"")</f>
        <v>Se encuentra publicado material informativo sobre el Defensor del Consumidor Financiero? (foto de la cartelera).</v>
      </c>
      <c r="D18" s="28" t="s">
        <v>31</v>
      </c>
      <c r="E18" s="28"/>
      <c r="F18" s="28"/>
      <c r="G18" s="28"/>
      <c r="H18" s="28"/>
      <c r="I18" s="46"/>
      <c r="J18" s="46"/>
      <c r="K18" s="46"/>
      <c r="L18" s="46"/>
      <c r="M18" s="46"/>
      <c r="N18" s="46"/>
    </row>
    <row r="19" spans="1:14" ht="22.5" customHeight="1">
      <c r="B19" s="42" t="s">
        <v>187</v>
      </c>
      <c r="C19" s="43" t="str">
        <f>IFERROR((VLOOKUP(B19,'[1]4. Directorio Integrado'!$I$4:$J$1048576,2,0)),"")</f>
        <v>Se encuentra publicado material informativo sobre los canales para la recepción de quejas, peticiones y reclamos. (foto de la cartelera).</v>
      </c>
      <c r="D19" s="28" t="s">
        <v>31</v>
      </c>
      <c r="E19" s="28"/>
      <c r="F19" s="28"/>
      <c r="G19" s="28"/>
      <c r="H19" s="28"/>
      <c r="I19" s="46"/>
      <c r="J19" s="46"/>
      <c r="K19" s="46"/>
      <c r="L19" s="46"/>
      <c r="M19" s="46"/>
      <c r="N19" s="46"/>
    </row>
    <row r="20" spans="1:14" ht="22.5" customHeight="1">
      <c r="B20" s="42" t="s">
        <v>188</v>
      </c>
      <c r="C20" s="43" t="str">
        <f>IFERROR((VLOOKUP(B20,'[1]4. Directorio Integrado'!$I$4:$J$1048576,2,0)),"")</f>
        <v>Se encuentra publicado al alcance del público información con las tasas de interés para productos del activo y del pasivo? (tarifario).</v>
      </c>
      <c r="D20" s="28" t="s">
        <v>25</v>
      </c>
      <c r="E20" s="28"/>
      <c r="F20" s="28"/>
      <c r="G20" s="28"/>
      <c r="H20" s="28"/>
      <c r="I20" s="46"/>
      <c r="J20" s="46"/>
      <c r="K20" s="46"/>
      <c r="L20" s="46"/>
      <c r="M20" s="46"/>
      <c r="N20" s="46"/>
    </row>
    <row r="21" spans="1:14" ht="22.5" customHeight="1">
      <c r="B21" s="42" t="s">
        <v>189</v>
      </c>
      <c r="C21" s="43" t="str">
        <f>IFERROR((VLOOKUP(B21,'[1]4. Directorio Integrado'!$I$4:$J$1048576,2,0)),"")</f>
        <v>Se encuentra publicado en un sitio accesible al público información sobre topes para retiros en efectivo? (foto cartelera).</v>
      </c>
      <c r="D21" s="28"/>
      <c r="E21" s="28" t="s">
        <v>31</v>
      </c>
      <c r="F21" s="28"/>
      <c r="G21" s="28"/>
      <c r="H21" s="28"/>
      <c r="I21" s="44"/>
      <c r="J21" s="44"/>
      <c r="K21" s="44"/>
      <c r="L21" s="44"/>
      <c r="M21" s="44"/>
      <c r="N21" s="44"/>
    </row>
    <row r="22" spans="1:14" ht="33.75" customHeight="1">
      <c r="B22" s="42" t="s">
        <v>190</v>
      </c>
      <c r="C22" s="43" t="str">
        <f>IFERROR((VLOOKUP(B22,'[1]4. Directorio Integrado'!$I$4:$J$1048576,2,0)),"")</f>
        <v>Se encuentra publicada al alcance del público información sobre dónde encontrar o cómo acceder a los reglamentos de los productos que ofrece ?</v>
      </c>
      <c r="D22" s="28"/>
      <c r="E22" s="28" t="s">
        <v>31</v>
      </c>
      <c r="F22" s="28"/>
      <c r="G22" s="28"/>
      <c r="H22" s="28"/>
      <c r="I22" s="44"/>
      <c r="J22" s="44"/>
      <c r="K22" s="44"/>
      <c r="L22" s="44"/>
      <c r="M22" s="44"/>
      <c r="N22" s="44"/>
    </row>
    <row r="23" spans="1:14">
      <c r="A23" s="1">
        <f>COUNTA(B24:B24)</f>
        <v>1</v>
      </c>
      <c r="B23" s="20" t="s">
        <v>191</v>
      </c>
      <c r="C23" s="29" t="s">
        <v>192</v>
      </c>
      <c r="D23" s="30">
        <f>COUNTA(D24:D24)</f>
        <v>1</v>
      </c>
      <c r="E23" s="30">
        <f t="shared" ref="E23:H23" si="4">COUNTA(E24:E24)</f>
        <v>0</v>
      </c>
      <c r="F23" s="30">
        <f t="shared" si="4"/>
        <v>0</v>
      </c>
      <c r="G23" s="30">
        <f t="shared" si="4"/>
        <v>0</v>
      </c>
      <c r="H23" s="30">
        <f t="shared" si="4"/>
        <v>0</v>
      </c>
      <c r="I23" s="31"/>
      <c r="J23" s="31"/>
      <c r="K23" s="31"/>
      <c r="L23" s="31"/>
      <c r="M23" s="31"/>
      <c r="N23" s="31"/>
    </row>
    <row r="24" spans="1:14" ht="21">
      <c r="B24" s="42" t="s">
        <v>193</v>
      </c>
      <c r="C24" s="43" t="str">
        <f>IFERROR((VLOOKUP(B24,'[1]4. Directorio Integrado'!$I$4:$J$1048576,2,0)),"")</f>
        <v>Se encuentra publicado en la cartelera interna material informativo de utilidad en materia de protección de datos? (foto).</v>
      </c>
      <c r="D24" s="28" t="s">
        <v>25</v>
      </c>
      <c r="E24" s="28"/>
      <c r="F24" s="28"/>
      <c r="G24" s="28"/>
      <c r="H24" s="28"/>
      <c r="I24" s="46"/>
      <c r="J24" s="46"/>
      <c r="K24" s="46"/>
      <c r="L24" s="46"/>
      <c r="M24" s="46"/>
      <c r="N24" s="46"/>
    </row>
    <row r="25" spans="1:14" ht="15" customHeight="1">
      <c r="A25" s="1">
        <f>COUNTA(B26:B27)</f>
        <v>2</v>
      </c>
      <c r="B25" s="20" t="s">
        <v>194</v>
      </c>
      <c r="C25" s="29" t="s">
        <v>195</v>
      </c>
      <c r="D25" s="30">
        <f>COUNTA(D26:D27)</f>
        <v>2</v>
      </c>
      <c r="E25" s="30">
        <f t="shared" ref="E25:H25" si="5">COUNTA(E26:E27)</f>
        <v>0</v>
      </c>
      <c r="F25" s="30">
        <f t="shared" si="5"/>
        <v>0</v>
      </c>
      <c r="G25" s="30">
        <f t="shared" si="5"/>
        <v>0</v>
      </c>
      <c r="H25" s="30">
        <f t="shared" si="5"/>
        <v>0</v>
      </c>
      <c r="I25" s="31"/>
      <c r="J25" s="31"/>
      <c r="K25" s="31"/>
      <c r="L25" s="31"/>
      <c r="M25" s="31"/>
      <c r="N25" s="31"/>
    </row>
    <row r="26" spans="1:14">
      <c r="B26" s="42" t="s">
        <v>196</v>
      </c>
      <c r="C26" s="43" t="str">
        <f>IFERROR((VLOOKUP(B26,'[1]4. Directorio Integrado'!$I$4:$J$1048576,2,0)),"")</f>
        <v>La oficina cuenta con material de apoyo POP actualizado.</v>
      </c>
      <c r="D26" s="28" t="s">
        <v>31</v>
      </c>
      <c r="E26" s="28"/>
      <c r="F26" s="28"/>
      <c r="G26" s="28"/>
      <c r="H26" s="28"/>
      <c r="I26" s="46"/>
      <c r="J26" s="46"/>
      <c r="K26" s="46"/>
      <c r="L26" s="46"/>
      <c r="M26" s="46"/>
      <c r="N26" s="46"/>
    </row>
    <row r="27" spans="1:14" ht="28.5" customHeight="1">
      <c r="B27" s="42" t="s">
        <v>197</v>
      </c>
      <c r="C27" s="43" t="str">
        <f>IFERROR((VLOOKUP(B27,'[1]4. Directorio Integrado'!$I$4:$J$1048576,2,0)),"")</f>
        <v>Los eventos, campañas y perifoneo van acompañados de material POP actualizado.</v>
      </c>
      <c r="D27" s="28" t="s">
        <v>31</v>
      </c>
      <c r="E27" s="28"/>
      <c r="F27" s="28"/>
      <c r="G27" s="28"/>
      <c r="H27" s="28"/>
      <c r="I27" s="46"/>
      <c r="J27" s="46"/>
      <c r="K27" s="46"/>
      <c r="L27" s="46"/>
      <c r="M27" s="46"/>
      <c r="N27" s="46"/>
    </row>
    <row r="28" spans="1:14">
      <c r="A28" s="16">
        <f>SUM(A29)</f>
        <v>5</v>
      </c>
      <c r="B28" s="38" t="s">
        <v>198</v>
      </c>
      <c r="C28" s="17" t="s">
        <v>199</v>
      </c>
      <c r="D28" s="18">
        <f>SUM(D29)</f>
        <v>5</v>
      </c>
      <c r="E28" s="18">
        <f t="shared" ref="E28:H28" si="6">SUM(E29)</f>
        <v>0</v>
      </c>
      <c r="F28" s="18">
        <f t="shared" si="6"/>
        <v>0</v>
      </c>
      <c r="G28" s="18">
        <f t="shared" si="6"/>
        <v>0</v>
      </c>
      <c r="H28" s="18">
        <f t="shared" si="6"/>
        <v>0</v>
      </c>
      <c r="I28" s="19"/>
      <c r="J28" s="19"/>
      <c r="K28" s="19"/>
      <c r="L28" s="19"/>
      <c r="M28" s="19"/>
      <c r="N28" s="19"/>
    </row>
    <row r="29" spans="1:14">
      <c r="A29" s="1">
        <f>COUNTA(B30:B34)</f>
        <v>5</v>
      </c>
      <c r="B29" s="20" t="s">
        <v>200</v>
      </c>
      <c r="C29" s="29" t="s">
        <v>201</v>
      </c>
      <c r="D29" s="30">
        <f>COUNTA(D30:D34)</f>
        <v>5</v>
      </c>
      <c r="E29" s="30">
        <f t="shared" ref="E29:H29" si="7">COUNTA(E30:E34)</f>
        <v>0</v>
      </c>
      <c r="F29" s="30">
        <f t="shared" si="7"/>
        <v>0</v>
      </c>
      <c r="G29" s="30">
        <f t="shared" si="7"/>
        <v>0</v>
      </c>
      <c r="H29" s="30">
        <f t="shared" si="7"/>
        <v>0</v>
      </c>
      <c r="I29" s="31"/>
      <c r="J29" s="31"/>
      <c r="K29" s="31"/>
      <c r="L29" s="31"/>
      <c r="M29" s="31"/>
      <c r="N29" s="31"/>
    </row>
    <row r="30" spans="1:14">
      <c r="B30" s="47" t="s">
        <v>202</v>
      </c>
      <c r="C30" s="43" t="str">
        <f>IFERROR((VLOOKUP(B30,'[1]4. Directorio Integrado'!$I$4:$J$1048576,2,0)),"")</f>
        <v>Cuenta con una máquina destructora de papel? (foto de la máquina).</v>
      </c>
      <c r="D30" s="28" t="s">
        <v>31</v>
      </c>
      <c r="E30" s="28"/>
      <c r="F30" s="28"/>
      <c r="G30" s="28"/>
      <c r="H30" s="28"/>
      <c r="I30" s="48"/>
      <c r="J30" s="48"/>
      <c r="K30" s="48"/>
      <c r="L30" s="48"/>
      <c r="M30" s="48"/>
      <c r="N30" s="48"/>
    </row>
    <row r="31" spans="1:14" ht="25.5" customHeight="1">
      <c r="B31" s="47" t="s">
        <v>203</v>
      </c>
      <c r="C31" s="43" t="str">
        <f>IFERROR((VLOOKUP(B31,'[1]4. Directorio Integrado'!$I$4:$J$1048576,2,0)),"")</f>
        <v>El archivo de las carpetas donde reposan los datos y documentos  de los clientes están bajo llave? (foto de archivo).</v>
      </c>
      <c r="D31" s="28" t="s">
        <v>31</v>
      </c>
      <c r="E31" s="28"/>
      <c r="F31" s="28"/>
      <c r="G31" s="28"/>
      <c r="H31" s="28"/>
      <c r="I31" s="48"/>
      <c r="J31" s="48"/>
      <c r="K31" s="48"/>
      <c r="L31" s="48"/>
      <c r="M31" s="48"/>
      <c r="N31" s="48"/>
    </row>
    <row r="32" spans="1:14" ht="31.5">
      <c r="B32" s="47" t="s">
        <v>204</v>
      </c>
      <c r="C32" s="43" t="str">
        <f>IFERROR((VLOOKUP(B32,'[1]4. Directorio Integrado'!$I$4:$J$1048576,2,0)),"")</f>
        <v>El archivo se encuentra en un lugar idóneo que asegure la conservación e integridad de los documentos? (foto de la ubicación del archivo y carpetas en la oficina).</v>
      </c>
      <c r="D32" s="28" t="s">
        <v>31</v>
      </c>
      <c r="E32" s="28"/>
      <c r="F32" s="28"/>
      <c r="G32" s="28"/>
      <c r="H32" s="28"/>
      <c r="I32" s="48"/>
      <c r="J32" s="48"/>
      <c r="K32" s="48"/>
      <c r="L32" s="48"/>
      <c r="M32" s="48"/>
      <c r="N32" s="48"/>
    </row>
    <row r="33" spans="1:14" ht="33.75" customHeight="1">
      <c r="B33" s="47" t="s">
        <v>205</v>
      </c>
      <c r="C33" s="43" t="str">
        <f>IFERROR((VLOOKUP(B33,'[1]4. Directorio Integrado'!$I$4:$J$1048576,2,0)),"")</f>
        <v>Se lleva un registro de las personas que acceden al archivo en donde se especifique la información que consultó o extrajo del mismo? (foto del registro).</v>
      </c>
      <c r="D33" s="28" t="s">
        <v>31</v>
      </c>
      <c r="E33" s="28"/>
      <c r="F33" s="28"/>
      <c r="G33" s="28"/>
      <c r="H33" s="28"/>
      <c r="I33" s="48"/>
      <c r="J33" s="48"/>
      <c r="K33" s="48"/>
      <c r="L33" s="48"/>
      <c r="M33" s="48"/>
      <c r="N33" s="48"/>
    </row>
    <row r="34" spans="1:14" ht="46.5" customHeight="1" thickBot="1">
      <c r="B34" s="47" t="s">
        <v>206</v>
      </c>
      <c r="C34" s="43" t="str">
        <f>IFERROR((VLOOKUP(B34,'[1]4. Directorio Integrado'!$I$4:$J$1048576,2,0)),"")</f>
        <v>Al verificar las estaciones de reciclaje de papel, éste contiene datos personales de los clientes (tablas de amortización, cartas de cobro, consulta de cuotas, etc)? (fotos de las estaciones de reciclaje y de la información que allí reposa).</v>
      </c>
      <c r="D34" s="28" t="s">
        <v>25</v>
      </c>
      <c r="E34" s="28"/>
      <c r="F34" s="28"/>
      <c r="G34" s="28"/>
      <c r="H34" s="28"/>
      <c r="I34" s="48"/>
      <c r="J34" s="48"/>
      <c r="K34" s="48"/>
      <c r="L34" s="48"/>
      <c r="M34" s="48"/>
      <c r="N34" s="48"/>
    </row>
    <row r="35" spans="1:14" ht="16.5" thickTop="1" thickBot="1">
      <c r="A35" s="16">
        <f>SUM(A28,A15,A8)</f>
        <v>19</v>
      </c>
      <c r="C35" s="34" t="s">
        <v>78</v>
      </c>
      <c r="D35" s="34">
        <f>SUM(D28,D15,D8)</f>
        <v>16</v>
      </c>
      <c r="E35" s="34">
        <f t="shared" ref="E35:H35" si="8">SUM(E28,E15,E8)</f>
        <v>3</v>
      </c>
      <c r="F35" s="34">
        <f t="shared" si="8"/>
        <v>0</v>
      </c>
      <c r="G35" s="34">
        <f t="shared" si="8"/>
        <v>0</v>
      </c>
      <c r="H35" s="34">
        <f t="shared" si="8"/>
        <v>0</v>
      </c>
      <c r="I35" s="35"/>
      <c r="J35" s="35"/>
      <c r="K35" s="35"/>
      <c r="L35" s="35"/>
      <c r="M35" s="35"/>
      <c r="N35" s="35"/>
    </row>
    <row r="36"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1 D17:D22 D26:D27 D24 D30:D1048576 D5:D6 E8:H9 D28:H28 E35:H35 D8:D14">
    <cfRule type="containsText" dxfId="113" priority="17" operator="containsText" text="X">
      <formula>NOT(ISERROR(SEARCH("X",D1)))</formula>
    </cfRule>
  </conditionalFormatting>
  <conditionalFormatting sqref="E1 E17:E22 E5:E6 E24 E10:E14 E26:E27 E30:E1048576">
    <cfRule type="containsText" dxfId="112" priority="16" operator="containsText" text="X">
      <formula>NOT(ISERROR(SEARCH("X",E1)))</formula>
    </cfRule>
  </conditionalFormatting>
  <conditionalFormatting sqref="F10:F14 F24">
    <cfRule type="containsText" dxfId="111" priority="15" operator="containsText" text="X">
      <formula>NOT(ISERROR(SEARCH("X",F10)))</formula>
    </cfRule>
  </conditionalFormatting>
  <conditionalFormatting sqref="F17:F22">
    <cfRule type="containsText" dxfId="110" priority="14" operator="containsText" text="X">
      <formula>NOT(ISERROR(SEARCH("X",F17)))</formula>
    </cfRule>
  </conditionalFormatting>
  <conditionalFormatting sqref="F26:F27">
    <cfRule type="containsText" dxfId="109" priority="13" operator="containsText" text="X">
      <formula>NOT(ISERROR(SEARCH("X",F26)))</formula>
    </cfRule>
  </conditionalFormatting>
  <conditionalFormatting sqref="F30:F33">
    <cfRule type="containsText" dxfId="108" priority="12" operator="containsText" text="X">
      <formula>NOT(ISERROR(SEARCH("X",F30)))</formula>
    </cfRule>
  </conditionalFormatting>
  <conditionalFormatting sqref="F34">
    <cfRule type="containsText" dxfId="107" priority="11" operator="containsText" text="X">
      <formula>NOT(ISERROR(SEARCH("X",F34)))</formula>
    </cfRule>
  </conditionalFormatting>
  <conditionalFormatting sqref="G10:G14 G24">
    <cfRule type="containsText" dxfId="106" priority="10" operator="containsText" text="X">
      <formula>NOT(ISERROR(SEARCH("X",G10)))</formula>
    </cfRule>
  </conditionalFormatting>
  <conditionalFormatting sqref="H10:H14 H24">
    <cfRule type="containsText" dxfId="105" priority="9" operator="containsText" text="X">
      <formula>NOT(ISERROR(SEARCH("X",H10)))</formula>
    </cfRule>
  </conditionalFormatting>
  <conditionalFormatting sqref="D23:H23">
    <cfRule type="containsText" dxfId="104" priority="8" operator="containsText" text="X">
      <formula>NOT(ISERROR(SEARCH("X",D23)))</formula>
    </cfRule>
  </conditionalFormatting>
  <conditionalFormatting sqref="D25:H25">
    <cfRule type="containsText" dxfId="103" priority="7" operator="containsText" text="X">
      <formula>NOT(ISERROR(SEARCH("X",D25)))</formula>
    </cfRule>
  </conditionalFormatting>
  <conditionalFormatting sqref="D29:H29">
    <cfRule type="containsText" dxfId="102" priority="6" operator="containsText" text="X">
      <formula>NOT(ISERROR(SEARCH("X",D29)))</formula>
    </cfRule>
  </conditionalFormatting>
  <conditionalFormatting sqref="G17:G22 G26:G27 G30:G34">
    <cfRule type="containsText" dxfId="101" priority="5" operator="containsText" text="X">
      <formula>NOT(ISERROR(SEARCH("X",G17)))</formula>
    </cfRule>
  </conditionalFormatting>
  <conditionalFormatting sqref="H17:H22 H26:H27 H30:H34">
    <cfRule type="containsText" dxfId="100" priority="4" operator="containsText" text="X">
      <formula>NOT(ISERROR(SEARCH("X",H17)))</formula>
    </cfRule>
  </conditionalFormatting>
  <conditionalFormatting sqref="D15:H16">
    <cfRule type="containsText" dxfId="99" priority="3" operator="containsText" text="X">
      <formula>NOT(ISERROR(SEARCH("X",D15)))</formula>
    </cfRule>
  </conditionalFormatting>
  <conditionalFormatting sqref="D7">
    <cfRule type="containsText" dxfId="98" priority="2" operator="containsText" text="X">
      <formula>NOT(ISERROR(SEARCH("X",D7)))</formula>
    </cfRule>
  </conditionalFormatting>
  <conditionalFormatting sqref="E7">
    <cfRule type="containsText" dxfId="97" priority="1" operator="containsText" text="X">
      <formula>NOT(ISERROR(SEARCH("X",E7)))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31C3-DE2F-4121-8DA5-22A738BBBD3F}">
  <dimension ref="A1:N131"/>
  <sheetViews>
    <sheetView showGridLines="0" zoomScaleNormal="100" workbookViewId="0">
      <pane xSplit="3" ySplit="7" topLeftCell="D8" activePane="bottomRight" state="frozen"/>
      <selection activeCell="D8" sqref="D8"/>
      <selection pane="topRight" activeCell="D8" sqref="D8"/>
      <selection pane="bottomLeft" activeCell="D8" sqref="D8"/>
      <selection pane="bottomRight" activeCell="D8" sqref="D8"/>
    </sheetView>
  </sheetViews>
  <sheetFormatPr baseColWidth="10" defaultColWidth="11.42578125" defaultRowHeight="15"/>
  <cols>
    <col min="1" max="1" width="11.42578125" style="1" hidden="1" customWidth="1"/>
    <col min="2" max="2" width="15.140625" style="2" customWidth="1"/>
    <col min="3" max="3" width="59.5703125" style="2" customWidth="1"/>
    <col min="4" max="6" width="3.5703125" style="1" customWidth="1"/>
    <col min="7" max="8" width="4.85546875" style="1" bestFit="1" customWidth="1"/>
    <col min="9" max="9" width="47.5703125" style="2" customWidth="1"/>
    <col min="10" max="10" width="36" style="2" customWidth="1"/>
    <col min="11" max="11" width="23.28515625" style="2" customWidth="1"/>
    <col min="12" max="12" width="16" style="2" bestFit="1" customWidth="1"/>
    <col min="13" max="13" width="18.28515625" style="2" bestFit="1" customWidth="1"/>
    <col min="14" max="14" width="17.42578125" style="2" bestFit="1" customWidth="1"/>
    <col min="15" max="16384" width="11.42578125" style="2"/>
  </cols>
  <sheetData>
    <row r="1" spans="1:14" ht="9.75" customHeight="1" thickBot="1">
      <c r="J1" s="3"/>
    </row>
    <row r="2" spans="1:14" ht="31.5" customHeight="1" thickTop="1" thickBot="1">
      <c r="B2" s="4" t="s">
        <v>79</v>
      </c>
      <c r="C2" s="5"/>
      <c r="D2" s="6" t="s">
        <v>1</v>
      </c>
      <c r="E2" s="6"/>
      <c r="F2" s="6"/>
      <c r="G2" s="6"/>
      <c r="H2" s="6"/>
      <c r="I2" s="7" t="s">
        <v>2</v>
      </c>
      <c r="J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8.25" customHeight="1" thickTop="1"/>
    <row r="6" spans="1:14" ht="24.75" customHeight="1">
      <c r="B6" s="9" t="s">
        <v>7</v>
      </c>
      <c r="C6" s="9"/>
      <c r="D6" s="10" t="s">
        <v>8</v>
      </c>
      <c r="E6" s="10"/>
      <c r="F6" s="10"/>
      <c r="G6" s="10"/>
      <c r="H6" s="10"/>
      <c r="I6" s="9" t="s">
        <v>9</v>
      </c>
      <c r="J6" s="9" t="s">
        <v>10</v>
      </c>
      <c r="K6" s="9" t="s">
        <v>11</v>
      </c>
      <c r="L6" s="9" t="s">
        <v>12</v>
      </c>
      <c r="M6" s="9" t="s">
        <v>13</v>
      </c>
      <c r="N6" s="9" t="s">
        <v>14</v>
      </c>
    </row>
    <row r="7" spans="1:14" ht="71.25" customHeight="1">
      <c r="B7" s="9"/>
      <c r="C7" s="9"/>
      <c r="D7" s="11" t="s">
        <v>81</v>
      </c>
      <c r="E7" s="12" t="s">
        <v>82</v>
      </c>
      <c r="F7" s="13" t="s">
        <v>17</v>
      </c>
      <c r="G7" s="14" t="s">
        <v>83</v>
      </c>
      <c r="H7" s="15" t="s">
        <v>84</v>
      </c>
      <c r="I7" s="9"/>
      <c r="J7" s="9"/>
      <c r="K7" s="9"/>
      <c r="L7" s="9"/>
      <c r="M7" s="9"/>
      <c r="N7" s="9"/>
    </row>
    <row r="8" spans="1:14" ht="15" customHeight="1">
      <c r="A8" s="16">
        <f>SUM(A9,A16,A22,A28,A37)</f>
        <v>27</v>
      </c>
      <c r="B8" s="38" t="s">
        <v>207</v>
      </c>
      <c r="C8" s="38" t="s">
        <v>208</v>
      </c>
      <c r="D8" s="40">
        <f>SUM(D9,D16,D22,D28,D37)</f>
        <v>20</v>
      </c>
      <c r="E8" s="40">
        <f>SUM(E9,E16,E22,E28,E37)</f>
        <v>7</v>
      </c>
      <c r="F8" s="40">
        <f>SUM(F9,F16,F22,F28,F37)</f>
        <v>0</v>
      </c>
      <c r="G8" s="40">
        <f>SUM(G9,G16,G22,G28,G37)</f>
        <v>0</v>
      </c>
      <c r="H8" s="40">
        <f>SUM(H9,H16,H22,H28,H37)</f>
        <v>0</v>
      </c>
      <c r="I8" s="41"/>
      <c r="J8" s="41"/>
      <c r="K8" s="41"/>
      <c r="L8" s="41"/>
      <c r="M8" s="41"/>
      <c r="N8" s="41"/>
    </row>
    <row r="9" spans="1:14">
      <c r="A9" s="1">
        <f>COUNTA(B10:B15)</f>
        <v>6</v>
      </c>
      <c r="B9" s="45" t="s">
        <v>209</v>
      </c>
      <c r="C9" s="45" t="s">
        <v>210</v>
      </c>
      <c r="D9" s="22">
        <f>COUNTA(D10:D15)</f>
        <v>6</v>
      </c>
      <c r="E9" s="22">
        <f t="shared" ref="E9:H9" si="0">COUNTA(E10:E15)</f>
        <v>0</v>
      </c>
      <c r="F9" s="22">
        <f t="shared" si="0"/>
        <v>0</v>
      </c>
      <c r="G9" s="22">
        <f t="shared" si="0"/>
        <v>0</v>
      </c>
      <c r="H9" s="22">
        <f t="shared" si="0"/>
        <v>0</v>
      </c>
      <c r="I9" s="23"/>
      <c r="J9" s="23"/>
      <c r="K9" s="23"/>
      <c r="L9" s="23"/>
      <c r="M9" s="23"/>
      <c r="N9" s="23"/>
    </row>
    <row r="10" spans="1:14" ht="19.5" customHeight="1">
      <c r="B10" s="42" t="s">
        <v>211</v>
      </c>
      <c r="C10" s="43" t="str">
        <f>IFERROR((VLOOKUP(B10,'[1]4. Directorio Integrado'!$I$4:$J$1048576,2,0)),"")</f>
        <v>Cuenta con sensor anti máscara - cubrimiento estado óptimo.</v>
      </c>
      <c r="D10" s="28" t="s">
        <v>31</v>
      </c>
      <c r="E10" s="28"/>
      <c r="F10" s="28"/>
      <c r="G10" s="28"/>
      <c r="H10" s="28"/>
      <c r="I10" s="44"/>
      <c r="J10" s="44"/>
      <c r="K10" s="44"/>
      <c r="L10" s="44"/>
      <c r="M10" s="44"/>
      <c r="N10" s="44"/>
    </row>
    <row r="11" spans="1:14" ht="19.5" customHeight="1">
      <c r="B11" s="42" t="s">
        <v>212</v>
      </c>
      <c r="C11" s="43" t="str">
        <f>IFERROR((VLOOKUP(B11,'[1]4. Directorio Integrado'!$I$4:$J$1048576,2,0)),"")</f>
        <v>Cuenta con pulsador de pánico fijo - estado óptimo.</v>
      </c>
      <c r="D11" s="28" t="s">
        <v>31</v>
      </c>
      <c r="E11" s="28"/>
      <c r="F11" s="28"/>
      <c r="G11" s="28"/>
      <c r="H11" s="28"/>
      <c r="I11" s="44"/>
      <c r="J11" s="44"/>
      <c r="K11" s="44"/>
      <c r="L11" s="44"/>
      <c r="M11" s="44"/>
      <c r="N11" s="44"/>
    </row>
    <row r="12" spans="1:14" ht="19.5" customHeight="1">
      <c r="B12" s="42" t="s">
        <v>213</v>
      </c>
      <c r="C12" s="43" t="str">
        <f>IFERROR((VLOOKUP(B12,'[1]4. Directorio Integrado'!$I$4:$J$1048576,2,0)),"")</f>
        <v>Cuenta con sensor de humo - estado  óptimo.</v>
      </c>
      <c r="D12" s="28" t="s">
        <v>31</v>
      </c>
      <c r="E12" s="28"/>
      <c r="F12" s="28"/>
      <c r="G12" s="28"/>
      <c r="H12" s="28"/>
      <c r="I12" s="44"/>
      <c r="J12" s="44"/>
      <c r="K12" s="44"/>
      <c r="L12" s="44"/>
      <c r="M12" s="44"/>
      <c r="N12" s="44"/>
    </row>
    <row r="13" spans="1:14" ht="19.5" customHeight="1">
      <c r="B13" s="42" t="s">
        <v>214</v>
      </c>
      <c r="C13" s="43" t="str">
        <f>IFERROR((VLOOKUP(B13,'[1]4. Directorio Integrado'!$I$4:$J$1048576,2,0)),"")</f>
        <v>Cuenta con magnético en la puerta principal- estado óptimo.</v>
      </c>
      <c r="D13" s="28" t="s">
        <v>31</v>
      </c>
      <c r="E13" s="28"/>
      <c r="F13" s="28"/>
      <c r="G13" s="28"/>
      <c r="H13" s="28"/>
      <c r="I13" s="44"/>
      <c r="J13" s="44"/>
      <c r="K13" s="44"/>
      <c r="L13" s="44"/>
      <c r="M13" s="44"/>
      <c r="N13" s="44"/>
    </row>
    <row r="14" spans="1:14" ht="19.5" customHeight="1">
      <c r="B14" s="42" t="s">
        <v>215</v>
      </c>
      <c r="C14" s="43" t="str">
        <f>IFERROR((VLOOKUP(B14,'[1]4. Directorio Integrado'!$I$4:$J$1048576,2,0)),"")</f>
        <v>Cuenta con sensor antisísmico, estado óptimo.</v>
      </c>
      <c r="D14" s="28" t="s">
        <v>31</v>
      </c>
      <c r="E14" s="28"/>
      <c r="F14" s="28"/>
      <c r="G14" s="28"/>
      <c r="H14" s="28"/>
      <c r="I14" s="44"/>
      <c r="J14" s="44"/>
      <c r="K14" s="44"/>
      <c r="L14" s="44"/>
      <c r="M14" s="44"/>
      <c r="N14" s="44"/>
    </row>
    <row r="15" spans="1:14" ht="19.5" customHeight="1">
      <c r="B15" s="42" t="s">
        <v>216</v>
      </c>
      <c r="C15" s="43" t="str">
        <f>IFERROR((VLOOKUP(B15,'[1]4. Directorio Integrado'!$I$4:$J$1048576,2,0)),"")</f>
        <v>Cuenta con cámara interna - cubrimiento y se cuenta con luces led.</v>
      </c>
      <c r="D15" s="28" t="s">
        <v>31</v>
      </c>
      <c r="E15" s="28"/>
      <c r="F15" s="28"/>
      <c r="G15" s="28"/>
      <c r="H15" s="28"/>
      <c r="I15" s="44"/>
      <c r="J15" s="44"/>
      <c r="K15" s="44"/>
      <c r="L15" s="44"/>
      <c r="M15" s="44"/>
      <c r="N15" s="44"/>
    </row>
    <row r="16" spans="1:14" ht="15" customHeight="1">
      <c r="A16" s="1">
        <f>COUNTA(B17:B21)</f>
        <v>5</v>
      </c>
      <c r="B16" s="20" t="s">
        <v>217</v>
      </c>
      <c r="C16" s="29" t="s">
        <v>218</v>
      </c>
      <c r="D16" s="30">
        <f>COUNTA(D17:D21)</f>
        <v>3</v>
      </c>
      <c r="E16" s="30">
        <f>COUNTA(E17:E21)</f>
        <v>2</v>
      </c>
      <c r="F16" s="30">
        <f>COUNTA(F17:F21)</f>
        <v>0</v>
      </c>
      <c r="G16" s="30">
        <f>COUNTA(G17:G21)</f>
        <v>0</v>
      </c>
      <c r="H16" s="30">
        <f>COUNTA(H17:H21)</f>
        <v>0</v>
      </c>
      <c r="I16" s="31"/>
      <c r="J16" s="31"/>
      <c r="K16" s="31"/>
      <c r="L16" s="31"/>
      <c r="M16" s="31"/>
      <c r="N16" s="31"/>
    </row>
    <row r="17" spans="1:14">
      <c r="B17" s="42" t="s">
        <v>219</v>
      </c>
      <c r="C17" s="43" t="str">
        <f>IFERROR((VLOOKUP(B17,'[1]4. Directorio Integrado'!$I$4:$J$1048576,2,0)),"")</f>
        <v>Cuenta con sensor de movimiento y su cubrimiento es optimo.</v>
      </c>
      <c r="D17" s="28"/>
      <c r="E17" s="28" t="s">
        <v>31</v>
      </c>
      <c r="F17" s="28"/>
      <c r="G17" s="28"/>
      <c r="H17" s="28"/>
      <c r="I17" s="46"/>
      <c r="J17" s="46"/>
      <c r="K17" s="46"/>
      <c r="L17" s="46"/>
      <c r="M17" s="46"/>
      <c r="N17" s="46"/>
    </row>
    <row r="18" spans="1:14">
      <c r="B18" s="42" t="s">
        <v>220</v>
      </c>
      <c r="C18" s="43" t="str">
        <f>IFERROR((VLOOKUP(B18,'[1]4. Directorio Integrado'!$I$4:$J$1048576,2,0)),"")</f>
        <v>Cuenta con discriminadores de audio.</v>
      </c>
      <c r="D18" s="28" t="s">
        <v>31</v>
      </c>
      <c r="E18" s="28"/>
      <c r="F18" s="28"/>
      <c r="G18" s="28"/>
      <c r="H18" s="28"/>
      <c r="I18" s="46"/>
      <c r="J18" s="46"/>
      <c r="K18" s="46"/>
      <c r="L18" s="46"/>
      <c r="M18" s="46"/>
      <c r="N18" s="46"/>
    </row>
    <row r="19" spans="1:14">
      <c r="B19" s="42" t="s">
        <v>221</v>
      </c>
      <c r="C19" s="43" t="str">
        <f>IFERROR((VLOOKUP(B19,'[1]4. Directorio Integrado'!$I$4:$J$1048576,2,0)),"")</f>
        <v>Cuenta con sensor de humo.</v>
      </c>
      <c r="D19" s="28" t="s">
        <v>31</v>
      </c>
      <c r="E19" s="28"/>
      <c r="F19" s="28"/>
      <c r="G19" s="28"/>
      <c r="H19" s="28"/>
      <c r="I19" s="46"/>
      <c r="J19" s="46"/>
      <c r="K19" s="46"/>
      <c r="L19" s="46"/>
      <c r="M19" s="46"/>
      <c r="N19" s="46"/>
    </row>
    <row r="20" spans="1:14">
      <c r="B20" s="42" t="s">
        <v>222</v>
      </c>
      <c r="C20" s="43" t="str">
        <f>IFERROR((VLOOKUP(B20,'[1]4. Directorio Integrado'!$I$4:$J$1048576,2,0)),"")</f>
        <v>Cuenta con sensores de choque.</v>
      </c>
      <c r="D20" s="28" t="s">
        <v>31</v>
      </c>
      <c r="E20" s="28"/>
      <c r="F20" s="28"/>
      <c r="G20" s="28"/>
      <c r="H20" s="28"/>
      <c r="I20" s="46"/>
      <c r="J20" s="46"/>
      <c r="K20" s="46"/>
      <c r="L20" s="46"/>
      <c r="M20" s="46"/>
      <c r="N20" s="46"/>
    </row>
    <row r="21" spans="1:14">
      <c r="B21" s="42" t="s">
        <v>223</v>
      </c>
      <c r="C21" s="43" t="str">
        <f>IFERROR((VLOOKUP(B21,'[1]4. Directorio Integrado'!$I$4:$J$1048576,2,0)),"")</f>
        <v>Cuenta con cámara de cctv cubrimiento es óptimo.</v>
      </c>
      <c r="D21" s="28"/>
      <c r="E21" s="28" t="s">
        <v>31</v>
      </c>
      <c r="F21" s="28"/>
      <c r="G21" s="28"/>
      <c r="H21" s="28"/>
      <c r="I21" s="44"/>
      <c r="J21" s="44"/>
      <c r="K21" s="44"/>
      <c r="L21" s="44"/>
      <c r="M21" s="44"/>
      <c r="N21" s="44"/>
    </row>
    <row r="22" spans="1:14">
      <c r="A22" s="1">
        <f>COUNTA(B23:B27)</f>
        <v>5</v>
      </c>
      <c r="B22" s="20" t="s">
        <v>224</v>
      </c>
      <c r="C22" s="29" t="s">
        <v>40</v>
      </c>
      <c r="D22" s="30">
        <f>COUNTA(D23:D27)</f>
        <v>0</v>
      </c>
      <c r="E22" s="30">
        <f t="shared" ref="E22:H22" si="1">COUNTA(E23:E27)</f>
        <v>5</v>
      </c>
      <c r="F22" s="30">
        <f t="shared" si="1"/>
        <v>0</v>
      </c>
      <c r="G22" s="30">
        <f t="shared" si="1"/>
        <v>0</v>
      </c>
      <c r="H22" s="30">
        <f t="shared" si="1"/>
        <v>0</v>
      </c>
      <c r="I22" s="31"/>
      <c r="J22" s="31"/>
      <c r="K22" s="31"/>
      <c r="L22" s="31"/>
      <c r="M22" s="31"/>
      <c r="N22" s="31"/>
    </row>
    <row r="23" spans="1:14">
      <c r="B23" s="42" t="s">
        <v>225</v>
      </c>
      <c r="C23" s="43" t="str">
        <f>IFERROR((VLOOKUP(B23,'[1]4. Directorio Integrado'!$I$4:$J$1048576,2,0)),"")</f>
        <v>Cuenta con sensor de movimiento su cubrimiento.</v>
      </c>
      <c r="D23" s="28"/>
      <c r="E23" s="28" t="s">
        <v>31</v>
      </c>
      <c r="F23" s="28"/>
      <c r="G23" s="28"/>
      <c r="H23" s="28"/>
      <c r="I23" s="46"/>
      <c r="J23" s="46"/>
      <c r="K23" s="46"/>
      <c r="L23" s="46"/>
      <c r="M23" s="46"/>
      <c r="N23" s="46"/>
    </row>
    <row r="24" spans="1:14">
      <c r="B24" s="42" t="s">
        <v>226</v>
      </c>
      <c r="C24" s="43" t="str">
        <f>IFERROR((VLOOKUP(B24,'[1]4. Directorio Integrado'!$I$4:$J$1048576,2,0)),"")</f>
        <v>Cuenta con pulsadores de pánico fijo en caja.</v>
      </c>
      <c r="D24" s="28"/>
      <c r="E24" s="28" t="s">
        <v>31</v>
      </c>
      <c r="F24" s="28"/>
      <c r="G24" s="28"/>
      <c r="H24" s="28"/>
      <c r="I24" s="46"/>
      <c r="J24" s="46"/>
      <c r="K24" s="46"/>
      <c r="L24" s="46"/>
      <c r="M24" s="46"/>
      <c r="N24" s="46"/>
    </row>
    <row r="25" spans="1:14">
      <c r="B25" s="42" t="s">
        <v>227</v>
      </c>
      <c r="C25" s="43" t="str">
        <f>IFERROR((VLOOKUP(B25,'[1]4. Directorio Integrado'!$I$4:$J$1048576,2,0)),"")</f>
        <v>Cuenta con sensor de humo.</v>
      </c>
      <c r="D25" s="28"/>
      <c r="E25" s="28" t="s">
        <v>31</v>
      </c>
      <c r="F25" s="28"/>
      <c r="G25" s="28"/>
      <c r="H25" s="28"/>
      <c r="I25" s="46"/>
      <c r="J25" s="46"/>
      <c r="K25" s="46"/>
      <c r="L25" s="46"/>
      <c r="M25" s="46"/>
      <c r="N25" s="46"/>
    </row>
    <row r="26" spans="1:14">
      <c r="B26" s="42" t="s">
        <v>228</v>
      </c>
      <c r="C26" s="43" t="str">
        <f>IFERROR((VLOOKUP(B26,'[1]4. Directorio Integrado'!$I$4:$J$1048576,2,0)),"")</f>
        <v>Cuenta con fajo trampa.</v>
      </c>
      <c r="D26" s="28"/>
      <c r="E26" s="28" t="s">
        <v>31</v>
      </c>
      <c r="F26" s="28"/>
      <c r="G26" s="28"/>
      <c r="H26" s="28"/>
      <c r="I26" s="46"/>
      <c r="J26" s="46"/>
      <c r="K26" s="46"/>
      <c r="L26" s="46"/>
      <c r="M26" s="46"/>
      <c r="N26" s="46"/>
    </row>
    <row r="27" spans="1:14">
      <c r="B27" s="42" t="s">
        <v>229</v>
      </c>
      <c r="C27" s="43" t="str">
        <f>IFERROR((VLOOKUP(B27,'[1]4. Directorio Integrado'!$I$4:$J$1048576,2,0)),"")</f>
        <v>Cuenta con cámara de cctv cubrimiento es óptimo.</v>
      </c>
      <c r="D27" s="28"/>
      <c r="E27" s="28" t="s">
        <v>31</v>
      </c>
      <c r="F27" s="28"/>
      <c r="G27" s="28"/>
      <c r="H27" s="28"/>
      <c r="I27" s="46"/>
      <c r="J27" s="46"/>
      <c r="K27" s="46"/>
      <c r="L27" s="46"/>
      <c r="M27" s="46"/>
      <c r="N27" s="46"/>
    </row>
    <row r="28" spans="1:14" ht="15" customHeight="1">
      <c r="A28" s="1">
        <f>COUNTA(B29:B36)</f>
        <v>8</v>
      </c>
      <c r="B28" s="20" t="s">
        <v>230</v>
      </c>
      <c r="C28" s="29" t="s">
        <v>231</v>
      </c>
      <c r="D28" s="30">
        <f>COUNTA(D29:D36)</f>
        <v>8</v>
      </c>
      <c r="E28" s="30">
        <f t="shared" ref="E28:H28" si="2">COUNTA(E29:E36)</f>
        <v>0</v>
      </c>
      <c r="F28" s="30">
        <f t="shared" si="2"/>
        <v>0</v>
      </c>
      <c r="G28" s="30">
        <f t="shared" si="2"/>
        <v>0</v>
      </c>
      <c r="H28" s="30">
        <f t="shared" si="2"/>
        <v>0</v>
      </c>
      <c r="I28" s="31"/>
      <c r="J28" s="31"/>
      <c r="K28" s="31"/>
      <c r="L28" s="31"/>
      <c r="M28" s="31"/>
      <c r="N28" s="31"/>
    </row>
    <row r="29" spans="1:14">
      <c r="B29" s="42" t="s">
        <v>232</v>
      </c>
      <c r="C29" s="43" t="str">
        <f>IFERROR((VLOOKUP(B29,'[1]4. Directorio Integrado'!$I$4:$J$1048576,2,0)),"")</f>
        <v>Cuenta con sensor de movimiento.</v>
      </c>
      <c r="D29" s="28" t="s">
        <v>31</v>
      </c>
      <c r="E29" s="28"/>
      <c r="F29" s="28"/>
      <c r="G29" s="28"/>
      <c r="H29" s="28"/>
      <c r="I29" s="46"/>
      <c r="J29" s="46"/>
      <c r="K29" s="46"/>
      <c r="L29" s="46"/>
      <c r="M29" s="46"/>
      <c r="N29" s="46"/>
    </row>
    <row r="30" spans="1:14">
      <c r="B30" s="42" t="s">
        <v>233</v>
      </c>
      <c r="C30" s="43" t="str">
        <f>IFERROR((VLOOKUP(B30,'[1]4. Directorio Integrado'!$I$4:$J$1048576,2,0)),"")</f>
        <v>Cuenta con pulsadores de pánico fijo en asesorías.</v>
      </c>
      <c r="D30" s="28" t="s">
        <v>31</v>
      </c>
      <c r="E30" s="28"/>
      <c r="F30" s="28"/>
      <c r="G30" s="28"/>
      <c r="H30" s="28"/>
      <c r="I30" s="46"/>
      <c r="J30" s="46"/>
      <c r="K30" s="46"/>
      <c r="L30" s="46"/>
      <c r="M30" s="46"/>
      <c r="N30" s="46"/>
    </row>
    <row r="31" spans="1:14">
      <c r="B31" s="42" t="s">
        <v>234</v>
      </c>
      <c r="C31" s="43" t="str">
        <f>IFERROR((VLOOKUP(B31,'[1]4. Directorio Integrado'!$I$4:$J$1048576,2,0)),"")</f>
        <v>Cuenta con discriminadores de audio.</v>
      </c>
      <c r="D31" s="28" t="s">
        <v>31</v>
      </c>
      <c r="E31" s="28"/>
      <c r="F31" s="28"/>
      <c r="G31" s="28"/>
      <c r="H31" s="28"/>
      <c r="I31" s="46"/>
      <c r="J31" s="46"/>
      <c r="K31" s="46"/>
      <c r="L31" s="46"/>
      <c r="M31" s="46"/>
      <c r="N31" s="46"/>
    </row>
    <row r="32" spans="1:14">
      <c r="B32" s="42" t="s">
        <v>235</v>
      </c>
      <c r="C32" s="43" t="str">
        <f>IFERROR((VLOOKUP(B32,'[1]4. Directorio Integrado'!$I$4:$J$1048576,2,0)),"")</f>
        <v>Cuenta con sensor de humo.</v>
      </c>
      <c r="D32" s="28" t="s">
        <v>31</v>
      </c>
      <c r="E32" s="28"/>
      <c r="F32" s="28"/>
      <c r="G32" s="28"/>
      <c r="H32" s="28"/>
      <c r="I32" s="46"/>
      <c r="J32" s="46"/>
      <c r="K32" s="46"/>
      <c r="L32" s="46"/>
      <c r="M32" s="46"/>
      <c r="N32" s="46"/>
    </row>
    <row r="33" spans="1:14">
      <c r="B33" s="42" t="s">
        <v>236</v>
      </c>
      <c r="C33" s="43" t="str">
        <f>IFERROR((VLOOKUP(B33,'[1]4. Directorio Integrado'!$I$4:$J$1048576,2,0)),"")</f>
        <v>Cuenta con magnético en la puerta principal.</v>
      </c>
      <c r="D33" s="28" t="s">
        <v>31</v>
      </c>
      <c r="E33" s="28"/>
      <c r="F33" s="28"/>
      <c r="G33" s="28"/>
      <c r="H33" s="28"/>
      <c r="I33" s="46"/>
      <c r="J33" s="46"/>
      <c r="K33" s="46"/>
      <c r="L33" s="46"/>
      <c r="M33" s="46"/>
      <c r="N33" s="46"/>
    </row>
    <row r="34" spans="1:14">
      <c r="B34" s="42" t="s">
        <v>237</v>
      </c>
      <c r="C34" s="43" t="str">
        <f>IFERROR((VLOOKUP(B34,'[1]4. Directorio Integrado'!$I$4:$J$1048576,2,0)),"")</f>
        <v>Cuenta con pulsador de pánico inalámbrico.</v>
      </c>
      <c r="D34" s="28" t="s">
        <v>31</v>
      </c>
      <c r="E34" s="28"/>
      <c r="F34" s="28"/>
      <c r="G34" s="28"/>
      <c r="H34" s="28"/>
      <c r="I34" s="46"/>
      <c r="J34" s="46"/>
      <c r="K34" s="46"/>
      <c r="L34" s="46"/>
      <c r="M34" s="46"/>
      <c r="N34" s="46"/>
    </row>
    <row r="35" spans="1:14">
      <c r="B35" s="42" t="s">
        <v>238</v>
      </c>
      <c r="C35" s="43" t="str">
        <f>IFERROR((VLOOKUP(B35,'[1]4. Directorio Integrado'!$I$4:$J$1048576,2,0)),"")</f>
        <v>Cuenta con sensores de choque.</v>
      </c>
      <c r="D35" s="28" t="s">
        <v>31</v>
      </c>
      <c r="E35" s="28"/>
      <c r="F35" s="28"/>
      <c r="G35" s="28"/>
      <c r="H35" s="28"/>
      <c r="I35" s="46"/>
      <c r="J35" s="46"/>
      <c r="K35" s="46"/>
      <c r="L35" s="46"/>
      <c r="M35" s="46"/>
      <c r="N35" s="46"/>
    </row>
    <row r="36" spans="1:14">
      <c r="B36" s="42" t="s">
        <v>239</v>
      </c>
      <c r="C36" s="43" t="str">
        <f>IFERROR((VLOOKUP(B36,'[1]4. Directorio Integrado'!$I$4:$J$1048576,2,0)),"")</f>
        <v>Cuenta con cámara de cctv cubrimiento es óptimo.</v>
      </c>
      <c r="D36" s="28" t="s">
        <v>31</v>
      </c>
      <c r="E36" s="28"/>
      <c r="F36" s="28"/>
      <c r="G36" s="28"/>
      <c r="H36" s="28"/>
      <c r="I36" s="46"/>
      <c r="J36" s="46"/>
      <c r="K36" s="46"/>
      <c r="L36" s="46"/>
      <c r="M36" s="46"/>
      <c r="N36" s="46"/>
    </row>
    <row r="37" spans="1:14">
      <c r="A37" s="1">
        <f>COUNTA(B38:B40)</f>
        <v>3</v>
      </c>
      <c r="B37" s="20" t="s">
        <v>240</v>
      </c>
      <c r="C37" s="29" t="s">
        <v>241</v>
      </c>
      <c r="D37" s="30">
        <f>COUNTA(D38:D40)</f>
        <v>3</v>
      </c>
      <c r="E37" s="30">
        <f t="shared" ref="E37:H37" si="3">COUNTA(E38:E40)</f>
        <v>0</v>
      </c>
      <c r="F37" s="30">
        <f t="shared" si="3"/>
        <v>0</v>
      </c>
      <c r="G37" s="30">
        <f t="shared" si="3"/>
        <v>0</v>
      </c>
      <c r="H37" s="30">
        <f t="shared" si="3"/>
        <v>0</v>
      </c>
      <c r="I37" s="29"/>
      <c r="J37" s="29"/>
      <c r="K37" s="29"/>
      <c r="L37" s="29"/>
      <c r="M37" s="29"/>
      <c r="N37" s="29"/>
    </row>
    <row r="38" spans="1:14">
      <c r="B38" s="42" t="s">
        <v>242</v>
      </c>
      <c r="C38" s="43" t="str">
        <f>IFERROR((VLOOKUP(B38,'[1]4. Directorio Integrado'!$I$4:$J$1048576,2,0)),"")</f>
        <v>Los baños y cocina cuenta con pulsadores de pánico fijo.</v>
      </c>
      <c r="D38" s="28" t="s">
        <v>31</v>
      </c>
      <c r="E38" s="28"/>
      <c r="F38" s="28"/>
      <c r="G38" s="28"/>
      <c r="H38" s="28"/>
      <c r="I38" s="46"/>
      <c r="J38" s="46"/>
      <c r="K38" s="46"/>
      <c r="L38" s="46"/>
      <c r="M38" s="46"/>
      <c r="N38" s="46"/>
    </row>
    <row r="39" spans="1:14" ht="21" customHeight="1">
      <c r="B39" s="42" t="s">
        <v>243</v>
      </c>
      <c r="C39" s="43" t="str">
        <f>IFERROR((VLOOKUP(B39,'[1]4. Directorio Integrado'!$I$4:$J$1048576,2,0)),"")</f>
        <v>Área de archivo, papeleria, otros cuentan con dispositivos de alarma adecuados</v>
      </c>
      <c r="D39" s="28" t="s">
        <v>31</v>
      </c>
      <c r="E39" s="49"/>
      <c r="F39" s="28"/>
      <c r="G39" s="28"/>
      <c r="H39" s="28"/>
      <c r="I39" s="46"/>
      <c r="J39" s="46"/>
      <c r="K39" s="46"/>
      <c r="L39" s="46"/>
      <c r="M39" s="46"/>
      <c r="N39" s="46"/>
    </row>
    <row r="40" spans="1:14">
      <c r="B40" s="42" t="s">
        <v>244</v>
      </c>
      <c r="C40" s="43" t="str">
        <f>IFERROR((VLOOKUP(B40,'[1]4. Directorio Integrado'!$I$4:$J$1048576,2,0)),"")</f>
        <v>Cuenta con DVR y el sistema transmite y adelanta grabación.</v>
      </c>
      <c r="D40" s="28" t="s">
        <v>31</v>
      </c>
      <c r="E40" s="28"/>
      <c r="F40" s="28"/>
      <c r="G40" s="28"/>
      <c r="H40" s="28"/>
      <c r="I40" s="46"/>
      <c r="J40" s="46"/>
      <c r="K40" s="46"/>
      <c r="L40" s="46"/>
      <c r="M40" s="46"/>
      <c r="N40" s="46"/>
    </row>
    <row r="41" spans="1:14">
      <c r="A41" s="16">
        <f>SUM(A49,A42,A58,A63,A69,A73)</f>
        <v>28</v>
      </c>
      <c r="B41" s="38" t="s">
        <v>245</v>
      </c>
      <c r="C41" s="17" t="s">
        <v>246</v>
      </c>
      <c r="D41" s="18">
        <f>SUM(D49,D42,D58,D63,D69,D73)</f>
        <v>24</v>
      </c>
      <c r="E41" s="18">
        <f>SUM(E49,E42,E58,E63,E69,E73)</f>
        <v>4</v>
      </c>
      <c r="F41" s="18">
        <f>SUM(F49,F42,F58,F63,F69,F73)</f>
        <v>0</v>
      </c>
      <c r="G41" s="18">
        <f>SUM(G49,G42,G58,G63,G69,G73)</f>
        <v>0</v>
      </c>
      <c r="H41" s="18">
        <f>SUM(H49,H42,H58,H63,H69,H73)</f>
        <v>0</v>
      </c>
      <c r="I41" s="19"/>
      <c r="J41" s="19"/>
      <c r="K41" s="19"/>
      <c r="L41" s="19"/>
      <c r="M41" s="19"/>
      <c r="N41" s="19"/>
    </row>
    <row r="42" spans="1:14">
      <c r="A42" s="1">
        <f>COUNTA(B43:B48)</f>
        <v>6</v>
      </c>
      <c r="B42" s="20" t="s">
        <v>247</v>
      </c>
      <c r="C42" s="29" t="s">
        <v>210</v>
      </c>
      <c r="D42" s="30">
        <f>COUNTA(D43:D48)</f>
        <v>2</v>
      </c>
      <c r="E42" s="30">
        <f t="shared" ref="E42:H42" si="4">COUNTA(E43:E48)</f>
        <v>4</v>
      </c>
      <c r="F42" s="30">
        <f t="shared" si="4"/>
        <v>0</v>
      </c>
      <c r="G42" s="30">
        <f t="shared" si="4"/>
        <v>0</v>
      </c>
      <c r="H42" s="30">
        <f t="shared" si="4"/>
        <v>0</v>
      </c>
      <c r="I42" s="31"/>
      <c r="J42" s="31"/>
      <c r="K42" s="31"/>
      <c r="L42" s="31"/>
      <c r="M42" s="31"/>
      <c r="N42" s="31"/>
    </row>
    <row r="43" spans="1:14" ht="32.25" customHeight="1">
      <c r="B43" s="47" t="s">
        <v>248</v>
      </c>
      <c r="C43" s="43" t="str">
        <f>IFERROR((VLOOKUP(B43,'[1]4. Directorio Integrado'!$I$4:$J$1048576,2,0)),"")</f>
        <v>El área de bóveda cuenta con cuarto de conteo y este cuenta con  puerta metálica anclada, cerradura y ventanilla con vidrio de Seguridad de la Información, pasador interno y brazo hidráulico.</v>
      </c>
      <c r="D43" s="28"/>
      <c r="E43" s="28" t="s">
        <v>31</v>
      </c>
      <c r="F43" s="28"/>
      <c r="G43" s="28"/>
      <c r="H43" s="28"/>
      <c r="I43" s="48"/>
      <c r="J43" s="48"/>
      <c r="K43" s="48"/>
      <c r="L43" s="48"/>
      <c r="M43" s="48"/>
      <c r="N43" s="48"/>
    </row>
    <row r="44" spans="1:14">
      <c r="B44" s="47" t="s">
        <v>249</v>
      </c>
      <c r="C44" s="43" t="str">
        <f>IFERROR((VLOOKUP(B44,'[1]4. Directorio Integrado'!$I$4:$J$1048576,2,0)),"")</f>
        <v>El cuarto de bóveda cuenta con doble muro o es reforzado.</v>
      </c>
      <c r="D44" s="28" t="s">
        <v>25</v>
      </c>
      <c r="E44" s="28"/>
      <c r="F44" s="28"/>
      <c r="G44" s="28"/>
      <c r="H44" s="28"/>
      <c r="I44" s="48"/>
      <c r="J44" s="48"/>
      <c r="K44" s="48"/>
      <c r="L44" s="48"/>
      <c r="M44" s="48"/>
      <c r="N44" s="48"/>
    </row>
    <row r="45" spans="1:14">
      <c r="B45" s="47" t="s">
        <v>250</v>
      </c>
      <c r="C45" s="43" t="str">
        <f>IFERROR((VLOOKUP(B45,'[1]4. Directorio Integrado'!$I$4:$J$1048576,2,0)),"")</f>
        <v>El techo del cuarto de bóveda cuenta con placa de concreto.</v>
      </c>
      <c r="D45" s="28"/>
      <c r="E45" s="28" t="s">
        <v>31</v>
      </c>
      <c r="F45" s="28"/>
      <c r="G45" s="28"/>
      <c r="H45" s="28"/>
      <c r="I45" s="48"/>
      <c r="J45" s="48"/>
      <c r="K45" s="48"/>
      <c r="L45" s="48"/>
      <c r="M45" s="48"/>
      <c r="N45" s="48"/>
    </row>
    <row r="46" spans="1:14" ht="24.75" customHeight="1">
      <c r="B46" s="47" t="s">
        <v>251</v>
      </c>
      <c r="C46" s="43" t="str">
        <f>IFERROR((VLOOKUP(B46,'[1]4. Directorio Integrado'!$I$4:$J$1048576,2,0)),"")</f>
        <v>Cuenta con cofre de bóveda, este tiene dial mecánico y digitales temporizados.</v>
      </c>
      <c r="D46" s="28"/>
      <c r="E46" s="28" t="s">
        <v>31</v>
      </c>
      <c r="F46" s="28"/>
      <c r="G46" s="28"/>
      <c r="H46" s="28"/>
      <c r="I46" s="48"/>
      <c r="J46" s="48"/>
      <c r="K46" s="48"/>
      <c r="L46" s="48"/>
      <c r="M46" s="48"/>
      <c r="N46" s="48"/>
    </row>
    <row r="47" spans="1:14">
      <c r="B47" s="47" t="s">
        <v>252</v>
      </c>
      <c r="C47" s="43" t="str">
        <f>IFERROR((VLOOKUP(B47,'[1]4. Directorio Integrado'!$I$4:$J$1048576,2,0)),"")</f>
        <v>El cuarto cuenta con ductos de ventilación, y pasafajos.</v>
      </c>
      <c r="D47" s="28"/>
      <c r="E47" s="28" t="s">
        <v>31</v>
      </c>
      <c r="F47" s="28"/>
      <c r="G47" s="28"/>
      <c r="H47" s="28"/>
      <c r="I47" s="48"/>
      <c r="J47" s="48"/>
      <c r="K47" s="48"/>
      <c r="L47" s="48"/>
      <c r="M47" s="48"/>
      <c r="N47" s="48"/>
    </row>
    <row r="48" spans="1:14">
      <c r="B48" s="47" t="s">
        <v>253</v>
      </c>
      <c r="C48" s="43" t="str">
        <f>IFERROR((VLOOKUP(B48,'[1]4. Directorio Integrado'!$I$4:$J$1048576,2,0)),"")</f>
        <v>El cuarto cuenta con buena iluminación y se encuentra ordenado.</v>
      </c>
      <c r="D48" s="28" t="s">
        <v>31</v>
      </c>
      <c r="E48" s="28"/>
      <c r="F48" s="28"/>
      <c r="G48" s="28"/>
      <c r="H48" s="28"/>
      <c r="I48" s="48"/>
      <c r="J48" s="48"/>
      <c r="K48" s="48"/>
      <c r="L48" s="48"/>
      <c r="M48" s="48"/>
      <c r="N48" s="48"/>
    </row>
    <row r="49" spans="1:14">
      <c r="A49" s="1">
        <f>COUNTA(B50:B53)</f>
        <v>4</v>
      </c>
      <c r="B49" s="20" t="s">
        <v>254</v>
      </c>
      <c r="C49" s="29" t="s">
        <v>255</v>
      </c>
      <c r="D49" s="30">
        <f>COUNTA(D50:D53)</f>
        <v>4</v>
      </c>
      <c r="E49" s="30">
        <f t="shared" ref="E49:H49" si="5">COUNTA(E50:E53)</f>
        <v>0</v>
      </c>
      <c r="F49" s="30">
        <f t="shared" si="5"/>
        <v>0</v>
      </c>
      <c r="G49" s="30">
        <f t="shared" si="5"/>
        <v>0</v>
      </c>
      <c r="H49" s="30">
        <f t="shared" si="5"/>
        <v>0</v>
      </c>
      <c r="I49" s="31"/>
      <c r="J49" s="31"/>
      <c r="K49" s="31"/>
      <c r="L49" s="31"/>
      <c r="M49" s="31"/>
      <c r="N49" s="31"/>
    </row>
    <row r="50" spans="1:14" ht="21">
      <c r="B50" s="47" t="s">
        <v>256</v>
      </c>
      <c r="C50" s="43" t="str">
        <f>IFERROR((VLOOKUP(B50,'[1]4. Directorio Integrado'!$I$4:$J$1048576,2,0)),"")</f>
        <v>Las cerraduras de puertas y ventanas internas se encuentra en buen estado, cuentan con llaves.</v>
      </c>
      <c r="D50" s="28" t="s">
        <v>31</v>
      </c>
      <c r="E50" s="28"/>
      <c r="F50" s="28"/>
      <c r="G50" s="28"/>
      <c r="H50" s="28"/>
      <c r="I50" s="48"/>
      <c r="J50" s="48"/>
      <c r="K50" s="48"/>
      <c r="L50" s="48"/>
      <c r="M50" s="48"/>
      <c r="N50" s="48"/>
    </row>
    <row r="51" spans="1:14" ht="21">
      <c r="B51" s="47" t="s">
        <v>257</v>
      </c>
      <c r="C51" s="43" t="str">
        <f>IFERROR((VLOOKUP(B51,'[1]4. Directorio Integrado'!$I$4:$J$1048576,2,0)),"")</f>
        <v xml:space="preserve">Las puertas que comunican a patios posteriores brindan Seguridad de la Información y resistencia. </v>
      </c>
      <c r="D51" s="28" t="s">
        <v>31</v>
      </c>
      <c r="E51" s="28"/>
      <c r="F51" s="28"/>
      <c r="G51" s="28"/>
      <c r="H51" s="28"/>
      <c r="I51" s="48"/>
      <c r="J51" s="48"/>
      <c r="K51" s="48"/>
      <c r="L51" s="48"/>
      <c r="M51" s="48"/>
      <c r="N51" s="48"/>
    </row>
    <row r="52" spans="1:14" ht="36" customHeight="1">
      <c r="B52" s="47" t="s">
        <v>258</v>
      </c>
      <c r="C52" s="43" t="str">
        <f>IFERROR((VLOOKUP(B52,'[1]4. Directorio Integrado'!$I$4:$J$1048576,2,0)),"")</f>
        <v>La oficina cuenta con planta eléctrica, UPS para atención de fallas de energía esta se encuentra con encerramiento y los colaboradores se encuentra capacitados para ponerla en marcha.</v>
      </c>
      <c r="D52" s="28" t="s">
        <v>31</v>
      </c>
      <c r="E52" s="28"/>
      <c r="F52" s="28"/>
      <c r="G52" s="28"/>
      <c r="H52" s="28"/>
      <c r="I52" s="48"/>
      <c r="J52" s="48"/>
      <c r="K52" s="48"/>
      <c r="L52" s="48"/>
      <c r="M52" s="48"/>
      <c r="N52" s="48"/>
    </row>
    <row r="53" spans="1:14" ht="21.75" customHeight="1">
      <c r="B53" s="47" t="s">
        <v>259</v>
      </c>
      <c r="C53" s="43" t="str">
        <f>IFERROR((VLOOKUP(B53,'[1]4. Directorio Integrado'!$I$4:$J$1048576,2,0)),"")</f>
        <v>El patio posterior del inmueble cuenta con encerramiento, muros y elementos que detecten, retarden e impidan una posible intrusión.</v>
      </c>
      <c r="D53" s="28" t="s">
        <v>31</v>
      </c>
      <c r="E53" s="28"/>
      <c r="F53" s="28"/>
      <c r="G53" s="28"/>
      <c r="H53" s="28"/>
      <c r="I53" s="48"/>
      <c r="J53" s="48"/>
      <c r="K53" s="48"/>
      <c r="L53" s="48"/>
      <c r="M53" s="48"/>
      <c r="N53" s="48"/>
    </row>
    <row r="54" spans="1:14">
      <c r="B54" s="47" t="s">
        <v>260</v>
      </c>
      <c r="C54" s="43" t="str">
        <f>IFERROR((VLOOKUP(B54,'[1]4. Directorio Integrado'!$I$4:$J$1048576,2,0)),"")</f>
        <v>Las escaleras cuentan con antideslizante y apoyamanos</v>
      </c>
      <c r="D54" s="28" t="s">
        <v>31</v>
      </c>
      <c r="E54" s="28"/>
      <c r="F54" s="28"/>
      <c r="G54" s="28"/>
      <c r="H54" s="28"/>
      <c r="I54" s="48"/>
      <c r="J54" s="48"/>
      <c r="K54" s="48"/>
      <c r="L54" s="48"/>
      <c r="M54" s="48"/>
      <c r="N54" s="48"/>
    </row>
    <row r="55" spans="1:14" ht="24" customHeight="1">
      <c r="B55" s="47" t="s">
        <v>261</v>
      </c>
      <c r="C55" s="43" t="str">
        <f>IFERROR((VLOOKUP(B55,'[1]4. Directorio Integrado'!$I$4:$J$1048576,2,0)),"")</f>
        <v>Existen cables con su respectiva canaleta que no generan riesgo eléctrico</v>
      </c>
      <c r="D55" s="28" t="s">
        <v>31</v>
      </c>
      <c r="E55" s="28"/>
      <c r="F55" s="28"/>
      <c r="G55" s="28"/>
      <c r="H55" s="28"/>
      <c r="I55" s="48"/>
      <c r="J55" s="48"/>
      <c r="K55" s="48"/>
      <c r="L55" s="48"/>
      <c r="M55" s="48"/>
      <c r="N55" s="48"/>
    </row>
    <row r="56" spans="1:14" ht="20.25" customHeight="1">
      <c r="B56" s="47" t="s">
        <v>262</v>
      </c>
      <c r="C56" s="43" t="str">
        <f>IFERROR((VLOOKUP(B56,'[1]4. Directorio Integrado'!$I$4:$J$1048576,2,0)),"")</f>
        <v>En la oficina están controladas las plagas  que puedan afectar la salud de los colaboradores</v>
      </c>
      <c r="D56" s="28" t="s">
        <v>31</v>
      </c>
      <c r="E56" s="28"/>
      <c r="F56" s="28"/>
      <c r="G56" s="28"/>
      <c r="H56" s="28"/>
      <c r="I56" s="48"/>
      <c r="J56" s="48"/>
      <c r="K56" s="48"/>
      <c r="L56" s="48"/>
      <c r="M56" s="48"/>
      <c r="N56" s="48"/>
    </row>
    <row r="57" spans="1:14">
      <c r="B57" s="47" t="s">
        <v>263</v>
      </c>
      <c r="C57" s="43" t="str">
        <f>IFERROR((VLOOKUP(B57,'[1]4. Directorio Integrado'!$I$4:$J$1048576,2,0)),"")</f>
        <v>Se realizan fumigaciones con la frecuencia pertinente</v>
      </c>
      <c r="D57" s="28" t="s">
        <v>31</v>
      </c>
      <c r="E57" s="28"/>
      <c r="F57" s="28"/>
      <c r="G57" s="28"/>
      <c r="H57" s="28"/>
      <c r="I57" s="48"/>
      <c r="J57" s="48"/>
      <c r="K57" s="48"/>
      <c r="L57" s="48"/>
      <c r="M57" s="48"/>
      <c r="N57" s="48"/>
    </row>
    <row r="58" spans="1:14">
      <c r="A58" s="1">
        <f>COUNTA(B59:B62)</f>
        <v>4</v>
      </c>
      <c r="B58" s="20" t="s">
        <v>264</v>
      </c>
      <c r="C58" s="29" t="s">
        <v>40</v>
      </c>
      <c r="D58" s="30">
        <f>COUNTA(D59:D62)</f>
        <v>4</v>
      </c>
      <c r="E58" s="30">
        <f t="shared" ref="E58:H58" si="6">COUNTA(E59:E62)</f>
        <v>0</v>
      </c>
      <c r="F58" s="30">
        <f t="shared" si="6"/>
        <v>0</v>
      </c>
      <c r="G58" s="30">
        <f t="shared" si="6"/>
        <v>0</v>
      </c>
      <c r="H58" s="30">
        <f t="shared" si="6"/>
        <v>0</v>
      </c>
      <c r="I58" s="31"/>
      <c r="J58" s="31"/>
      <c r="K58" s="31"/>
      <c r="L58" s="31"/>
      <c r="M58" s="31"/>
      <c r="N58" s="31"/>
    </row>
    <row r="59" spans="1:14" ht="30.75" customHeight="1">
      <c r="B59" s="47" t="s">
        <v>265</v>
      </c>
      <c r="C59" s="43" t="str">
        <f>IFERROR((VLOOKUP(B59,'[1]4. Directorio Integrado'!$I$4:$J$1048576,2,0)),"")</f>
        <v>Cuenta con  puerta que divide el área de caja, cerradura funcional y llave. Los puestos de trabajo cuentan con cofres tipo tramperos anclados en buen estado  y los cajeros tienen claves de los mismos.</v>
      </c>
      <c r="D59" s="50" t="s">
        <v>31</v>
      </c>
      <c r="E59" s="51"/>
      <c r="F59" s="28"/>
      <c r="G59" s="28"/>
      <c r="H59" s="28"/>
      <c r="I59" s="48"/>
      <c r="J59" s="48"/>
      <c r="K59" s="48"/>
      <c r="L59" s="48"/>
      <c r="M59" s="48"/>
      <c r="N59" s="48"/>
    </row>
    <row r="60" spans="1:14" ht="24" customHeight="1">
      <c r="B60" s="47" t="s">
        <v>266</v>
      </c>
      <c r="C60" s="43" t="str">
        <f>IFERROR((VLOOKUP(B60,'[1]4. Directorio Integrado'!$I$4:$J$1048576,2,0)),"")</f>
        <v>Cuenta con cofres y billeteros anclados a los puestos de trabajo, estos poseen sus respectivas cerraduras y llaves.</v>
      </c>
      <c r="D60" s="50" t="s">
        <v>31</v>
      </c>
      <c r="E60" s="51"/>
      <c r="F60" s="28"/>
      <c r="G60" s="28"/>
      <c r="H60" s="28"/>
      <c r="I60" s="48"/>
      <c r="J60" s="48"/>
      <c r="K60" s="48"/>
      <c r="L60" s="48"/>
      <c r="M60" s="48"/>
      <c r="N60" s="48"/>
    </row>
    <row r="61" spans="1:14" ht="25.5" customHeight="1">
      <c r="B61" s="47" t="s">
        <v>267</v>
      </c>
      <c r="C61" s="43" t="str">
        <f>IFERROR((VLOOKUP(B61,'[1]4. Directorio Integrado'!$I$4:$J$1048576,2,0)),"")</f>
        <v>El área de caja cuenta con ventanillas adecuadas que brinden Seguridad de la Información al cajero y visualización del cliente.</v>
      </c>
      <c r="D61" s="50" t="s">
        <v>31</v>
      </c>
      <c r="E61" s="51"/>
      <c r="F61" s="28"/>
      <c r="G61" s="28"/>
      <c r="H61" s="28"/>
      <c r="I61" s="48"/>
      <c r="J61" s="48"/>
      <c r="K61" s="48"/>
      <c r="L61" s="48"/>
      <c r="M61" s="48"/>
      <c r="N61" s="48"/>
    </row>
    <row r="62" spans="1:14" ht="27" customHeight="1">
      <c r="B62" s="47" t="s">
        <v>268</v>
      </c>
      <c r="C62" s="43" t="str">
        <f>IFERROR((VLOOKUP(B62,'[1]4. Directorio Integrado'!$I$4:$J$1048576,2,0)),"")</f>
        <v>Cuenta con contadora de billetes, contadora de monedas, detectora de billetes falsos, luz ultravioleta.</v>
      </c>
      <c r="D62" s="50" t="s">
        <v>31</v>
      </c>
      <c r="E62" s="51"/>
      <c r="F62" s="28"/>
      <c r="G62" s="28"/>
      <c r="H62" s="28"/>
      <c r="I62" s="48"/>
      <c r="J62" s="48"/>
      <c r="K62" s="48"/>
      <c r="L62" s="48"/>
      <c r="M62" s="48"/>
      <c r="N62" s="48"/>
    </row>
    <row r="63" spans="1:14">
      <c r="A63" s="1">
        <f>COUNTA(B64:B68)</f>
        <v>5</v>
      </c>
      <c r="B63" s="20" t="s">
        <v>269</v>
      </c>
      <c r="C63" s="29" t="s">
        <v>270</v>
      </c>
      <c r="D63" s="30">
        <f>COUNTA(D64:D68)</f>
        <v>5</v>
      </c>
      <c r="E63" s="30">
        <f t="shared" ref="E63:H63" si="7">COUNTA(E64:E68)</f>
        <v>0</v>
      </c>
      <c r="F63" s="30">
        <f t="shared" si="7"/>
        <v>0</v>
      </c>
      <c r="G63" s="30">
        <f t="shared" si="7"/>
        <v>0</v>
      </c>
      <c r="H63" s="30">
        <f t="shared" si="7"/>
        <v>0</v>
      </c>
      <c r="I63" s="31"/>
      <c r="J63" s="31"/>
      <c r="K63" s="31"/>
      <c r="L63" s="31"/>
      <c r="M63" s="31"/>
      <c r="N63" s="31"/>
    </row>
    <row r="64" spans="1:14" ht="21">
      <c r="B64" s="47" t="s">
        <v>271</v>
      </c>
      <c r="C64" s="43" t="str">
        <f>IFERROR((VLOOKUP(B64,'[1]4. Directorio Integrado'!$I$4:$J$1048576,2,0)),"")</f>
        <v>La puerta principal cuenta con: vidrio, reja y/o cortina de Seguridad de la Información.</v>
      </c>
      <c r="D64" s="50" t="s">
        <v>31</v>
      </c>
      <c r="E64" s="51"/>
      <c r="F64" s="28"/>
      <c r="G64" s="28"/>
      <c r="H64" s="28"/>
      <c r="I64" s="48"/>
      <c r="J64" s="48"/>
      <c r="K64" s="48"/>
      <c r="L64" s="48"/>
      <c r="M64" s="48"/>
      <c r="N64" s="48"/>
    </row>
    <row r="65" spans="1:14" ht="21">
      <c r="B65" s="47" t="s">
        <v>272</v>
      </c>
      <c r="C65" s="43" t="str">
        <f>IFERROR((VLOOKUP(B65,'[1]4. Directorio Integrado'!$I$4:$J$1048576,2,0)),"")</f>
        <v>La puerta principal cuenta con: cerradura convencional y cerradura de Seguridad de la Información.</v>
      </c>
      <c r="D65" s="50" t="s">
        <v>31</v>
      </c>
      <c r="E65" s="51"/>
      <c r="F65" s="28"/>
      <c r="G65" s="28"/>
      <c r="H65" s="28"/>
      <c r="I65" s="48"/>
      <c r="J65" s="48"/>
      <c r="K65" s="48"/>
      <c r="L65" s="48"/>
      <c r="M65" s="48"/>
      <c r="N65" s="48"/>
    </row>
    <row r="66" spans="1:14" ht="21">
      <c r="B66" s="47" t="s">
        <v>273</v>
      </c>
      <c r="C66" s="43" t="str">
        <f>IFERROR((VLOOKUP(B66,'[1]4. Directorio Integrado'!$I$4:$J$1048576,2,0)),"")</f>
        <v>La reja o cortina de la puerta principal cuenta con: sus respectivos candados acerados.</v>
      </c>
      <c r="D66" s="50" t="s">
        <v>31</v>
      </c>
      <c r="E66" s="51"/>
      <c r="F66" s="28"/>
      <c r="G66" s="28"/>
      <c r="H66" s="28"/>
      <c r="I66" s="48"/>
      <c r="J66" s="48"/>
      <c r="K66" s="48"/>
      <c r="L66" s="48"/>
      <c r="M66" s="48"/>
      <c r="N66" s="48"/>
    </row>
    <row r="67" spans="1:14">
      <c r="B67" s="47" t="s">
        <v>274</v>
      </c>
      <c r="C67" s="43" t="str">
        <f>IFERROR((VLOOKUP(B67,'[1]4. Directorio Integrado'!$I$4:$J$1048576,2,0)),"")</f>
        <v>La puertas y ventanas cuentan con sandblasting.</v>
      </c>
      <c r="D67" s="50" t="s">
        <v>31</v>
      </c>
      <c r="E67" s="51"/>
      <c r="F67" s="28"/>
      <c r="G67" s="28"/>
      <c r="H67" s="28"/>
      <c r="I67" s="48"/>
      <c r="J67" s="48"/>
      <c r="K67" s="48"/>
      <c r="L67" s="48"/>
      <c r="M67" s="48"/>
      <c r="N67" s="48"/>
    </row>
    <row r="68" spans="1:14" ht="21">
      <c r="B68" s="47" t="s">
        <v>275</v>
      </c>
      <c r="C68" s="43" t="str">
        <f>IFERROR((VLOOKUP(B68,'[1]4. Directorio Integrado'!$I$4:$J$1048576,2,0)),"")</f>
        <v>Los contadores del agua y luz cuentan con elementos que los protejan de actos bandálicos.</v>
      </c>
      <c r="D68" s="50" t="s">
        <v>31</v>
      </c>
      <c r="E68" s="51"/>
      <c r="F68" s="28"/>
      <c r="G68" s="28"/>
      <c r="H68" s="28"/>
      <c r="I68" s="48"/>
      <c r="J68" s="48"/>
      <c r="K68" s="48"/>
      <c r="L68" s="48"/>
      <c r="M68" s="48"/>
      <c r="N68" s="48"/>
    </row>
    <row r="69" spans="1:14">
      <c r="A69" s="1">
        <f>COUNTA(B70:B72)</f>
        <v>3</v>
      </c>
      <c r="B69" s="20" t="s">
        <v>276</v>
      </c>
      <c r="C69" s="29" t="s">
        <v>231</v>
      </c>
      <c r="D69" s="30">
        <f>COUNTA(D70:D72)</f>
        <v>3</v>
      </c>
      <c r="E69" s="30">
        <f t="shared" ref="E69:H69" si="8">COUNTA(E70:E72)</f>
        <v>0</v>
      </c>
      <c r="F69" s="30">
        <f t="shared" si="8"/>
        <v>0</v>
      </c>
      <c r="G69" s="30">
        <f t="shared" si="8"/>
        <v>0</v>
      </c>
      <c r="H69" s="30">
        <f t="shared" si="8"/>
        <v>0</v>
      </c>
      <c r="I69" s="31"/>
      <c r="J69" s="31"/>
      <c r="K69" s="31"/>
      <c r="L69" s="31"/>
      <c r="M69" s="31"/>
      <c r="N69" s="31"/>
    </row>
    <row r="70" spans="1:14" ht="21">
      <c r="B70" s="47" t="s">
        <v>277</v>
      </c>
      <c r="C70" s="43" t="str">
        <f>IFERROR((VLOOKUP(B70,'[1]4. Directorio Integrado'!$I$4:$J$1048576,2,0)),"")</f>
        <v>Los muros y ventanas son resistentes e impiden posibles intrusiones delincuenciales.</v>
      </c>
      <c r="D70" s="50" t="s">
        <v>31</v>
      </c>
      <c r="E70" s="51"/>
      <c r="F70" s="28"/>
      <c r="G70" s="28"/>
      <c r="H70" s="28"/>
      <c r="I70" s="48"/>
      <c r="J70" s="48"/>
      <c r="K70" s="48"/>
      <c r="L70" s="48"/>
      <c r="M70" s="48"/>
      <c r="N70" s="48"/>
    </row>
    <row r="71" spans="1:14" ht="21">
      <c r="B71" s="47" t="s">
        <v>278</v>
      </c>
      <c r="C71" s="43" t="str">
        <f>IFERROR((VLOOKUP(B71,'[1]4. Directorio Integrado'!$I$4:$J$1048576,2,0)),"")</f>
        <v>La estructura del techo de la oficina evita posibles intrusiones delincuenciales.</v>
      </c>
      <c r="D71" s="50" t="s">
        <v>31</v>
      </c>
      <c r="E71" s="51"/>
      <c r="F71" s="28"/>
      <c r="G71" s="28"/>
      <c r="H71" s="28"/>
      <c r="I71" s="48"/>
      <c r="J71" s="48"/>
      <c r="K71" s="48"/>
      <c r="L71" s="48"/>
      <c r="M71" s="48"/>
      <c r="N71" s="48"/>
    </row>
    <row r="72" spans="1:14" ht="33" customHeight="1">
      <c r="B72" s="47" t="s">
        <v>279</v>
      </c>
      <c r="C72" s="43" t="str">
        <f>IFERROR((VLOOKUP(B72,'[1]4. Directorio Integrado'!$I$4:$J$1048576,2,0)),"")</f>
        <v>Existe puerta que divide el hall bancario del interno, cuenta con sanblasting, cerradura con pomo de Seguridad de la Información y cantonera funcional.</v>
      </c>
      <c r="D72" s="50" t="s">
        <v>31</v>
      </c>
      <c r="E72" s="51"/>
      <c r="F72" s="28"/>
      <c r="G72" s="28"/>
      <c r="H72" s="28"/>
      <c r="I72" s="48"/>
      <c r="J72" s="48"/>
      <c r="K72" s="48"/>
      <c r="L72" s="48"/>
      <c r="M72" s="48"/>
      <c r="N72" s="48"/>
    </row>
    <row r="73" spans="1:14">
      <c r="A73" s="1">
        <f>COUNTA(B74:B79)</f>
        <v>6</v>
      </c>
      <c r="B73" s="20" t="s">
        <v>280</v>
      </c>
      <c r="C73" s="29" t="s">
        <v>281</v>
      </c>
      <c r="D73" s="30">
        <f>COUNTA(D74:D79)</f>
        <v>6</v>
      </c>
      <c r="E73" s="30">
        <f t="shared" ref="E73:G73" si="9">COUNTA(E74:E79)</f>
        <v>0</v>
      </c>
      <c r="F73" s="30">
        <f t="shared" si="9"/>
        <v>0</v>
      </c>
      <c r="G73" s="30">
        <f t="shared" si="9"/>
        <v>0</v>
      </c>
      <c r="H73" s="30">
        <f>COUNTA(H74:H79)</f>
        <v>0</v>
      </c>
      <c r="I73" s="31"/>
      <c r="J73" s="31"/>
      <c r="K73" s="31"/>
      <c r="L73" s="31"/>
      <c r="M73" s="31"/>
      <c r="N73" s="31"/>
    </row>
    <row r="74" spans="1:14">
      <c r="B74" s="47" t="s">
        <v>282</v>
      </c>
      <c r="C74" s="43" t="str">
        <f>IFERROR((VLOOKUP(B74,'[1]4. Directorio Integrado'!$I$4:$J$1048576,2,0)),"")</f>
        <v>La oficina se ubica dentro de la zona comercial del municipio.</v>
      </c>
      <c r="D74" s="50" t="s">
        <v>31</v>
      </c>
      <c r="E74" s="51"/>
      <c r="F74" s="28"/>
      <c r="G74" s="28"/>
      <c r="H74" s="28"/>
      <c r="I74" s="48"/>
      <c r="J74" s="48"/>
      <c r="K74" s="48"/>
      <c r="L74" s="48"/>
      <c r="M74" s="48"/>
      <c r="N74" s="48"/>
    </row>
    <row r="75" spans="1:14" ht="21">
      <c r="B75" s="47" t="s">
        <v>283</v>
      </c>
      <c r="C75" s="43" t="str">
        <f>IFERROR((VLOOKUP(B75,'[1]4. Directorio Integrado'!$I$4:$J$1048576,2,0)),"")</f>
        <v>Frente a la oficina se ubican vendedores ambulantes, estos son conocidos en la zona.</v>
      </c>
      <c r="D75" s="50" t="s">
        <v>31</v>
      </c>
      <c r="E75" s="51"/>
      <c r="F75" s="28"/>
      <c r="G75" s="28"/>
      <c r="H75" s="28"/>
      <c r="I75" s="48"/>
      <c r="J75" s="48"/>
      <c r="K75" s="48"/>
      <c r="L75" s="48"/>
      <c r="M75" s="48"/>
      <c r="N75" s="48"/>
    </row>
    <row r="76" spans="1:14">
      <c r="B76" s="47" t="s">
        <v>284</v>
      </c>
      <c r="C76" s="43" t="str">
        <f>IFERROR((VLOOKUP(B76,'[1]4. Directorio Integrado'!$I$4:$J$1048576,2,0)),"")</f>
        <v>Alrededor de la oficina existen, bares, discotecas o sitios de lenocidio.</v>
      </c>
      <c r="D76" s="50" t="s">
        <v>31</v>
      </c>
      <c r="E76" s="51"/>
      <c r="F76" s="28"/>
      <c r="G76" s="28"/>
      <c r="H76" s="28"/>
      <c r="I76" s="48"/>
      <c r="J76" s="48"/>
      <c r="K76" s="48"/>
      <c r="L76" s="48"/>
      <c r="M76" s="48"/>
      <c r="N76" s="48"/>
    </row>
    <row r="77" spans="1:14" ht="21">
      <c r="B77" s="47" t="s">
        <v>285</v>
      </c>
      <c r="C77" s="43" t="str">
        <f>IFERROR((VLOOKUP(B77,'[1]4. Directorio Integrado'!$I$4:$J$1048576,2,0)),"")</f>
        <v>Se observa presencia de otras entidades financieras y presencia de la policía.</v>
      </c>
      <c r="D77" s="50" t="s">
        <v>31</v>
      </c>
      <c r="E77" s="51"/>
      <c r="F77" s="28"/>
      <c r="G77" s="28"/>
      <c r="H77" s="28"/>
      <c r="I77" s="48"/>
      <c r="J77" s="48"/>
      <c r="K77" s="48"/>
      <c r="L77" s="48"/>
      <c r="M77" s="48"/>
      <c r="N77" s="48"/>
    </row>
    <row r="78" spans="1:14" ht="21">
      <c r="B78" s="47" t="s">
        <v>286</v>
      </c>
      <c r="C78" s="43" t="str">
        <f>IFERROR((VLOOKUP(B78,'[1]4. Directorio Integrado'!$I$4:$J$1048576,2,0)),"")</f>
        <v>La oficina se encuentra dentro de un centro comercial y este cuenta con cctv externo y vigilancia externa?</v>
      </c>
      <c r="D78" s="50" t="s">
        <v>31</v>
      </c>
      <c r="E78" s="51"/>
      <c r="F78" s="28"/>
      <c r="G78" s="28"/>
      <c r="H78" s="28"/>
      <c r="I78" s="48"/>
      <c r="J78" s="48"/>
      <c r="K78" s="48"/>
      <c r="L78" s="48"/>
      <c r="M78" s="48"/>
      <c r="N78" s="48"/>
    </row>
    <row r="79" spans="1:14">
      <c r="B79" s="47" t="s">
        <v>287</v>
      </c>
      <c r="C79" s="43" t="str">
        <f>IFERROR((VLOOKUP(B79,'[1]4. Directorio Integrado'!$I$4:$J$1048576,2,0)),"")</f>
        <v>Parquean vehículos (motos y carros) frente a la oficina.</v>
      </c>
      <c r="D79" s="50" t="s">
        <v>31</v>
      </c>
      <c r="E79" s="51"/>
      <c r="F79" s="28"/>
      <c r="G79" s="28"/>
      <c r="H79" s="28"/>
      <c r="I79" s="48"/>
      <c r="J79" s="48"/>
      <c r="K79" s="48"/>
      <c r="L79" s="48"/>
      <c r="M79" s="48"/>
      <c r="N79" s="48"/>
    </row>
    <row r="80" spans="1:14">
      <c r="A80" s="16">
        <f>SUM(A81,A90,A93)</f>
        <v>11</v>
      </c>
      <c r="B80" s="38" t="s">
        <v>288</v>
      </c>
      <c r="C80" s="17" t="s">
        <v>289</v>
      </c>
      <c r="D80" s="18">
        <f>SUM(D81,D90,D93)</f>
        <v>11</v>
      </c>
      <c r="E80" s="18">
        <f t="shared" ref="E80:H80" si="10">SUM(E81,E90,E93)</f>
        <v>0</v>
      </c>
      <c r="F80" s="18">
        <f t="shared" si="10"/>
        <v>0</v>
      </c>
      <c r="G80" s="18">
        <f t="shared" si="10"/>
        <v>0</v>
      </c>
      <c r="H80" s="18">
        <f t="shared" si="10"/>
        <v>0</v>
      </c>
      <c r="I80" s="19"/>
      <c r="J80" s="19"/>
      <c r="K80" s="19"/>
      <c r="L80" s="19"/>
      <c r="M80" s="19"/>
      <c r="N80" s="19"/>
    </row>
    <row r="81" spans="1:14">
      <c r="A81" s="1">
        <f>COUNTA(B82:B89)</f>
        <v>8</v>
      </c>
      <c r="B81" s="29" t="s">
        <v>290</v>
      </c>
      <c r="C81" s="29" t="s">
        <v>291</v>
      </c>
      <c r="D81" s="30">
        <f>COUNTA(D82:D89)</f>
        <v>8</v>
      </c>
      <c r="E81" s="30">
        <f t="shared" ref="E81:H81" si="11">COUNTA(E82:E89)</f>
        <v>0</v>
      </c>
      <c r="F81" s="30">
        <f t="shared" si="11"/>
        <v>0</v>
      </c>
      <c r="G81" s="30">
        <f t="shared" si="11"/>
        <v>0</v>
      </c>
      <c r="H81" s="30">
        <f t="shared" si="11"/>
        <v>0</v>
      </c>
      <c r="I81" s="31"/>
      <c r="J81" s="31"/>
      <c r="K81" s="31"/>
      <c r="L81" s="31"/>
      <c r="M81" s="31"/>
      <c r="N81" s="31"/>
    </row>
    <row r="82" spans="1:14">
      <c r="B82" s="27" t="s">
        <v>292</v>
      </c>
      <c r="C82" s="43" t="str">
        <f>IFERROR((VLOOKUP(B82,'[1]4. Directorio Integrado'!$I$4:$J$1048576,2,0)),"")</f>
        <v>Existe guarda de Seguridad de la Información en la oficina.</v>
      </c>
      <c r="D82" s="28" t="s">
        <v>31</v>
      </c>
      <c r="E82" s="28"/>
      <c r="F82" s="28"/>
      <c r="G82" s="28"/>
      <c r="H82" s="28"/>
      <c r="I82" s="28"/>
      <c r="J82" s="28"/>
      <c r="K82" s="28"/>
      <c r="L82" s="28"/>
      <c r="M82" s="28"/>
      <c r="N82" s="28"/>
    </row>
    <row r="83" spans="1:14" ht="25.5" customHeight="1">
      <c r="B83" s="27" t="s">
        <v>293</v>
      </c>
      <c r="C83" s="43" t="str">
        <f>IFERROR((VLOOKUP(B83,'[1]4. Directorio Integrado'!$I$4:$J$1048576,2,0)),"")</f>
        <v>El guarda de Seguridad de la Información cumple con el perfil establecido por la gerencia de Seguridad de la Información, conocimiento de consignas específicas y presentación personal es la adecuada.</v>
      </c>
      <c r="D83" s="28" t="s">
        <v>31</v>
      </c>
      <c r="E83" s="28"/>
      <c r="F83" s="28"/>
      <c r="G83" s="28"/>
      <c r="H83" s="28"/>
      <c r="I83" s="28"/>
      <c r="J83" s="28"/>
      <c r="K83" s="28"/>
      <c r="L83" s="28"/>
      <c r="M83" s="28"/>
      <c r="N83" s="28"/>
    </row>
    <row r="84" spans="1:14" ht="24" customHeight="1">
      <c r="B84" s="27" t="s">
        <v>294</v>
      </c>
      <c r="C84" s="43" t="str">
        <f>IFERROR((VLOOKUP(B84,'[1]4. Directorio Integrado'!$I$4:$J$1048576,2,0)),"")</f>
        <v>Dotación uniforme: el guarda cuenta con camisa, pantalón, zapatos, placa, apellido, kepis y ha recibido dotación en el último semestre.</v>
      </c>
      <c r="D84" s="28" t="s">
        <v>31</v>
      </c>
      <c r="E84" s="28"/>
      <c r="F84" s="28"/>
      <c r="G84" s="28"/>
      <c r="H84" s="28"/>
      <c r="I84" s="28"/>
      <c r="J84" s="28"/>
      <c r="K84" s="28"/>
      <c r="L84" s="28"/>
      <c r="M84" s="28"/>
      <c r="N84" s="28"/>
    </row>
    <row r="85" spans="1:14" ht="21">
      <c r="B85" s="27" t="s">
        <v>295</v>
      </c>
      <c r="C85" s="43" t="str">
        <f>IFERROR((VLOOKUP(B85,'[1]4. Directorio Integrado'!$I$4:$J$1048576,2,0)),"")</f>
        <v>Dotación armamento: cuenta con arma de fuego, chapuza, riata, canana, munición, tonfa, pito y se encuentra en buen estado.</v>
      </c>
      <c r="D85" s="28" t="s">
        <v>31</v>
      </c>
      <c r="E85" s="28"/>
      <c r="F85" s="28"/>
      <c r="G85" s="28"/>
      <c r="H85" s="28"/>
      <c r="I85" s="28"/>
      <c r="J85" s="28"/>
      <c r="K85" s="28"/>
      <c r="L85" s="28"/>
      <c r="M85" s="28"/>
      <c r="N85" s="28"/>
    </row>
    <row r="86" spans="1:14" ht="28.5" customHeight="1">
      <c r="B86" s="27" t="s">
        <v>296</v>
      </c>
      <c r="C86" s="43" t="str">
        <f>IFERROR((VLOOKUP(B86,'[1]4. Directorio Integrado'!$I$4:$J$1048576,2,0)),"")</f>
        <v>Documentación puesto-registros: existe minuta de puesto, consignas generales y específicas, registro de ingreso de terceros y minuta de visitas de policía.</v>
      </c>
      <c r="D86" s="28" t="s">
        <v>31</v>
      </c>
      <c r="E86" s="28"/>
      <c r="F86" s="28"/>
      <c r="G86" s="28"/>
      <c r="H86" s="28"/>
      <c r="I86" s="28"/>
      <c r="J86" s="28"/>
      <c r="K86" s="28"/>
      <c r="L86" s="28"/>
      <c r="M86" s="28"/>
      <c r="N86" s="28"/>
    </row>
    <row r="87" spans="1:14" ht="52.5">
      <c r="B87" s="27" t="s">
        <v>297</v>
      </c>
      <c r="C87" s="43" t="str">
        <f>IFERROR((VLOOKUP(B87,'[1]4. Directorio Integrado'!$I$4:$J$1048576,2,0)),"")</f>
        <v>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v>
      </c>
      <c r="D87" s="28" t="s">
        <v>31</v>
      </c>
      <c r="E87" s="28"/>
      <c r="F87" s="28"/>
      <c r="G87" s="28"/>
      <c r="H87" s="28"/>
      <c r="I87" s="28"/>
      <c r="J87" s="28"/>
      <c r="K87" s="28"/>
      <c r="L87" s="28"/>
      <c r="M87" s="28"/>
      <c r="N87" s="28"/>
    </row>
    <row r="88" spans="1:14" ht="21.75" customHeight="1">
      <c r="B88" s="27" t="s">
        <v>298</v>
      </c>
      <c r="C88" s="43" t="str">
        <f>IFERROR((VLOOKUP(B88,'[1]4. Directorio Integrado'!$I$4:$J$1048576,2,0)),"")</f>
        <v>Documentación identificacion personal: cédula, libreta militar, carné empresa, EPS, ARL.</v>
      </c>
      <c r="D88" s="28" t="s">
        <v>31</v>
      </c>
      <c r="E88" s="28"/>
      <c r="F88" s="28"/>
      <c r="G88" s="28"/>
      <c r="H88" s="28"/>
      <c r="I88" s="28"/>
      <c r="J88" s="28"/>
      <c r="K88" s="28"/>
      <c r="L88" s="28"/>
      <c r="M88" s="28"/>
      <c r="N88" s="28"/>
    </row>
    <row r="89" spans="1:14" ht="26.25" customHeight="1">
      <c r="B89" s="27" t="s">
        <v>299</v>
      </c>
      <c r="C89" s="43" t="str">
        <f>IFERROR((VLOOKUP(B89,'[1]4. Directorio Integrado'!$I$4:$J$1048576,2,0)),"")</f>
        <v>Ubicación vigilante: el guarda se ubica detrás de la puerta que divide el hall bancario, área de cajas o lugar que no sea de fácil acceso por parte de la delincuencia.</v>
      </c>
      <c r="D89" s="28" t="s">
        <v>31</v>
      </c>
      <c r="E89" s="28"/>
      <c r="F89" s="28"/>
      <c r="G89" s="28"/>
      <c r="H89" s="28"/>
      <c r="I89" s="28"/>
      <c r="J89" s="28"/>
      <c r="K89" s="28"/>
      <c r="L89" s="28"/>
      <c r="M89" s="28"/>
      <c r="N89" s="28"/>
    </row>
    <row r="90" spans="1:14">
      <c r="A90" s="1">
        <f>COUNTA(B91:B92)</f>
        <v>2</v>
      </c>
      <c r="B90" s="29" t="s">
        <v>300</v>
      </c>
      <c r="C90" s="29" t="s">
        <v>301</v>
      </c>
      <c r="D90" s="30">
        <f>COUNTA(D91:D92)</f>
        <v>2</v>
      </c>
      <c r="E90" s="30">
        <f t="shared" ref="E90:H90" si="12">COUNTA(E91:E92)</f>
        <v>0</v>
      </c>
      <c r="F90" s="30">
        <f t="shared" si="12"/>
        <v>0</v>
      </c>
      <c r="G90" s="30">
        <f t="shared" si="12"/>
        <v>0</v>
      </c>
      <c r="H90" s="30">
        <f t="shared" si="12"/>
        <v>0</v>
      </c>
      <c r="I90" s="31"/>
      <c r="J90" s="31"/>
      <c r="K90" s="31"/>
      <c r="L90" s="31"/>
      <c r="M90" s="31"/>
      <c r="N90" s="31"/>
    </row>
    <row r="91" spans="1:14" ht="21">
      <c r="B91" s="27" t="s">
        <v>302</v>
      </c>
      <c r="C91" s="43" t="str">
        <f>IFERROR((VLOOKUP(B91,'[1]4. Directorio Integrado'!$I$4:$J$1048576,2,0)),"")</f>
        <v>Pánico inalámbrico: el Guarda cuenta con el elemento y  funciona correctamente.</v>
      </c>
      <c r="D91" s="28" t="s">
        <v>31</v>
      </c>
      <c r="E91" s="28"/>
      <c r="F91" s="28"/>
      <c r="G91" s="28"/>
      <c r="H91" s="28"/>
      <c r="I91" s="28"/>
      <c r="J91" s="28"/>
      <c r="K91" s="28"/>
      <c r="L91" s="28"/>
      <c r="M91" s="28"/>
      <c r="N91" s="28"/>
    </row>
    <row r="92" spans="1:14" ht="31.5">
      <c r="B92" s="27" t="s">
        <v>303</v>
      </c>
      <c r="C92" s="43" t="str">
        <f>IFERROR((VLOOKUP(B92,'[1]4. Directorio Integrado'!$I$4:$J$1048576,2,0)),"")</f>
        <v xml:space="preserve">Cajilla de Seguridad de la Información: se encuentra anclada bajo la visual de una camara de CCTV, el guarda tiene clave o llaves del elemento de custodia y  es utilizada de manera correcta. </v>
      </c>
      <c r="D92" s="28" t="s">
        <v>31</v>
      </c>
      <c r="E92" s="28"/>
      <c r="F92" s="28"/>
      <c r="G92" s="28"/>
      <c r="H92" s="28"/>
      <c r="I92" s="28"/>
      <c r="J92" s="28"/>
      <c r="K92" s="28"/>
      <c r="L92" s="28"/>
      <c r="M92" s="28"/>
      <c r="N92" s="28"/>
    </row>
    <row r="93" spans="1:14">
      <c r="A93" s="1">
        <f>COUNTA(B94)</f>
        <v>1</v>
      </c>
      <c r="B93" s="29" t="s">
        <v>304</v>
      </c>
      <c r="C93" s="29" t="s">
        <v>305</v>
      </c>
      <c r="D93" s="30">
        <f>COUNTA(D94:D94)</f>
        <v>1</v>
      </c>
      <c r="E93" s="30">
        <f t="shared" ref="E93:H93" si="13">COUNTA(E94:E94)</f>
        <v>0</v>
      </c>
      <c r="F93" s="30">
        <f t="shared" si="13"/>
        <v>0</v>
      </c>
      <c r="G93" s="30">
        <f t="shared" si="13"/>
        <v>0</v>
      </c>
      <c r="H93" s="30">
        <f t="shared" si="13"/>
        <v>0</v>
      </c>
      <c r="I93" s="31"/>
      <c r="J93" s="31"/>
      <c r="K93" s="31"/>
      <c r="L93" s="31"/>
      <c r="M93" s="31"/>
      <c r="N93" s="31"/>
    </row>
    <row r="94" spans="1:14" ht="31.5">
      <c r="B94" s="27" t="s">
        <v>306</v>
      </c>
      <c r="C94" s="43" t="str">
        <f>IFERROR((VLOOKUP(B94,'[1]4. Directorio Integrado'!$I$4:$J$1048576,2,0)),"")</f>
        <v>Supervisión presencial: el puesto cuenta con supervisión diaria, semanal o mensual según la distancia de la oficina respecto a ciudad principal. tiene revista telefónica.</v>
      </c>
      <c r="D94" s="28" t="s">
        <v>31</v>
      </c>
      <c r="E94" s="28"/>
      <c r="F94" s="28"/>
      <c r="G94" s="28"/>
      <c r="H94" s="28"/>
      <c r="I94" s="28"/>
      <c r="J94" s="28"/>
      <c r="K94" s="28"/>
      <c r="L94" s="28"/>
      <c r="M94" s="28"/>
      <c r="N94" s="28"/>
    </row>
    <row r="95" spans="1:14" ht="15" customHeight="1">
      <c r="A95" s="16">
        <f>A96</f>
        <v>9</v>
      </c>
      <c r="B95" s="38" t="s">
        <v>307</v>
      </c>
      <c r="C95" s="39" t="s">
        <v>308</v>
      </c>
      <c r="D95" s="40">
        <f>SUM(D96,)</f>
        <v>9</v>
      </c>
      <c r="E95" s="40">
        <f t="shared" ref="E95:H95" si="14">SUM(E96,)</f>
        <v>0</v>
      </c>
      <c r="F95" s="40">
        <f t="shared" si="14"/>
        <v>0</v>
      </c>
      <c r="G95" s="40">
        <f t="shared" si="14"/>
        <v>0</v>
      </c>
      <c r="H95" s="40">
        <f t="shared" si="14"/>
        <v>0</v>
      </c>
      <c r="I95" s="41"/>
      <c r="J95" s="41"/>
      <c r="K95" s="41"/>
      <c r="L95" s="41"/>
      <c r="M95" s="41"/>
      <c r="N95" s="41"/>
    </row>
    <row r="96" spans="1:14">
      <c r="A96" s="1">
        <f>COUNTA(B97:B105)</f>
        <v>9</v>
      </c>
      <c r="B96" s="20" t="s">
        <v>309</v>
      </c>
      <c r="C96" s="29" t="s">
        <v>310</v>
      </c>
      <c r="D96" s="30">
        <f>COUNTA(D97:D105)</f>
        <v>9</v>
      </c>
      <c r="E96" s="30">
        <f t="shared" ref="E96:H96" si="15">COUNTA(E97:E105)</f>
        <v>0</v>
      </c>
      <c r="F96" s="30">
        <f t="shared" si="15"/>
        <v>0</v>
      </c>
      <c r="G96" s="30">
        <f t="shared" si="15"/>
        <v>0</v>
      </c>
      <c r="H96" s="30">
        <f t="shared" si="15"/>
        <v>0</v>
      </c>
      <c r="I96" s="31"/>
      <c r="J96" s="31"/>
      <c r="K96" s="31"/>
      <c r="L96" s="31"/>
      <c r="M96" s="31"/>
      <c r="N96" s="31"/>
    </row>
    <row r="97" spans="1:14" ht="31.5">
      <c r="B97" s="47" t="s">
        <v>311</v>
      </c>
      <c r="C97" s="43" t="str">
        <f>IFERROR((VLOOKUP(B97,'[1]4. Directorio Integrado'!$I$4:$J$1048576,2,0)),"")</f>
        <v>El gerente de oficina cuenta con clave maestra del sistema de alarma, realiza asignación de claves a los colaboradores de acuerdo al procedimiento AIL 457 y AIL 462.</v>
      </c>
      <c r="D97" s="50" t="s">
        <v>31</v>
      </c>
      <c r="E97" s="51"/>
      <c r="F97" s="28"/>
      <c r="G97" s="28"/>
      <c r="H97" s="28"/>
      <c r="I97" s="48"/>
      <c r="J97" s="48"/>
      <c r="K97" s="48"/>
      <c r="L97" s="48"/>
      <c r="M97" s="48"/>
      <c r="N97" s="48"/>
    </row>
    <row r="98" spans="1:14" ht="21">
      <c r="B98" s="47" t="s">
        <v>312</v>
      </c>
      <c r="C98" s="43" t="str">
        <f>IFERROR((VLOOKUP(B98,'[1]4. Directorio Integrado'!$I$4:$J$1048576,2,0)),"")</f>
        <v>Los  colaboradores de la oficina conocen el procedimiento AIL 457 y AIL 462 del manejo de llaves y claves de la oficina.</v>
      </c>
      <c r="D98" s="50" t="s">
        <v>31</v>
      </c>
      <c r="E98" s="51"/>
      <c r="F98" s="28"/>
      <c r="G98" s="28"/>
      <c r="H98" s="28"/>
      <c r="I98" s="48"/>
      <c r="J98" s="48"/>
      <c r="K98" s="48"/>
      <c r="L98" s="48"/>
      <c r="M98" s="48"/>
      <c r="N98" s="48"/>
    </row>
    <row r="99" spans="1:14" ht="21">
      <c r="B99" s="47" t="s">
        <v>313</v>
      </c>
      <c r="C99" s="43" t="str">
        <f>IFERROR((VLOOKUP(B99,'[1]4. Directorio Integrado'!$I$4:$J$1048576,2,0)),"")</f>
        <v>La asignación de claves y llaves entre colaboradores de  la oficina  se encuentra según lo dispuesto en el procedimiento AIL 457 y AIL 462</v>
      </c>
      <c r="D99" s="50" t="s">
        <v>31</v>
      </c>
      <c r="E99" s="51"/>
      <c r="F99" s="28"/>
      <c r="G99" s="28"/>
      <c r="H99" s="28"/>
      <c r="I99" s="48"/>
      <c r="J99" s="48"/>
      <c r="K99" s="48"/>
      <c r="L99" s="48"/>
      <c r="M99" s="48"/>
      <c r="N99" s="48"/>
    </row>
    <row r="100" spans="1:14" ht="42">
      <c r="B100" s="47" t="s">
        <v>314</v>
      </c>
      <c r="C100" s="43" t="str">
        <f>IFERROR((VLOOKUP(B100,'[1]4. Directorio Integrado'!$I$4:$J$1048576,2,0)),"")</f>
        <v>Que los cambios de claves, llaves y alarma cuentan con el formato "FB-OP04-007 acta de entrega de llaves, claves bóvedas, cajas fuertes, cofres y sistema de alarma" completamente diligenciado y firmado.</v>
      </c>
      <c r="D100" s="50" t="s">
        <v>31</v>
      </c>
      <c r="E100" s="51"/>
      <c r="F100" s="28"/>
      <c r="G100" s="28"/>
      <c r="H100" s="28"/>
      <c r="I100" s="48"/>
      <c r="J100" s="48"/>
      <c r="K100" s="48"/>
      <c r="L100" s="48"/>
      <c r="M100" s="48"/>
      <c r="N100" s="48"/>
    </row>
    <row r="101" spans="1:14" ht="21">
      <c r="B101" s="47" t="s">
        <v>315</v>
      </c>
      <c r="C101" s="43" t="str">
        <f>IFERROR((VLOOKUP(B101,'[1]4. Directorio Integrado'!$I$4:$J$1048576,2,0)),"")</f>
        <v>Existe plan de contingencia en caso de pérdida y/o olvido de claves y  llaves.</v>
      </c>
      <c r="D101" s="50" t="s">
        <v>31</v>
      </c>
      <c r="E101" s="51"/>
      <c r="F101" s="28"/>
      <c r="G101" s="28"/>
      <c r="H101" s="28"/>
      <c r="I101" s="48"/>
      <c r="J101" s="48"/>
      <c r="K101" s="48"/>
      <c r="L101" s="48"/>
      <c r="M101" s="48"/>
      <c r="N101" s="48"/>
    </row>
    <row r="102" spans="1:14" ht="21">
      <c r="B102" s="47" t="s">
        <v>316</v>
      </c>
      <c r="C102" s="43" t="str">
        <f>IFERROR((VLOOKUP(B102,'[1]4. Directorio Integrado'!$I$4:$J$1048576,2,0)),"")</f>
        <v>Las llaves de respaldo se encuentran custodiadas en la oficina más cercana y cuenta con actas de entrega.</v>
      </c>
      <c r="D102" s="50" t="s">
        <v>31</v>
      </c>
      <c r="E102" s="51"/>
      <c r="F102" s="28"/>
      <c r="G102" s="28"/>
      <c r="H102" s="28"/>
      <c r="I102" s="48"/>
      <c r="J102" s="48"/>
      <c r="K102" s="48"/>
      <c r="L102" s="48"/>
      <c r="M102" s="48"/>
      <c r="N102" s="48"/>
    </row>
    <row r="103" spans="1:14" ht="31.5">
      <c r="B103" s="47" t="s">
        <v>317</v>
      </c>
      <c r="C103" s="43" t="str">
        <f>IFERROR((VLOOKUP(B103,'[1]4. Directorio Integrado'!$I$4:$J$1048576,2,0)),"")</f>
        <v>Las claves de los diales digitales y mecánicos se encuentran custodiadas en el centro administrativo regional (CAR) y se cuentan con las actas o memorando de entrega.</v>
      </c>
      <c r="D103" s="50" t="s">
        <v>31</v>
      </c>
      <c r="E103" s="51"/>
      <c r="F103" s="28"/>
      <c r="G103" s="28"/>
      <c r="H103" s="28"/>
      <c r="I103" s="48"/>
      <c r="J103" s="48"/>
      <c r="K103" s="48"/>
      <c r="L103" s="48"/>
      <c r="M103" s="48"/>
      <c r="N103" s="48"/>
    </row>
    <row r="104" spans="1:14" ht="21">
      <c r="B104" s="47" t="s">
        <v>318</v>
      </c>
      <c r="C104" s="43" t="str">
        <f>IFERROR((VLOOKUP(B104,'[1]4. Directorio Integrado'!$I$4:$J$1048576,2,0)),"")</f>
        <v>Los colaboradores conocen la clave de coacción de la oficina,  santo y seña en caso de eventos de riesgo.</v>
      </c>
      <c r="D104" s="50" t="s">
        <v>31</v>
      </c>
      <c r="E104" s="51"/>
      <c r="F104" s="28"/>
      <c r="G104" s="28"/>
      <c r="H104" s="28"/>
      <c r="I104" s="48"/>
      <c r="J104" s="48"/>
      <c r="K104" s="48"/>
      <c r="L104" s="48"/>
      <c r="M104" s="48"/>
      <c r="N104" s="48"/>
    </row>
    <row r="105" spans="1:14" ht="63">
      <c r="B105" s="47" t="s">
        <v>319</v>
      </c>
      <c r="C105" s="43" t="str">
        <f>IFERROR((VLOOKUP(B105,'[1]4. Directorio Integrado'!$I$4:$J$1048576,2,0)),"")</f>
        <v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v>
      </c>
      <c r="D105" s="50" t="s">
        <v>31</v>
      </c>
      <c r="E105" s="51"/>
      <c r="F105" s="28"/>
      <c r="G105" s="28"/>
      <c r="H105" s="28"/>
      <c r="I105" s="48"/>
      <c r="J105" s="48"/>
      <c r="K105" s="48"/>
      <c r="L105" s="48"/>
      <c r="M105" s="48"/>
      <c r="N105" s="48"/>
    </row>
    <row r="106" spans="1:14" ht="15" customHeight="1">
      <c r="A106" s="1">
        <f>SUM(A107,A116,A120,A111,A126)</f>
        <v>18</v>
      </c>
      <c r="B106" s="38" t="s">
        <v>320</v>
      </c>
      <c r="C106" s="39" t="s">
        <v>321</v>
      </c>
      <c r="D106" s="40">
        <f>SUM(D107,D116,D120,D111,D126)</f>
        <v>16</v>
      </c>
      <c r="E106" s="40">
        <f t="shared" ref="E106:H106" si="16">SUM(E107,E116,E120,E111,E126)</f>
        <v>2</v>
      </c>
      <c r="F106" s="40">
        <f t="shared" si="16"/>
        <v>0</v>
      </c>
      <c r="G106" s="40">
        <f t="shared" si="16"/>
        <v>0</v>
      </c>
      <c r="H106" s="40">
        <f t="shared" si="16"/>
        <v>0</v>
      </c>
      <c r="I106" s="41"/>
      <c r="J106" s="41"/>
      <c r="K106" s="41"/>
      <c r="L106" s="41"/>
      <c r="M106" s="41"/>
      <c r="N106" s="41"/>
    </row>
    <row r="107" spans="1:14">
      <c r="A107" s="1">
        <f>COUNTA(B108:B110)</f>
        <v>3</v>
      </c>
      <c r="B107" s="20" t="s">
        <v>322</v>
      </c>
      <c r="C107" s="29" t="s">
        <v>323</v>
      </c>
      <c r="D107" s="30">
        <f>COUNTA(D108:D110)</f>
        <v>3</v>
      </c>
      <c r="E107" s="30">
        <f t="shared" ref="E107:H107" si="17">COUNTA(E108:E110)</f>
        <v>0</v>
      </c>
      <c r="F107" s="30">
        <f t="shared" si="17"/>
        <v>0</v>
      </c>
      <c r="G107" s="30">
        <f t="shared" si="17"/>
        <v>0</v>
      </c>
      <c r="H107" s="30">
        <f t="shared" si="17"/>
        <v>0</v>
      </c>
      <c r="I107" s="31"/>
      <c r="J107" s="31"/>
      <c r="K107" s="31"/>
      <c r="L107" s="31"/>
      <c r="M107" s="31"/>
      <c r="N107" s="31"/>
    </row>
    <row r="108" spans="1:14" ht="31.5">
      <c r="B108" s="47" t="s">
        <v>324</v>
      </c>
      <c r="C108" s="43" t="str">
        <f>IFERROR((VLOOKUP(B108,'[1]4. Directorio Integrado'!$I$4:$J$1048576,2,0)),"")</f>
        <v>Existen riesgos psicosociales, biomecánicos, biológicos, físicos, como temperatura, ilumincación, radición,  vibración, ruido que afecten al colaborador.</v>
      </c>
      <c r="D108" s="50" t="s">
        <v>31</v>
      </c>
      <c r="E108" s="51"/>
      <c r="F108" s="28"/>
      <c r="G108" s="28"/>
      <c r="H108" s="28"/>
      <c r="I108" s="48"/>
      <c r="J108" s="48"/>
      <c r="K108" s="48"/>
      <c r="L108" s="48"/>
      <c r="M108" s="48"/>
      <c r="N108" s="48"/>
    </row>
    <row r="109" spans="1:14" ht="21">
      <c r="B109" s="47" t="s">
        <v>325</v>
      </c>
      <c r="C109" s="43" t="str">
        <f>IFERROR((VLOOKUP(B109,'[1]4. Directorio Integrado'!$I$4:$J$1048576,2,0)),"")</f>
        <v>Existe extintor multipropósito capacidad 10 lbs, recargado, vigente  y  debidamente señalizado.</v>
      </c>
      <c r="D109" s="50" t="s">
        <v>31</v>
      </c>
      <c r="E109" s="51"/>
      <c r="F109" s="28"/>
      <c r="G109" s="28"/>
      <c r="H109" s="28"/>
      <c r="I109" s="48"/>
      <c r="J109" s="48"/>
      <c r="K109" s="48"/>
      <c r="L109" s="48"/>
      <c r="M109" s="48"/>
      <c r="N109" s="48"/>
    </row>
    <row r="110" spans="1:14" ht="24" customHeight="1">
      <c r="B110" s="47" t="s">
        <v>326</v>
      </c>
      <c r="C110" s="43" t="str">
        <f>IFERROR((VLOOKUP(B110,'[1]4. Directorio Integrado'!$I$4:$J$1048576,2,0)),"")</f>
        <v>Cuenta con señalización de evacuación de emergencia,  es visible para personal en general.</v>
      </c>
      <c r="D110" s="50" t="s">
        <v>31</v>
      </c>
      <c r="E110" s="51"/>
      <c r="F110" s="28"/>
      <c r="G110" s="28"/>
      <c r="H110" s="28"/>
      <c r="I110" s="48"/>
      <c r="J110" s="48"/>
      <c r="K110" s="48"/>
      <c r="L110" s="48"/>
      <c r="M110" s="48"/>
      <c r="N110" s="48"/>
    </row>
    <row r="111" spans="1:14">
      <c r="A111" s="1">
        <f>COUNTA(B112:B115)</f>
        <v>4</v>
      </c>
      <c r="B111" s="20" t="s">
        <v>327</v>
      </c>
      <c r="C111" s="29" t="s">
        <v>328</v>
      </c>
      <c r="D111" s="30">
        <f>COUNTA(D112:D115)</f>
        <v>2</v>
      </c>
      <c r="E111" s="30">
        <f t="shared" ref="E111:H111" si="18">COUNTA(E112:E115)</f>
        <v>2</v>
      </c>
      <c r="F111" s="30">
        <f t="shared" si="18"/>
        <v>0</v>
      </c>
      <c r="G111" s="30">
        <f t="shared" si="18"/>
        <v>0</v>
      </c>
      <c r="H111" s="30">
        <f t="shared" si="18"/>
        <v>0</v>
      </c>
      <c r="I111" s="31"/>
      <c r="J111" s="31"/>
      <c r="K111" s="31"/>
      <c r="L111" s="31"/>
      <c r="M111" s="31"/>
      <c r="N111" s="31"/>
    </row>
    <row r="112" spans="1:14" ht="21">
      <c r="B112" s="47" t="s">
        <v>329</v>
      </c>
      <c r="C112" s="43" t="str">
        <f>IFERROR((VLOOKUP(B112,'[1]4. Directorio Integrado'!$I$4:$J$1048576,2,0)),"")</f>
        <v>Se evidencia almacenamiento de combustibles o líquidos inflamables cerca a la oficina.</v>
      </c>
      <c r="D112" s="51"/>
      <c r="E112" s="51" t="s">
        <v>31</v>
      </c>
      <c r="F112" s="28"/>
      <c r="G112" s="28"/>
      <c r="H112" s="28"/>
      <c r="I112" s="48"/>
      <c r="J112" s="48"/>
      <c r="K112" s="48"/>
      <c r="L112" s="48"/>
      <c r="M112" s="48"/>
      <c r="N112" s="48"/>
    </row>
    <row r="113" spans="1:14" ht="31.5">
      <c r="B113" s="47" t="s">
        <v>330</v>
      </c>
      <c r="C113" s="43" t="str">
        <f>IFERROR((VLOOKUP(B113,'[1]4. Directorio Integrado'!$I$4:$J$1048576,2,0)),"")</f>
        <v>La oficina cuenta con un botiquín de primeros auxilios, y Camilla, están debidamente señalizados, de fácil ubicación y cuenta con llave custodiada por el brigadista.</v>
      </c>
      <c r="D113" s="50" t="s">
        <v>31</v>
      </c>
      <c r="E113" s="51"/>
      <c r="F113" s="28"/>
      <c r="G113" s="28"/>
      <c r="H113" s="28"/>
      <c r="I113" s="48"/>
      <c r="J113" s="48"/>
      <c r="K113" s="48"/>
      <c r="L113" s="48"/>
      <c r="M113" s="48"/>
      <c r="N113" s="48"/>
    </row>
    <row r="114" spans="1:14" ht="21">
      <c r="B114" s="47" t="s">
        <v>331</v>
      </c>
      <c r="C114" s="43" t="str">
        <f>IFERROR((VLOOKUP(B114,'[1]4. Directorio Integrado'!$I$4:$J$1048576,2,0)),"")</f>
        <v>Los colaboradores conocen el plan de emergencias como rutas y proceso de evacuación,  punto de encuentro en caso de emergencias.</v>
      </c>
      <c r="D114" s="50" t="s">
        <v>31</v>
      </c>
      <c r="E114" s="51"/>
      <c r="F114" s="28"/>
      <c r="G114" s="28"/>
      <c r="H114" s="28"/>
      <c r="I114" s="48"/>
      <c r="J114" s="48"/>
      <c r="K114" s="48"/>
      <c r="L114" s="48"/>
      <c r="M114" s="48"/>
      <c r="N114" s="48"/>
    </row>
    <row r="115" spans="1:14">
      <c r="B115" s="47" t="s">
        <v>332</v>
      </c>
      <c r="C115" s="43" t="str">
        <f>IFERROR((VLOOKUP(B115,'[1]4. Directorio Integrado'!$I$4:$J$1048576,2,0)),"")</f>
        <v>El plano de evacuación es acorde con la estructura de la oficina.</v>
      </c>
      <c r="D115" s="51"/>
      <c r="E115" s="51" t="s">
        <v>31</v>
      </c>
      <c r="F115" s="28"/>
      <c r="G115" s="28"/>
      <c r="H115" s="28"/>
      <c r="I115" s="48"/>
      <c r="J115" s="48"/>
      <c r="K115" s="48"/>
      <c r="L115" s="48"/>
      <c r="M115" s="48"/>
      <c r="N115" s="48"/>
    </row>
    <row r="116" spans="1:14">
      <c r="A116" s="1">
        <f>COUNTA(B117:B119)</f>
        <v>3</v>
      </c>
      <c r="B116" s="20" t="s">
        <v>333</v>
      </c>
      <c r="C116" s="29" t="s">
        <v>40</v>
      </c>
      <c r="D116" s="30">
        <f>COUNTA(D117:D119)</f>
        <v>3</v>
      </c>
      <c r="E116" s="30">
        <f t="shared" ref="E116:H116" si="19">COUNTA(E117:E119)</f>
        <v>0</v>
      </c>
      <c r="F116" s="30">
        <f t="shared" si="19"/>
        <v>0</v>
      </c>
      <c r="G116" s="30">
        <f t="shared" si="19"/>
        <v>0</v>
      </c>
      <c r="H116" s="30">
        <f t="shared" si="19"/>
        <v>0</v>
      </c>
      <c r="I116" s="31"/>
      <c r="J116" s="31"/>
      <c r="K116" s="31"/>
      <c r="L116" s="31"/>
      <c r="M116" s="31"/>
      <c r="N116" s="31"/>
    </row>
    <row r="117" spans="1:14" ht="27" customHeight="1">
      <c r="B117" s="47" t="s">
        <v>334</v>
      </c>
      <c r="C117" s="43" t="str">
        <f>IFERROR((VLOOKUP(B117,'[1]4. Directorio Integrado'!$I$4:$J$1048576,2,0)),"")</f>
        <v>Existen riesgos psicosociales, biomecánicos, biológicos, físicos, como temperatura, ilumincación, radición,  vibración, ruido que afecten al colaborador.</v>
      </c>
      <c r="D117" s="50" t="s">
        <v>31</v>
      </c>
      <c r="E117" s="51"/>
      <c r="F117" s="28"/>
      <c r="G117" s="28"/>
      <c r="H117" s="28"/>
      <c r="I117" s="48"/>
      <c r="J117" s="48"/>
      <c r="K117" s="48"/>
      <c r="L117" s="48"/>
      <c r="M117" s="48"/>
      <c r="N117" s="48"/>
    </row>
    <row r="118" spans="1:14" ht="22.5" customHeight="1">
      <c r="B118" s="47" t="s">
        <v>335</v>
      </c>
      <c r="C118" s="43" t="str">
        <f>IFERROR((VLOOKUP(B118,'[1]4. Directorio Integrado'!$I$4:$J$1048576,2,0)),"")</f>
        <v>Existe extintor solkaflam y/o co2, capacidad 10 lbs, recargado, vigente y debidamente señalizado.</v>
      </c>
      <c r="D118" s="50" t="s">
        <v>31</v>
      </c>
      <c r="E118" s="51"/>
      <c r="F118" s="28"/>
      <c r="G118" s="28"/>
      <c r="H118" s="28"/>
      <c r="I118" s="48"/>
      <c r="J118" s="48"/>
      <c r="K118" s="48"/>
      <c r="L118" s="48"/>
      <c r="M118" s="48"/>
      <c r="N118" s="48"/>
    </row>
    <row r="119" spans="1:14" ht="26.25" customHeight="1">
      <c r="B119" s="47" t="s">
        <v>336</v>
      </c>
      <c r="C119" s="43" t="str">
        <f>IFERROR((VLOOKUP(B119,'[1]4. Directorio Integrado'!$I$4:$J$1048576,2,0)),"")</f>
        <v>Cuenta con señalización de evacuación de emergencia, es visible  para personal en general.</v>
      </c>
      <c r="D119" s="50" t="s">
        <v>31</v>
      </c>
      <c r="E119" s="51"/>
      <c r="F119" s="28"/>
      <c r="G119" s="28"/>
      <c r="H119" s="28"/>
      <c r="I119" s="48"/>
      <c r="J119" s="48"/>
      <c r="K119" s="48"/>
      <c r="L119" s="48"/>
      <c r="M119" s="48"/>
      <c r="N119" s="48"/>
    </row>
    <row r="120" spans="1:14">
      <c r="A120" s="1">
        <f>COUNTA(B121:B125)</f>
        <v>5</v>
      </c>
      <c r="B120" s="20" t="s">
        <v>337</v>
      </c>
      <c r="C120" s="29" t="s">
        <v>231</v>
      </c>
      <c r="D120" s="30">
        <f>COUNTA(D121:D125)</f>
        <v>5</v>
      </c>
      <c r="E120" s="30">
        <f t="shared" ref="E120:H120" si="20">COUNTA(E121:E125)</f>
        <v>0</v>
      </c>
      <c r="F120" s="30">
        <f t="shared" si="20"/>
        <v>0</v>
      </c>
      <c r="G120" s="30">
        <f t="shared" si="20"/>
        <v>0</v>
      </c>
      <c r="H120" s="30">
        <f t="shared" si="20"/>
        <v>0</v>
      </c>
      <c r="I120" s="31"/>
      <c r="J120" s="31"/>
      <c r="K120" s="31"/>
      <c r="L120" s="31"/>
      <c r="M120" s="31"/>
      <c r="N120" s="31"/>
    </row>
    <row r="121" spans="1:14" ht="31.5">
      <c r="B121" s="47" t="s">
        <v>338</v>
      </c>
      <c r="C121" s="43" t="str">
        <f>IFERROR((VLOOKUP(B121,'[1]4. Directorio Integrado'!$I$4:$J$1048576,2,0)),"")</f>
        <v>Existen riesgos psicosociales, biomecánicos, biológicos, físicos, como temperatura, ilumincación, radición,  vibración, ruido que fecten al colaborador.</v>
      </c>
      <c r="D121" s="50" t="s">
        <v>31</v>
      </c>
      <c r="E121" s="51"/>
      <c r="F121" s="28"/>
      <c r="G121" s="28"/>
      <c r="H121" s="28"/>
      <c r="I121" s="48"/>
      <c r="J121" s="48"/>
      <c r="K121" s="48"/>
      <c r="L121" s="48"/>
      <c r="M121" s="48"/>
      <c r="N121" s="48"/>
    </row>
    <row r="122" spans="1:14" ht="21">
      <c r="B122" s="47" t="s">
        <v>339</v>
      </c>
      <c r="C122" s="43" t="str">
        <f>IFERROR((VLOOKUP(B122,'[1]4. Directorio Integrado'!$I$4:$J$1048576,2,0)),"")</f>
        <v>Existe extintor multipropósito capacidad 10 lbs, recargado, vigente  y  debidamente señalizado.</v>
      </c>
      <c r="D122" s="50" t="s">
        <v>31</v>
      </c>
      <c r="E122" s="51"/>
      <c r="F122" s="28"/>
      <c r="G122" s="28"/>
      <c r="H122" s="28"/>
      <c r="I122" s="48"/>
      <c r="J122" s="48"/>
      <c r="K122" s="48"/>
      <c r="L122" s="48"/>
      <c r="M122" s="48"/>
      <c r="N122" s="48"/>
    </row>
    <row r="123" spans="1:14" ht="21">
      <c r="B123" s="47" t="s">
        <v>340</v>
      </c>
      <c r="C123" s="43" t="str">
        <f>IFERROR((VLOOKUP(B123,'[1]4. Directorio Integrado'!$I$4:$J$1048576,2,0)),"")</f>
        <v>Cuenta con plano y señalización de ruta de Evacuación de emergencia,  es visible para personal en general.</v>
      </c>
      <c r="D123" s="50" t="s">
        <v>31</v>
      </c>
      <c r="E123" s="51"/>
      <c r="F123" s="28"/>
      <c r="G123" s="28"/>
      <c r="H123" s="28"/>
      <c r="I123" s="48"/>
      <c r="J123" s="48"/>
      <c r="K123" s="48"/>
      <c r="L123" s="48"/>
      <c r="M123" s="48"/>
      <c r="N123" s="48"/>
    </row>
    <row r="124" spans="1:14" ht="18" customHeight="1">
      <c r="B124" s="47" t="s">
        <v>341</v>
      </c>
      <c r="C124" s="43" t="str">
        <f>IFERROR((VLOOKUP(B124,'[1]4. Directorio Integrado'!$I$4:$J$1048576,2,0)),"")</f>
        <v>Cuenta con brigadista capacitado.</v>
      </c>
      <c r="D124" s="50" t="s">
        <v>31</v>
      </c>
      <c r="E124" s="51"/>
      <c r="F124" s="28"/>
      <c r="G124" s="28"/>
      <c r="H124" s="28"/>
      <c r="I124" s="48"/>
      <c r="J124" s="48"/>
      <c r="K124" s="48"/>
      <c r="L124" s="48"/>
      <c r="M124" s="48"/>
      <c r="N124" s="48"/>
    </row>
    <row r="125" spans="1:14">
      <c r="B125" s="47" t="s">
        <v>342</v>
      </c>
      <c r="C125" s="43" t="str">
        <f>IFERROR((VLOOKUP(B125,'[1]4. Directorio Integrado'!$I$4:$J$1048576,2,0)),"")</f>
        <v>La oficina cuenta con plan de emergencia y punto de encuentro.</v>
      </c>
      <c r="D125" s="50" t="s">
        <v>31</v>
      </c>
      <c r="E125" s="51"/>
      <c r="F125" s="28"/>
      <c r="G125" s="28"/>
      <c r="H125" s="28"/>
      <c r="I125" s="48"/>
      <c r="J125" s="48"/>
      <c r="K125" s="48"/>
      <c r="L125" s="48"/>
      <c r="M125" s="48"/>
      <c r="N125" s="48"/>
    </row>
    <row r="126" spans="1:14">
      <c r="A126" s="1">
        <f>COUNTA(B127:B129)</f>
        <v>3</v>
      </c>
      <c r="B126" s="20" t="s">
        <v>343</v>
      </c>
      <c r="C126" s="29" t="s">
        <v>344</v>
      </c>
      <c r="D126" s="30">
        <f>COUNTA(D127:D129)</f>
        <v>3</v>
      </c>
      <c r="E126" s="30">
        <f t="shared" ref="E126:H126" si="21">COUNTA(E127:E129)</f>
        <v>0</v>
      </c>
      <c r="F126" s="30">
        <f t="shared" si="21"/>
        <v>0</v>
      </c>
      <c r="G126" s="30">
        <f t="shared" si="21"/>
        <v>0</v>
      </c>
      <c r="H126" s="30">
        <f t="shared" si="21"/>
        <v>0</v>
      </c>
      <c r="I126" s="31"/>
      <c r="J126" s="31"/>
      <c r="K126" s="31"/>
      <c r="L126" s="31"/>
      <c r="M126" s="31"/>
      <c r="N126" s="31"/>
    </row>
    <row r="127" spans="1:14" ht="24" customHeight="1">
      <c r="B127" s="47" t="s">
        <v>345</v>
      </c>
      <c r="C127" s="43" t="str">
        <f>IFERROR((VLOOKUP(B127,'[1]4. Directorio Integrado'!$I$4:$J$1048576,2,0)),"")</f>
        <v>Existe extintor solkaflam y/o co2, capacidad 10 lbs, recargado, vigente   y  debidamente señalizado.</v>
      </c>
      <c r="D127" s="50" t="s">
        <v>31</v>
      </c>
      <c r="E127" s="51"/>
      <c r="F127" s="28"/>
      <c r="G127" s="28"/>
      <c r="H127" s="28"/>
      <c r="I127" s="48"/>
      <c r="J127" s="48"/>
      <c r="K127" s="48"/>
      <c r="L127" s="48"/>
      <c r="M127" s="48"/>
      <c r="N127" s="48"/>
    </row>
    <row r="128" spans="1:14" ht="20.25" customHeight="1">
      <c r="B128" s="47" t="s">
        <v>346</v>
      </c>
      <c r="C128" s="43" t="str">
        <f>IFERROR((VLOOKUP(B128,'[1]4. Directorio Integrado'!$I$4:$J$1048576,2,0)),"")</f>
        <v>El área de cuarto técnico permanece cerrado, asegurado y las llaves con custodiadas por el gesto II o coordinador.</v>
      </c>
      <c r="D128" s="50" t="s">
        <v>31</v>
      </c>
      <c r="E128" s="51"/>
      <c r="F128" s="28"/>
      <c r="G128" s="28"/>
      <c r="H128" s="28"/>
      <c r="I128" s="48"/>
      <c r="J128" s="48"/>
      <c r="K128" s="48"/>
      <c r="L128" s="48"/>
      <c r="M128" s="48"/>
      <c r="N128" s="48"/>
    </row>
    <row r="129" spans="1:14" ht="15.75" thickBot="1">
      <c r="B129" s="47" t="s">
        <v>347</v>
      </c>
      <c r="C129" s="43" t="str">
        <f>IFERROR((VLOOKUP(B129,'[1]4. Directorio Integrado'!$I$4:$J$1048576,2,0)),"")</f>
        <v>Existe sistema de refrigeración para los elementos custodiados.</v>
      </c>
      <c r="D129" s="50" t="s">
        <v>31</v>
      </c>
      <c r="E129" s="51"/>
      <c r="F129" s="28"/>
      <c r="G129" s="28"/>
      <c r="H129" s="28"/>
      <c r="I129" s="48"/>
      <c r="J129" s="48"/>
      <c r="K129" s="48"/>
      <c r="L129" s="48"/>
      <c r="M129" s="48"/>
      <c r="N129" s="48"/>
    </row>
    <row r="130" spans="1:14" ht="16.5" thickTop="1" thickBot="1">
      <c r="A130" s="16">
        <f>SUM(A95,A106,A80,A41,A8)</f>
        <v>93</v>
      </c>
      <c r="C130" s="34" t="s">
        <v>78</v>
      </c>
      <c r="D130" s="34">
        <f>SUM(D95,D106,D80,D41,D8)</f>
        <v>80</v>
      </c>
      <c r="E130" s="34">
        <f>SUM(E95,E106,E80,E41,E8)</f>
        <v>13</v>
      </c>
      <c r="F130" s="34">
        <f>SUM(F95,F106,F80,F41,F8)</f>
        <v>0</v>
      </c>
      <c r="G130" s="34">
        <f>SUM(G95,G106,G80,G41,G8)</f>
        <v>0</v>
      </c>
      <c r="H130" s="34">
        <f>SUM(H95,H106,H80,H41,H8)</f>
        <v>0</v>
      </c>
      <c r="I130" s="35"/>
      <c r="J130" s="35"/>
      <c r="K130" s="35"/>
      <c r="L130" s="35"/>
      <c r="M130" s="35"/>
      <c r="N130" s="35"/>
    </row>
    <row r="131"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1 D17:D21 D29:D36 D43:D48 D59:D62 D64:D68 D70:D72 D108:D110 D117:D119 D112:D115 D23:D27 D121:D125 D127:D1048576 D5:D6 D38:D40 E8:H9 D41:H41 D106:H106 E130:H130 D8:D15 D50:D57">
    <cfRule type="containsText" dxfId="96" priority="70" operator="containsText" text="X">
      <formula>NOT(ISERROR(SEARCH("X",D1)))</formula>
    </cfRule>
  </conditionalFormatting>
  <conditionalFormatting sqref="E1 E17:E21 E38:E40 E43:E48 E59:E62 E64:E68 E70:E72 E108:E110 E117:E119 E112:E115 E5:E6 E23:E27 E121:E125 E10:E15 E29:E36 E127:E1048576 E50:E57">
    <cfRule type="containsText" dxfId="95" priority="69" operator="containsText" text="X">
      <formula>NOT(ISERROR(SEARCH("X",E1)))</formula>
    </cfRule>
  </conditionalFormatting>
  <conditionalFormatting sqref="F10:F15 F23:F27 F121:F125">
    <cfRule type="containsText" dxfId="94" priority="68" operator="containsText" text="X">
      <formula>NOT(ISERROR(SEARCH("X",F10)))</formula>
    </cfRule>
  </conditionalFormatting>
  <conditionalFormatting sqref="F17:F21">
    <cfRule type="containsText" dxfId="93" priority="67" operator="containsText" text="X">
      <formula>NOT(ISERROR(SEARCH("X",F17)))</formula>
    </cfRule>
  </conditionalFormatting>
  <conditionalFormatting sqref="F29:F36">
    <cfRule type="containsText" dxfId="92" priority="66" operator="containsText" text="X">
      <formula>NOT(ISERROR(SEARCH("X",F29)))</formula>
    </cfRule>
  </conditionalFormatting>
  <conditionalFormatting sqref="F38:F40">
    <cfRule type="containsText" dxfId="91" priority="65" operator="containsText" text="X">
      <formula>NOT(ISERROR(SEARCH("X",F38)))</formula>
    </cfRule>
  </conditionalFormatting>
  <conditionalFormatting sqref="F50:F57">
    <cfRule type="containsText" dxfId="90" priority="64" operator="containsText" text="X">
      <formula>NOT(ISERROR(SEARCH("X",F50)))</formula>
    </cfRule>
  </conditionalFormatting>
  <conditionalFormatting sqref="F43:F48">
    <cfRule type="containsText" dxfId="89" priority="63" operator="containsText" text="X">
      <formula>NOT(ISERROR(SEARCH("X",F43)))</formula>
    </cfRule>
  </conditionalFormatting>
  <conditionalFormatting sqref="F59:F62">
    <cfRule type="containsText" dxfId="88" priority="62" operator="containsText" text="X">
      <formula>NOT(ISERROR(SEARCH("X",F59)))</formula>
    </cfRule>
  </conditionalFormatting>
  <conditionalFormatting sqref="F64:F68">
    <cfRule type="containsText" dxfId="87" priority="61" operator="containsText" text="X">
      <formula>NOT(ISERROR(SEARCH("X",F64)))</formula>
    </cfRule>
  </conditionalFormatting>
  <conditionalFormatting sqref="F70">
    <cfRule type="containsText" dxfId="86" priority="60" operator="containsText" text="X">
      <formula>NOT(ISERROR(SEARCH("X",F70)))</formula>
    </cfRule>
  </conditionalFormatting>
  <conditionalFormatting sqref="F71">
    <cfRule type="containsText" dxfId="85" priority="59" operator="containsText" text="X">
      <formula>NOT(ISERROR(SEARCH("X",F71)))</formula>
    </cfRule>
  </conditionalFormatting>
  <conditionalFormatting sqref="F72">
    <cfRule type="containsText" dxfId="84" priority="58" operator="containsText" text="X">
      <formula>NOT(ISERROR(SEARCH("X",F72)))</formula>
    </cfRule>
  </conditionalFormatting>
  <conditionalFormatting sqref="F108:F110">
    <cfRule type="containsText" dxfId="83" priority="57" operator="containsText" text="X">
      <formula>NOT(ISERROR(SEARCH("X",F108)))</formula>
    </cfRule>
  </conditionalFormatting>
  <conditionalFormatting sqref="F117:F119">
    <cfRule type="containsText" dxfId="82" priority="56" operator="containsText" text="X">
      <formula>NOT(ISERROR(SEARCH("X",F117)))</formula>
    </cfRule>
  </conditionalFormatting>
  <conditionalFormatting sqref="F112:F115">
    <cfRule type="containsText" dxfId="81" priority="55" operator="containsText" text="X">
      <formula>NOT(ISERROR(SEARCH("X",F112)))</formula>
    </cfRule>
  </conditionalFormatting>
  <conditionalFormatting sqref="F127:F129">
    <cfRule type="containsText" dxfId="80" priority="54" operator="containsText" text="X">
      <formula>NOT(ISERROR(SEARCH("X",F127)))</formula>
    </cfRule>
  </conditionalFormatting>
  <conditionalFormatting sqref="G10:G15 G23:G27 G121:G125">
    <cfRule type="containsText" dxfId="79" priority="53" operator="containsText" text="X">
      <formula>NOT(ISERROR(SEARCH("X",G10)))</formula>
    </cfRule>
  </conditionalFormatting>
  <conditionalFormatting sqref="H10:H15 H23:H27 H121:H125">
    <cfRule type="containsText" dxfId="78" priority="52" operator="containsText" text="X">
      <formula>NOT(ISERROR(SEARCH("X",H10)))</formula>
    </cfRule>
  </conditionalFormatting>
  <conditionalFormatting sqref="D16:H16">
    <cfRule type="containsText" dxfId="77" priority="51" operator="containsText" text="X">
      <formula>NOT(ISERROR(SEARCH("X",D16)))</formula>
    </cfRule>
  </conditionalFormatting>
  <conditionalFormatting sqref="D22:H22">
    <cfRule type="containsText" dxfId="76" priority="50" operator="containsText" text="X">
      <formula>NOT(ISERROR(SEARCH("X",D22)))</formula>
    </cfRule>
  </conditionalFormatting>
  <conditionalFormatting sqref="D28:H28">
    <cfRule type="containsText" dxfId="75" priority="49" operator="containsText" text="X">
      <formula>NOT(ISERROR(SEARCH("X",D28)))</formula>
    </cfRule>
  </conditionalFormatting>
  <conditionalFormatting sqref="D37:I37">
    <cfRule type="containsText" dxfId="74" priority="48" operator="containsText" text="X">
      <formula>NOT(ISERROR(SEARCH("X",D37)))</formula>
    </cfRule>
  </conditionalFormatting>
  <conditionalFormatting sqref="D49:H49">
    <cfRule type="containsText" dxfId="73" priority="47" operator="containsText" text="X">
      <formula>NOT(ISERROR(SEARCH("X",D49)))</formula>
    </cfRule>
  </conditionalFormatting>
  <conditionalFormatting sqref="D42:H42">
    <cfRule type="containsText" dxfId="72" priority="46" operator="containsText" text="X">
      <formula>NOT(ISERROR(SEARCH("X",D42)))</formula>
    </cfRule>
  </conditionalFormatting>
  <conditionalFormatting sqref="D58:H58">
    <cfRule type="containsText" dxfId="71" priority="45" operator="containsText" text="X">
      <formula>NOT(ISERROR(SEARCH("X",D58)))</formula>
    </cfRule>
  </conditionalFormatting>
  <conditionalFormatting sqref="D63:H63">
    <cfRule type="containsText" dxfId="70" priority="44" operator="containsText" text="X">
      <formula>NOT(ISERROR(SEARCH("X",D63)))</formula>
    </cfRule>
  </conditionalFormatting>
  <conditionalFormatting sqref="D69:H69">
    <cfRule type="containsText" dxfId="69" priority="43" operator="containsText" text="X">
      <formula>NOT(ISERROR(SEARCH("X",D69)))</formula>
    </cfRule>
  </conditionalFormatting>
  <conditionalFormatting sqref="D107:H107">
    <cfRule type="containsText" dxfId="68" priority="42" operator="containsText" text="X">
      <formula>NOT(ISERROR(SEARCH("X",D107)))</formula>
    </cfRule>
  </conditionalFormatting>
  <conditionalFormatting sqref="D116:H116">
    <cfRule type="containsText" dxfId="67" priority="41" operator="containsText" text="X">
      <formula>NOT(ISERROR(SEARCH("X",D116)))</formula>
    </cfRule>
  </conditionalFormatting>
  <conditionalFormatting sqref="D120:H120">
    <cfRule type="containsText" dxfId="66" priority="40" operator="containsText" text="X">
      <formula>NOT(ISERROR(SEARCH("X",D120)))</formula>
    </cfRule>
  </conditionalFormatting>
  <conditionalFormatting sqref="D111:H111">
    <cfRule type="containsText" dxfId="65" priority="39" operator="containsText" text="X">
      <formula>NOT(ISERROR(SEARCH("X",D111)))</formula>
    </cfRule>
  </conditionalFormatting>
  <conditionalFormatting sqref="D126:H126">
    <cfRule type="containsText" dxfId="64" priority="38" operator="containsText" text="X">
      <formula>NOT(ISERROR(SEARCH("X",D126)))</formula>
    </cfRule>
  </conditionalFormatting>
  <conditionalFormatting sqref="G17:G21 G29:G36 G38:G40 G43:G48 G59:G62 G64:G68 G70:G72 G108:G110 G117:G119 G112:G115 G127:G129 G50:G57">
    <cfRule type="containsText" dxfId="63" priority="37" operator="containsText" text="X">
      <formula>NOT(ISERROR(SEARCH("X",G17)))</formula>
    </cfRule>
  </conditionalFormatting>
  <conditionalFormatting sqref="H17:H21 H29:H36 H38:H40 H43:H48 H59:H62 H64:H68 H70:H72 H108:H110 H117:H119 H112:H115 H127:H129 H50:H57">
    <cfRule type="containsText" dxfId="62" priority="36" operator="containsText" text="X">
      <formula>NOT(ISERROR(SEARCH("X",H17)))</formula>
    </cfRule>
  </conditionalFormatting>
  <conditionalFormatting sqref="J37">
    <cfRule type="containsText" dxfId="61" priority="35" operator="containsText" text="X">
      <formula>NOT(ISERROR(SEARCH("X",J37)))</formula>
    </cfRule>
  </conditionalFormatting>
  <conditionalFormatting sqref="K37:M37">
    <cfRule type="containsText" dxfId="60" priority="34" operator="containsText" text="X">
      <formula>NOT(ISERROR(SEARCH("X",K37)))</formula>
    </cfRule>
  </conditionalFormatting>
  <conditionalFormatting sqref="N37">
    <cfRule type="containsText" dxfId="59" priority="33" operator="containsText" text="X">
      <formula>NOT(ISERROR(SEARCH("X",N37)))</formula>
    </cfRule>
  </conditionalFormatting>
  <conditionalFormatting sqref="D94">
    <cfRule type="containsText" dxfId="58" priority="32" operator="containsText" text="X">
      <formula>NOT(ISERROR(SEARCH("X",D94)))</formula>
    </cfRule>
  </conditionalFormatting>
  <conditionalFormatting sqref="E94">
    <cfRule type="containsText" dxfId="57" priority="31" operator="containsText" text="X">
      <formula>NOT(ISERROR(SEARCH("X",E94)))</formula>
    </cfRule>
  </conditionalFormatting>
  <conditionalFormatting sqref="F94">
    <cfRule type="containsText" dxfId="56" priority="30" operator="containsText" text="X">
      <formula>NOT(ISERROR(SEARCH("X",F94)))</formula>
    </cfRule>
  </conditionalFormatting>
  <conditionalFormatting sqref="G94">
    <cfRule type="containsText" dxfId="55" priority="29" operator="containsText" text="X">
      <formula>NOT(ISERROR(SEARCH("X",G94)))</formula>
    </cfRule>
  </conditionalFormatting>
  <conditionalFormatting sqref="H94">
    <cfRule type="containsText" dxfId="54" priority="28" operator="containsText" text="X">
      <formula>NOT(ISERROR(SEARCH("X",H94)))</formula>
    </cfRule>
  </conditionalFormatting>
  <conditionalFormatting sqref="D82:D89">
    <cfRule type="containsText" dxfId="53" priority="27" operator="containsText" text="X">
      <formula>NOT(ISERROR(SEARCH("X",D82)))</formula>
    </cfRule>
  </conditionalFormatting>
  <conditionalFormatting sqref="E82:E89">
    <cfRule type="containsText" dxfId="52" priority="26" operator="containsText" text="X">
      <formula>NOT(ISERROR(SEARCH("X",E82)))</formula>
    </cfRule>
  </conditionalFormatting>
  <conditionalFormatting sqref="F82:F89">
    <cfRule type="containsText" dxfId="51" priority="25" operator="containsText" text="X">
      <formula>NOT(ISERROR(SEARCH("X",F82)))</formula>
    </cfRule>
  </conditionalFormatting>
  <conditionalFormatting sqref="G82:G89">
    <cfRule type="containsText" dxfId="50" priority="24" operator="containsText" text="X">
      <formula>NOT(ISERROR(SEARCH("X",G82)))</formula>
    </cfRule>
  </conditionalFormatting>
  <conditionalFormatting sqref="H82:H89">
    <cfRule type="containsText" dxfId="49" priority="23" operator="containsText" text="X">
      <formula>NOT(ISERROR(SEARCH("X",H82)))</formula>
    </cfRule>
  </conditionalFormatting>
  <conditionalFormatting sqref="D91:D92">
    <cfRule type="containsText" dxfId="48" priority="22" operator="containsText" text="X">
      <formula>NOT(ISERROR(SEARCH("X",D91)))</formula>
    </cfRule>
  </conditionalFormatting>
  <conditionalFormatting sqref="E91:E92">
    <cfRule type="containsText" dxfId="47" priority="21" operator="containsText" text="X">
      <formula>NOT(ISERROR(SEARCH("X",E91)))</formula>
    </cfRule>
  </conditionalFormatting>
  <conditionalFormatting sqref="F91:F92">
    <cfRule type="containsText" dxfId="46" priority="20" operator="containsText" text="X">
      <formula>NOT(ISERROR(SEARCH("X",F91)))</formula>
    </cfRule>
  </conditionalFormatting>
  <conditionalFormatting sqref="G91:G92">
    <cfRule type="containsText" dxfId="45" priority="19" operator="containsText" text="X">
      <formula>NOT(ISERROR(SEARCH("X",G91)))</formula>
    </cfRule>
  </conditionalFormatting>
  <conditionalFormatting sqref="H91:H92">
    <cfRule type="containsText" dxfId="44" priority="18" operator="containsText" text="X">
      <formula>NOT(ISERROR(SEARCH("X",H91)))</formula>
    </cfRule>
  </conditionalFormatting>
  <conditionalFormatting sqref="D80:H80">
    <cfRule type="containsText" dxfId="43" priority="17" operator="containsText" text="X">
      <formula>NOT(ISERROR(SEARCH("X",D80)))</formula>
    </cfRule>
  </conditionalFormatting>
  <conditionalFormatting sqref="H74:H79">
    <cfRule type="containsText" dxfId="42" priority="9" operator="containsText" text="X">
      <formula>NOT(ISERROR(SEARCH("X",H74)))</formula>
    </cfRule>
  </conditionalFormatting>
  <conditionalFormatting sqref="D74:D79">
    <cfRule type="containsText" dxfId="41" priority="16" operator="containsText" text="X">
      <formula>NOT(ISERROR(SEARCH("X",D74)))</formula>
    </cfRule>
  </conditionalFormatting>
  <conditionalFormatting sqref="E74:E79">
    <cfRule type="containsText" dxfId="40" priority="15" operator="containsText" text="X">
      <formula>NOT(ISERROR(SEARCH("X",E74)))</formula>
    </cfRule>
  </conditionalFormatting>
  <conditionalFormatting sqref="F74:F77">
    <cfRule type="containsText" dxfId="39" priority="14" operator="containsText" text="X">
      <formula>NOT(ISERROR(SEARCH("X",F74)))</formula>
    </cfRule>
  </conditionalFormatting>
  <conditionalFormatting sqref="F78">
    <cfRule type="containsText" dxfId="38" priority="13" operator="containsText" text="X">
      <formula>NOT(ISERROR(SEARCH("X",F78)))</formula>
    </cfRule>
  </conditionalFormatting>
  <conditionalFormatting sqref="F79">
    <cfRule type="containsText" dxfId="37" priority="12" operator="containsText" text="X">
      <formula>NOT(ISERROR(SEARCH("X",F79)))</formula>
    </cfRule>
  </conditionalFormatting>
  <conditionalFormatting sqref="D73:H73">
    <cfRule type="containsText" dxfId="36" priority="11" operator="containsText" text="X">
      <formula>NOT(ISERROR(SEARCH("X",D73)))</formula>
    </cfRule>
  </conditionalFormatting>
  <conditionalFormatting sqref="G74:G79">
    <cfRule type="containsText" dxfId="35" priority="10" operator="containsText" text="X">
      <formula>NOT(ISERROR(SEARCH("X",G74)))</formula>
    </cfRule>
  </conditionalFormatting>
  <conditionalFormatting sqref="D97:D105 D95:H95">
    <cfRule type="containsText" dxfId="34" priority="8" operator="containsText" text="X">
      <formula>NOT(ISERROR(SEARCH("X",D95)))</formula>
    </cfRule>
  </conditionalFormatting>
  <conditionalFormatting sqref="E97:E105">
    <cfRule type="containsText" dxfId="33" priority="7" operator="containsText" text="X">
      <formula>NOT(ISERROR(SEARCH("X",E97)))</formula>
    </cfRule>
  </conditionalFormatting>
  <conditionalFormatting sqref="F97:F105">
    <cfRule type="containsText" dxfId="32" priority="6" operator="containsText" text="X">
      <formula>NOT(ISERROR(SEARCH("X",F97)))</formula>
    </cfRule>
  </conditionalFormatting>
  <conditionalFormatting sqref="D96:H96">
    <cfRule type="containsText" dxfId="31" priority="5" operator="containsText" text="X">
      <formula>NOT(ISERROR(SEARCH("X",D96)))</formula>
    </cfRule>
  </conditionalFormatting>
  <conditionalFormatting sqref="G97:G105">
    <cfRule type="containsText" dxfId="30" priority="4" operator="containsText" text="X">
      <formula>NOT(ISERROR(SEARCH("X",G97)))</formula>
    </cfRule>
  </conditionalFormatting>
  <conditionalFormatting sqref="H97:H105">
    <cfRule type="containsText" dxfId="29" priority="3" operator="containsText" text="X">
      <formula>NOT(ISERROR(SEARCH("X",H97)))</formula>
    </cfRule>
  </conditionalFormatting>
  <conditionalFormatting sqref="D7">
    <cfRule type="containsText" dxfId="28" priority="2" operator="containsText" text="X">
      <formula>NOT(ISERROR(SEARCH("X",D7)))</formula>
    </cfRule>
  </conditionalFormatting>
  <conditionalFormatting sqref="E7">
    <cfRule type="containsText" dxfId="27" priority="1" operator="containsText" text="X">
      <formula>NOT(ISERROR(SEARCH("X",E7)))</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10058-0187-444D-9055-DF438A492C53}">
  <dimension ref="A1:N23"/>
  <sheetViews>
    <sheetView showGridLines="0" zoomScaleNormal="100" workbookViewId="0">
      <pane xSplit="3" ySplit="7" topLeftCell="D8" activePane="bottomRight" state="frozen"/>
      <selection activeCell="D8" sqref="D8"/>
      <selection pane="topRight" activeCell="D8" sqref="D8"/>
      <selection pane="bottomLeft" activeCell="D8" sqref="D8"/>
      <selection pane="bottomRight" activeCell="D8" sqref="D8"/>
    </sheetView>
  </sheetViews>
  <sheetFormatPr baseColWidth="10" defaultColWidth="11.42578125" defaultRowHeight="15"/>
  <cols>
    <col min="1" max="1" width="11.42578125" style="1" hidden="1" customWidth="1"/>
    <col min="2" max="2" width="15.140625" style="2" customWidth="1"/>
    <col min="3" max="3" width="59.5703125" style="2" customWidth="1"/>
    <col min="4" max="6" width="3.5703125" style="1" customWidth="1"/>
    <col min="7" max="8" width="4.85546875" style="1" bestFit="1" customWidth="1"/>
    <col min="9" max="9" width="47.5703125" style="2" customWidth="1"/>
    <col min="10" max="10" width="36" style="2" customWidth="1"/>
    <col min="11" max="11" width="23.28515625" style="2" customWidth="1"/>
    <col min="12" max="12" width="16" style="2" bestFit="1" customWidth="1"/>
    <col min="13" max="13" width="18.28515625" style="2" bestFit="1" customWidth="1"/>
    <col min="14" max="14" width="17.42578125" style="2" bestFit="1" customWidth="1"/>
    <col min="15" max="16384" width="11.42578125" style="2"/>
  </cols>
  <sheetData>
    <row r="1" spans="1:14" ht="9.75" customHeight="1" thickBot="1">
      <c r="J1" s="3"/>
    </row>
    <row r="2" spans="1:14" ht="31.5" customHeight="1" thickTop="1" thickBot="1">
      <c r="B2" s="4" t="s">
        <v>79</v>
      </c>
      <c r="C2" s="5"/>
      <c r="D2" s="6" t="s">
        <v>1</v>
      </c>
      <c r="E2" s="6"/>
      <c r="F2" s="6"/>
      <c r="G2" s="6"/>
      <c r="H2" s="6"/>
      <c r="I2" s="7" t="s">
        <v>2</v>
      </c>
      <c r="J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8.25" customHeight="1" thickTop="1"/>
    <row r="6" spans="1:14" ht="24.75" customHeight="1">
      <c r="B6" s="9" t="s">
        <v>7</v>
      </c>
      <c r="C6" s="9"/>
      <c r="D6" s="10" t="s">
        <v>8</v>
      </c>
      <c r="E6" s="10"/>
      <c r="F6" s="10"/>
      <c r="G6" s="10"/>
      <c r="H6" s="10"/>
      <c r="I6" s="9" t="s">
        <v>9</v>
      </c>
      <c r="J6" s="9" t="s">
        <v>10</v>
      </c>
      <c r="K6" s="9" t="s">
        <v>11</v>
      </c>
      <c r="L6" s="9" t="s">
        <v>12</v>
      </c>
      <c r="M6" s="9" t="s">
        <v>13</v>
      </c>
      <c r="N6" s="9" t="s">
        <v>14</v>
      </c>
    </row>
    <row r="7" spans="1:14" ht="71.25" customHeight="1">
      <c r="B7" s="9"/>
      <c r="C7" s="9"/>
      <c r="D7" s="11" t="s">
        <v>81</v>
      </c>
      <c r="E7" s="12" t="s">
        <v>82</v>
      </c>
      <c r="F7" s="13" t="s">
        <v>17</v>
      </c>
      <c r="G7" s="14" t="s">
        <v>83</v>
      </c>
      <c r="H7" s="15" t="s">
        <v>84</v>
      </c>
      <c r="I7" s="9"/>
      <c r="J7" s="9"/>
      <c r="K7" s="9"/>
      <c r="L7" s="9"/>
      <c r="M7" s="9"/>
      <c r="N7" s="9"/>
    </row>
    <row r="8" spans="1:14" ht="15" customHeight="1">
      <c r="A8" s="16">
        <f>SUM(A9,A14,A16)</f>
        <v>6</v>
      </c>
      <c r="B8" s="38" t="s">
        <v>348</v>
      </c>
      <c r="C8" s="38" t="s">
        <v>349</v>
      </c>
      <c r="D8" s="40">
        <f>SUM(D9,D14,D16)</f>
        <v>4</v>
      </c>
      <c r="E8" s="40">
        <f t="shared" ref="E8:H8" si="0">SUM(E9,E14,E16)</f>
        <v>2</v>
      </c>
      <c r="F8" s="40">
        <f t="shared" si="0"/>
        <v>0</v>
      </c>
      <c r="G8" s="40">
        <f t="shared" si="0"/>
        <v>0</v>
      </c>
      <c r="H8" s="40">
        <f t="shared" si="0"/>
        <v>0</v>
      </c>
      <c r="I8" s="41"/>
      <c r="J8" s="41"/>
      <c r="K8" s="41"/>
      <c r="L8" s="41"/>
      <c r="M8" s="41"/>
      <c r="N8" s="41"/>
    </row>
    <row r="9" spans="1:14">
      <c r="A9" s="1">
        <f>COUNTA(B10:B13)</f>
        <v>4</v>
      </c>
      <c r="B9" s="45" t="s">
        <v>350</v>
      </c>
      <c r="C9" s="45" t="s">
        <v>351</v>
      </c>
      <c r="D9" s="22">
        <f>COUNTA(D10:D13)</f>
        <v>4</v>
      </c>
      <c r="E9" s="22">
        <f>COUNTA(E10:E13)</f>
        <v>0</v>
      </c>
      <c r="F9" s="22">
        <f>COUNTA(F10:F13)</f>
        <v>0</v>
      </c>
      <c r="G9" s="22">
        <f>COUNTA(G10:G13)</f>
        <v>0</v>
      </c>
      <c r="H9" s="22">
        <f>COUNTA(H10:H13)</f>
        <v>0</v>
      </c>
      <c r="I9" s="23"/>
      <c r="J9" s="23"/>
      <c r="K9" s="23"/>
      <c r="L9" s="23"/>
      <c r="M9" s="23"/>
      <c r="N9" s="23"/>
    </row>
    <row r="10" spans="1:14" ht="21">
      <c r="B10" s="42" t="s">
        <v>352</v>
      </c>
      <c r="C10" s="43" t="str">
        <f>IFERROR((VLOOKUP(B10,'[1]4. Directorio Integrado'!$I$4:$J$1048576,2,0)),"")</f>
        <v>El personal realiza validación de las referencias y deja evidencia de los hallazgos (Dejan soportes).</v>
      </c>
      <c r="D10" s="28" t="s">
        <v>31</v>
      </c>
      <c r="E10" s="28"/>
      <c r="F10" s="28"/>
      <c r="G10" s="28"/>
      <c r="H10" s="28"/>
      <c r="I10" s="44"/>
      <c r="J10" s="44"/>
      <c r="K10" s="44"/>
      <c r="L10" s="44"/>
      <c r="M10" s="44"/>
      <c r="N10" s="44"/>
    </row>
    <row r="11" spans="1:14" ht="31.5">
      <c r="B11" s="42" t="s">
        <v>353</v>
      </c>
      <c r="C11" s="43" t="str">
        <f>IFERROR((VLOOKUP(B11,'[1]4. Directorio Integrado'!$I$4:$J$1048576,2,0)),"")</f>
        <v>Revisión del diligenciamiento del formato de actualización de información del cliente con su firma y la respectiva actualización en el core bancario.</v>
      </c>
      <c r="D11" s="28" t="s">
        <v>31</v>
      </c>
      <c r="E11" s="28"/>
      <c r="F11" s="28"/>
      <c r="G11" s="28"/>
      <c r="H11" s="28"/>
      <c r="I11" s="44"/>
      <c r="J11" s="44"/>
      <c r="K11" s="44"/>
      <c r="L11" s="44"/>
      <c r="M11" s="44"/>
      <c r="N11" s="44"/>
    </row>
    <row r="12" spans="1:14" ht="21">
      <c r="B12" s="42" t="s">
        <v>354</v>
      </c>
      <c r="C12" s="43" t="str">
        <f>IFERROR((VLOOKUP(B12,'[1]4. Directorio Integrado'!$I$4:$J$1048576,2,0)),"")</f>
        <v>Validar que  la información registrada en el core bancario este acorde a la registrada en los formatos de vinculación de .</v>
      </c>
      <c r="D12" s="28" t="s">
        <v>31</v>
      </c>
      <c r="E12" s="28"/>
      <c r="F12" s="28"/>
      <c r="G12" s="28"/>
      <c r="H12" s="28"/>
      <c r="I12" s="44"/>
      <c r="J12" s="44"/>
      <c r="K12" s="44"/>
      <c r="L12" s="44"/>
      <c r="M12" s="44"/>
      <c r="N12" s="44"/>
    </row>
    <row r="13" spans="1:14" ht="31.5">
      <c r="B13" s="42" t="s">
        <v>355</v>
      </c>
      <c r="C13" s="43" t="str">
        <f>IFERROR((VLOOKUP(B13,'[1]4. Directorio Integrado'!$I$4:$J$1048576,2,0)),"")</f>
        <v>Se realiza visita a las instalaciones de la unidad productiva del cliente previo al otorgamiento del producto dejando evidencia del concepto en el formato de visita.</v>
      </c>
      <c r="D13" s="28" t="s">
        <v>31</v>
      </c>
      <c r="E13" s="28"/>
      <c r="F13" s="28"/>
      <c r="G13" s="28"/>
      <c r="H13" s="28"/>
      <c r="I13" s="44"/>
      <c r="J13" s="44"/>
      <c r="K13" s="44"/>
      <c r="L13" s="44"/>
      <c r="M13" s="44"/>
      <c r="N13" s="44"/>
    </row>
    <row r="14" spans="1:14" ht="15" customHeight="1">
      <c r="A14" s="1">
        <f>COUNTA(B15:B15)</f>
        <v>1</v>
      </c>
      <c r="B14" s="20" t="s">
        <v>356</v>
      </c>
      <c r="C14" s="29" t="s">
        <v>357</v>
      </c>
      <c r="D14" s="30">
        <f>COUNTA(D15:D15)</f>
        <v>0</v>
      </c>
      <c r="E14" s="30">
        <f t="shared" ref="E14:H14" si="1">COUNTA(E15:E15)</f>
        <v>1</v>
      </c>
      <c r="F14" s="30">
        <f t="shared" si="1"/>
        <v>0</v>
      </c>
      <c r="G14" s="30">
        <f t="shared" si="1"/>
        <v>0</v>
      </c>
      <c r="H14" s="30">
        <f t="shared" si="1"/>
        <v>0</v>
      </c>
      <c r="I14" s="31"/>
      <c r="J14" s="31"/>
      <c r="K14" s="31"/>
      <c r="L14" s="31"/>
      <c r="M14" s="31"/>
      <c r="N14" s="31"/>
    </row>
    <row r="15" spans="1:14" ht="21">
      <c r="B15" s="42" t="s">
        <v>358</v>
      </c>
      <c r="C15" s="43" t="str">
        <f>IFERROR((VLOOKUP(B15,'[1]4. Directorio Integrado'!$I$4:$J$1048576,2,0)),"")</f>
        <v>Se encuentra diligenciada la declaración de operaciones en efectivo superiores o iguales a $10 MM con huella y firma del cliente.</v>
      </c>
      <c r="D15" s="28"/>
      <c r="E15" s="28" t="s">
        <v>31</v>
      </c>
      <c r="F15" s="28"/>
      <c r="G15" s="28"/>
      <c r="H15" s="28"/>
      <c r="I15" s="46"/>
      <c r="J15" s="46"/>
      <c r="K15" s="46"/>
      <c r="L15" s="46"/>
      <c r="M15" s="46"/>
      <c r="N15" s="46"/>
    </row>
    <row r="16" spans="1:14">
      <c r="A16" s="1">
        <f>COUNTA(B17:B17)</f>
        <v>1</v>
      </c>
      <c r="B16" s="20" t="s">
        <v>359</v>
      </c>
      <c r="C16" s="29" t="s">
        <v>360</v>
      </c>
      <c r="D16" s="30">
        <f>COUNTA(D17:D17)</f>
        <v>0</v>
      </c>
      <c r="E16" s="30">
        <f t="shared" ref="E16:H16" si="2">COUNTA(E17:E17)</f>
        <v>1</v>
      </c>
      <c r="F16" s="30">
        <f t="shared" si="2"/>
        <v>0</v>
      </c>
      <c r="G16" s="30">
        <f t="shared" si="2"/>
        <v>0</v>
      </c>
      <c r="H16" s="30">
        <f t="shared" si="2"/>
        <v>0</v>
      </c>
      <c r="I16" s="31"/>
      <c r="J16" s="31"/>
      <c r="K16" s="31"/>
      <c r="L16" s="31"/>
      <c r="M16" s="31"/>
      <c r="N16" s="31"/>
    </row>
    <row r="17" spans="1:14" ht="21">
      <c r="B17" s="42" t="s">
        <v>361</v>
      </c>
      <c r="C17" s="43" t="str">
        <f>IFERROR((VLOOKUP(B17,'[1]4. Directorio Integrado'!$I$4:$J$1048576,2,0)),"")</f>
        <v>Revisión de la completitud del diligenciamiento del  formato de vinculación de clientes.</v>
      </c>
      <c r="D17" s="28"/>
      <c r="E17" s="28" t="s">
        <v>31</v>
      </c>
      <c r="F17" s="28"/>
      <c r="G17" s="28"/>
      <c r="H17" s="28"/>
      <c r="I17" s="46"/>
      <c r="J17" s="46"/>
      <c r="K17" s="46"/>
      <c r="L17" s="46"/>
      <c r="M17" s="46"/>
      <c r="N17" s="46"/>
    </row>
    <row r="18" spans="1:14">
      <c r="A18" s="16">
        <f>SUM(A19)</f>
        <v>2</v>
      </c>
      <c r="B18" s="38" t="s">
        <v>362</v>
      </c>
      <c r="C18" s="17" t="s">
        <v>363</v>
      </c>
      <c r="D18" s="18">
        <f>SUM(D19)</f>
        <v>2</v>
      </c>
      <c r="E18" s="18">
        <f t="shared" ref="E18:H18" si="3">SUM(E19)</f>
        <v>0</v>
      </c>
      <c r="F18" s="18">
        <f t="shared" si="3"/>
        <v>0</v>
      </c>
      <c r="G18" s="18">
        <f t="shared" si="3"/>
        <v>0</v>
      </c>
      <c r="H18" s="18">
        <f t="shared" si="3"/>
        <v>0</v>
      </c>
      <c r="I18" s="19"/>
      <c r="J18" s="19"/>
      <c r="K18" s="19"/>
      <c r="L18" s="19"/>
      <c r="M18" s="19"/>
      <c r="N18" s="19"/>
    </row>
    <row r="19" spans="1:14">
      <c r="A19" s="1">
        <f>COUNTA(B20:B21)</f>
        <v>2</v>
      </c>
      <c r="B19" s="20" t="s">
        <v>364</v>
      </c>
      <c r="C19" s="29" t="s">
        <v>360</v>
      </c>
      <c r="D19" s="30">
        <f>COUNTA(D20:D21)</f>
        <v>2</v>
      </c>
      <c r="E19" s="30">
        <f t="shared" ref="E19:H19" si="4">COUNTA(E20:E21)</f>
        <v>0</v>
      </c>
      <c r="F19" s="30">
        <f t="shared" si="4"/>
        <v>0</v>
      </c>
      <c r="G19" s="30">
        <f t="shared" si="4"/>
        <v>0</v>
      </c>
      <c r="H19" s="30">
        <f t="shared" si="4"/>
        <v>0</v>
      </c>
      <c r="I19" s="31"/>
      <c r="J19" s="31"/>
      <c r="K19" s="31"/>
      <c r="L19" s="31"/>
      <c r="M19" s="31"/>
      <c r="N19" s="31"/>
    </row>
    <row r="20" spans="1:14" ht="21">
      <c r="B20" s="47" t="s">
        <v>365</v>
      </c>
      <c r="C20" s="43" t="str">
        <f>IFERROR((VLOOKUP(B20,'[1]4. Directorio Integrado'!$I$4:$J$1048576,2,0)),"")</f>
        <v>Revisión sobre la completitud  de los documentos que soportan la apertura del producto del cliente.</v>
      </c>
      <c r="D20" s="28" t="s">
        <v>31</v>
      </c>
      <c r="E20" s="28"/>
      <c r="F20" s="28"/>
      <c r="G20" s="28"/>
      <c r="H20" s="28"/>
      <c r="I20" s="48"/>
      <c r="J20" s="48"/>
      <c r="K20" s="48"/>
      <c r="L20" s="48"/>
      <c r="M20" s="48"/>
      <c r="N20" s="48"/>
    </row>
    <row r="21" spans="1:14" ht="21.75" thickBot="1">
      <c r="B21" s="47" t="s">
        <v>366</v>
      </c>
      <c r="C21" s="43" t="str">
        <f>IFERROR((VLOOKUP(B21,'[1]4. Directorio Integrado'!$I$4:$J$1048576,2,0)),"")</f>
        <v>Se valida que la aprobación de los PEP fue realizada en el core bancario por parte del Gerente Zonal.</v>
      </c>
      <c r="D21" s="28" t="s">
        <v>31</v>
      </c>
      <c r="E21" s="28"/>
      <c r="F21" s="28"/>
      <c r="G21" s="28"/>
      <c r="H21" s="28"/>
      <c r="I21" s="48"/>
      <c r="J21" s="48"/>
      <c r="K21" s="48"/>
      <c r="L21" s="48"/>
      <c r="M21" s="48"/>
      <c r="N21" s="48"/>
    </row>
    <row r="22" spans="1:14" ht="16.5" thickTop="1" thickBot="1">
      <c r="A22" s="16">
        <f>SUM(A18,A8)</f>
        <v>8</v>
      </c>
      <c r="C22" s="34" t="s">
        <v>78</v>
      </c>
      <c r="D22" s="34">
        <f>SUM(D18,D8)</f>
        <v>6</v>
      </c>
      <c r="E22" s="34">
        <f t="shared" ref="E22:H22" si="5">SUM(E18,E8)</f>
        <v>2</v>
      </c>
      <c r="F22" s="34">
        <f t="shared" si="5"/>
        <v>0</v>
      </c>
      <c r="G22" s="34">
        <f t="shared" si="5"/>
        <v>0</v>
      </c>
      <c r="H22" s="34">
        <f t="shared" si="5"/>
        <v>0</v>
      </c>
      <c r="I22" s="35"/>
      <c r="J22" s="35"/>
      <c r="K22" s="35"/>
      <c r="L22" s="35"/>
      <c r="M22" s="35"/>
      <c r="N22" s="35"/>
    </row>
    <row r="23"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1 D5:D6 D23:D1048576">
    <cfRule type="containsText" dxfId="26" priority="16" operator="containsText" text="X">
      <formula>NOT(ISERROR(SEARCH("X",D1)))</formula>
    </cfRule>
  </conditionalFormatting>
  <conditionalFormatting sqref="E1 E5:E6 E23:E1048576">
    <cfRule type="containsText" dxfId="25" priority="15" operator="containsText" text="X">
      <formula>NOT(ISERROR(SEARCH("X",E1)))</formula>
    </cfRule>
  </conditionalFormatting>
  <conditionalFormatting sqref="D7">
    <cfRule type="containsText" dxfId="24" priority="14" operator="containsText" text="X">
      <formula>NOT(ISERROR(SEARCH("X",D7)))</formula>
    </cfRule>
  </conditionalFormatting>
  <conditionalFormatting sqref="E7">
    <cfRule type="containsText" dxfId="23" priority="13" operator="containsText" text="X">
      <formula>NOT(ISERROR(SEARCH("X",E7)))</formula>
    </cfRule>
  </conditionalFormatting>
  <conditionalFormatting sqref="D15 D17 D20:D22 E8:H9 D18:H18 E22:H22 D8:D13">
    <cfRule type="containsText" dxfId="22" priority="12" operator="containsText" text="X">
      <formula>NOT(ISERROR(SEARCH("X",D8)))</formula>
    </cfRule>
  </conditionalFormatting>
  <conditionalFormatting sqref="E15 E17 E10:E13 E20:E22">
    <cfRule type="containsText" dxfId="21" priority="11" operator="containsText" text="X">
      <formula>NOT(ISERROR(SEARCH("X",E10)))</formula>
    </cfRule>
  </conditionalFormatting>
  <conditionalFormatting sqref="F10:F13 F17">
    <cfRule type="containsText" dxfId="20" priority="10" operator="containsText" text="X">
      <formula>NOT(ISERROR(SEARCH("X",F10)))</formula>
    </cfRule>
  </conditionalFormatting>
  <conditionalFormatting sqref="F15">
    <cfRule type="containsText" dxfId="19" priority="9" operator="containsText" text="X">
      <formula>NOT(ISERROR(SEARCH("X",F15)))</formula>
    </cfRule>
  </conditionalFormatting>
  <conditionalFormatting sqref="F20:F21">
    <cfRule type="containsText" dxfId="18" priority="8" operator="containsText" text="X">
      <formula>NOT(ISERROR(SEARCH("X",F20)))</formula>
    </cfRule>
  </conditionalFormatting>
  <conditionalFormatting sqref="G10:G13 G17">
    <cfRule type="containsText" dxfId="17" priority="7" operator="containsText" text="X">
      <formula>NOT(ISERROR(SEARCH("X",G10)))</formula>
    </cfRule>
  </conditionalFormatting>
  <conditionalFormatting sqref="H10:H13 H17">
    <cfRule type="containsText" dxfId="16" priority="6" operator="containsText" text="X">
      <formula>NOT(ISERROR(SEARCH("X",H10)))</formula>
    </cfRule>
  </conditionalFormatting>
  <conditionalFormatting sqref="D14:H14">
    <cfRule type="containsText" dxfId="15" priority="5" operator="containsText" text="X">
      <formula>NOT(ISERROR(SEARCH("X",D14)))</formula>
    </cfRule>
  </conditionalFormatting>
  <conditionalFormatting sqref="D16:H16">
    <cfRule type="containsText" dxfId="14" priority="4" operator="containsText" text="X">
      <formula>NOT(ISERROR(SEARCH("X",D16)))</formula>
    </cfRule>
  </conditionalFormatting>
  <conditionalFormatting sqref="D19:H19">
    <cfRule type="containsText" dxfId="13" priority="3" operator="containsText" text="X">
      <formula>NOT(ISERROR(SEARCH("X",D19)))</formula>
    </cfRule>
  </conditionalFormatting>
  <conditionalFormatting sqref="G15 G20:G21">
    <cfRule type="containsText" dxfId="12" priority="2" operator="containsText" text="X">
      <formula>NOT(ISERROR(SEARCH("X",G15)))</formula>
    </cfRule>
  </conditionalFormatting>
  <conditionalFormatting sqref="H15 H20:H21">
    <cfRule type="containsText" dxfId="11" priority="1" operator="containsText" text="X">
      <formula>NOT(ISERROR(SEARCH("X",H15)))</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F2142-C002-4EA4-9D3A-D21D4CFAC242}">
  <dimension ref="A1:N31"/>
  <sheetViews>
    <sheetView showGridLines="0" zoomScaleNormal="10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5"/>
  <cols>
    <col min="1" max="1" width="11.42578125" style="1" hidden="1" customWidth="1"/>
    <col min="2" max="2" width="15.140625" style="2" customWidth="1"/>
    <col min="3" max="3" width="59.5703125" style="2" customWidth="1"/>
    <col min="4" max="6" width="3.5703125" style="1" customWidth="1"/>
    <col min="7" max="8" width="4.85546875" style="1" bestFit="1" customWidth="1"/>
    <col min="9" max="9" width="47.5703125" style="2" customWidth="1"/>
    <col min="10" max="10" width="36" style="2" customWidth="1"/>
    <col min="11" max="11" width="23.28515625" style="2" customWidth="1"/>
    <col min="12" max="12" width="16" style="2" bestFit="1" customWidth="1"/>
    <col min="13" max="13" width="18.28515625" style="2" bestFit="1" customWidth="1"/>
    <col min="14" max="14" width="17.42578125" style="2" bestFit="1" customWidth="1"/>
    <col min="15" max="16384" width="11.42578125" style="2"/>
  </cols>
  <sheetData>
    <row r="1" spans="1:14" ht="9.75" customHeight="1" thickBot="1">
      <c r="J1" s="3"/>
    </row>
    <row r="2" spans="1:14" ht="31.5" customHeight="1" thickTop="1" thickBot="1">
      <c r="B2" s="4" t="s">
        <v>79</v>
      </c>
      <c r="C2" s="5"/>
      <c r="D2" s="6" t="s">
        <v>1</v>
      </c>
      <c r="E2" s="6"/>
      <c r="F2" s="6"/>
      <c r="G2" s="6"/>
      <c r="H2" s="6"/>
      <c r="I2" s="7" t="s">
        <v>2</v>
      </c>
      <c r="J2" s="8"/>
    </row>
    <row r="3" spans="1:14" ht="30.75" hidden="1" customHeight="1" thickTop="1" thickBot="1">
      <c r="B3" s="4" t="s">
        <v>3</v>
      </c>
      <c r="C3" s="5"/>
      <c r="D3" s="6" t="s">
        <v>4</v>
      </c>
      <c r="E3" s="6"/>
      <c r="F3" s="6"/>
      <c r="G3" s="6"/>
      <c r="H3" s="6"/>
      <c r="I3" s="5"/>
    </row>
    <row r="4" spans="1:14" ht="30" hidden="1" customHeight="1" thickTop="1" thickBot="1">
      <c r="B4" s="4" t="s">
        <v>5</v>
      </c>
      <c r="C4" s="5"/>
      <c r="D4" s="6" t="s">
        <v>6</v>
      </c>
      <c r="E4" s="6"/>
      <c r="F4" s="6"/>
      <c r="G4" s="6"/>
      <c r="H4" s="6"/>
      <c r="I4" s="5"/>
    </row>
    <row r="5" spans="1:14" ht="8.25" customHeight="1" thickTop="1"/>
    <row r="6" spans="1:14" ht="24.75" customHeight="1">
      <c r="B6" s="9" t="s">
        <v>7</v>
      </c>
      <c r="C6" s="9"/>
      <c r="D6" s="10" t="s">
        <v>8</v>
      </c>
      <c r="E6" s="10"/>
      <c r="F6" s="10"/>
      <c r="G6" s="10"/>
      <c r="H6" s="10"/>
      <c r="I6" s="9" t="s">
        <v>9</v>
      </c>
      <c r="J6" s="9" t="s">
        <v>10</v>
      </c>
      <c r="K6" s="9" t="s">
        <v>11</v>
      </c>
      <c r="L6" s="9" t="s">
        <v>12</v>
      </c>
      <c r="M6" s="9" t="s">
        <v>13</v>
      </c>
      <c r="N6" s="9" t="s">
        <v>14</v>
      </c>
    </row>
    <row r="7" spans="1:14" ht="71.25" customHeight="1">
      <c r="B7" s="9"/>
      <c r="C7" s="9"/>
      <c r="D7" s="11" t="s">
        <v>81</v>
      </c>
      <c r="E7" s="12" t="s">
        <v>82</v>
      </c>
      <c r="F7" s="13" t="s">
        <v>17</v>
      </c>
      <c r="G7" s="14" t="s">
        <v>83</v>
      </c>
      <c r="H7" s="15" t="s">
        <v>84</v>
      </c>
      <c r="I7" s="9"/>
      <c r="J7" s="9"/>
      <c r="K7" s="9"/>
      <c r="L7" s="9"/>
      <c r="M7" s="9"/>
      <c r="N7" s="9"/>
    </row>
    <row r="8" spans="1:14" ht="15" customHeight="1">
      <c r="A8" s="16" t="e">
        <f>SUM(A9,#REF!,#REF!)</f>
        <v>#REF!</v>
      </c>
      <c r="B8" s="38" t="s">
        <v>367</v>
      </c>
      <c r="C8" s="38" t="s">
        <v>368</v>
      </c>
      <c r="D8" s="40">
        <f t="shared" ref="D8:H8" si="0">SUM(D9)</f>
        <v>2</v>
      </c>
      <c r="E8" s="40">
        <f t="shared" si="0"/>
        <v>5</v>
      </c>
      <c r="F8" s="40">
        <f t="shared" si="0"/>
        <v>0</v>
      </c>
      <c r="G8" s="40">
        <f t="shared" si="0"/>
        <v>0</v>
      </c>
      <c r="H8" s="40">
        <f t="shared" si="0"/>
        <v>0</v>
      </c>
      <c r="I8" s="41"/>
      <c r="J8" s="41"/>
      <c r="K8" s="41"/>
      <c r="L8" s="41"/>
      <c r="M8" s="41"/>
      <c r="N8" s="41"/>
    </row>
    <row r="9" spans="1:14">
      <c r="A9" s="1">
        <f>COUNTA(B10:B13)</f>
        <v>4</v>
      </c>
      <c r="B9" s="45" t="s">
        <v>369</v>
      </c>
      <c r="C9" s="45" t="s">
        <v>370</v>
      </c>
      <c r="D9" s="22">
        <f>COUNTA(D10:D16)</f>
        <v>2</v>
      </c>
      <c r="E9" s="22">
        <f t="shared" ref="E9:H9" si="1">COUNTA(E10:E16)</f>
        <v>5</v>
      </c>
      <c r="F9" s="22">
        <f t="shared" si="1"/>
        <v>0</v>
      </c>
      <c r="G9" s="22">
        <f t="shared" si="1"/>
        <v>0</v>
      </c>
      <c r="H9" s="22">
        <f t="shared" si="1"/>
        <v>0</v>
      </c>
      <c r="I9" s="23"/>
      <c r="J9" s="23"/>
      <c r="K9" s="23"/>
      <c r="L9" s="23"/>
      <c r="M9" s="23"/>
      <c r="N9" s="23"/>
    </row>
    <row r="10" spans="1:14" ht="21">
      <c r="B10" s="42" t="s">
        <v>371</v>
      </c>
      <c r="C10" s="43" t="str">
        <f>IFERROR((VLOOKUP(B10,'[1]4. Directorio Integrado'!$I$4:$J$1048576,2,0)),"")</f>
        <v>La oficina tiene impreso y disponible para su uso la Planilla De Operaciones Por Contingencia</v>
      </c>
      <c r="D10" s="28" t="s">
        <v>31</v>
      </c>
      <c r="E10" s="28"/>
      <c r="F10" s="28"/>
      <c r="G10" s="28"/>
      <c r="H10" s="28"/>
      <c r="I10" s="44"/>
      <c r="J10" s="44"/>
      <c r="K10" s="44"/>
      <c r="L10" s="44"/>
      <c r="M10" s="44"/>
      <c r="N10" s="44"/>
    </row>
    <row r="11" spans="1:14" ht="21">
      <c r="B11" s="42" t="s">
        <v>372</v>
      </c>
      <c r="C11" s="43" t="str">
        <f>IFERROR((VLOOKUP(B11,'[1]4. Directorio Integrado'!$I$4:$J$1048576,2,0)),"")</f>
        <v>La oficina tiene impreso y disponible para su uso la planilla arqueo de caja</v>
      </c>
      <c r="D11" s="28"/>
      <c r="E11" s="28" t="s">
        <v>25</v>
      </c>
      <c r="F11" s="28"/>
      <c r="G11" s="28"/>
      <c r="H11" s="28"/>
      <c r="I11" s="44"/>
      <c r="J11" s="44"/>
      <c r="K11" s="44"/>
      <c r="L11" s="44"/>
      <c r="M11" s="44"/>
      <c r="N11" s="44"/>
    </row>
    <row r="12" spans="1:14">
      <c r="B12" s="42" t="s">
        <v>373</v>
      </c>
      <c r="C12" s="43" t="str">
        <f>IFERROR((VLOOKUP(B12,'[1]4. Directorio Integrado'!$I$4:$J$1048576,2,0)),"")</f>
        <v>La oficina tiene impreso y disponible para su uso la Cuadre de Caja</v>
      </c>
      <c r="D12" s="28"/>
      <c r="E12" s="28" t="s">
        <v>25</v>
      </c>
      <c r="F12" s="28"/>
      <c r="G12" s="28"/>
      <c r="H12" s="28"/>
      <c r="I12" s="44"/>
      <c r="J12" s="44"/>
      <c r="K12" s="44"/>
      <c r="L12" s="44"/>
      <c r="M12" s="44"/>
      <c r="N12" s="44"/>
    </row>
    <row r="13" spans="1:14" ht="21">
      <c r="B13" s="42" t="s">
        <v>374</v>
      </c>
      <c r="C13" s="43" t="str">
        <f>IFERROR((VLOOKUP(B13,'[1]4. Directorio Integrado'!$I$4:$J$1048576,2,0)),"")</f>
        <v>La oficina tiene impreso y disponible para su uso el Material Practico Para El Uso De Bantotal</v>
      </c>
      <c r="D13" s="28"/>
      <c r="E13" s="28" t="s">
        <v>25</v>
      </c>
      <c r="F13" s="28"/>
      <c r="G13" s="28"/>
      <c r="H13" s="28"/>
      <c r="I13" s="44"/>
      <c r="J13" s="44"/>
      <c r="K13" s="44"/>
      <c r="L13" s="44"/>
      <c r="M13" s="44"/>
      <c r="N13" s="44"/>
    </row>
    <row r="14" spans="1:14" ht="31.5">
      <c r="B14" s="42" t="s">
        <v>375</v>
      </c>
      <c r="C14" s="43" t="str">
        <f>IFERROR((VLOOKUP(B14,'[1]4. Directorio Integrado'!$I$4:$J$1048576,2,0)),"")</f>
        <v>La oficina ha tenido que operar de forma manual cuando se han presentado situaciones tales como: Caída del fluido, Indisponibilidad de los canales de comunicación, Fallas en Bantotal etc.?</v>
      </c>
      <c r="D14" s="28"/>
      <c r="E14" s="28" t="s">
        <v>25</v>
      </c>
      <c r="F14" s="28"/>
      <c r="G14" s="28"/>
      <c r="H14" s="28"/>
      <c r="I14" s="44"/>
      <c r="J14" s="44"/>
      <c r="K14" s="44"/>
      <c r="L14" s="44"/>
      <c r="M14" s="44"/>
      <c r="N14" s="44"/>
    </row>
    <row r="15" spans="1:14" ht="31.5">
      <c r="B15" s="42" t="s">
        <v>376</v>
      </c>
      <c r="C15" s="43" t="str">
        <f>IFERROR((VLOOKUP(B15,'[1]4. Directorio Integrado'!$I$4:$J$1048576,2,0)),"")</f>
        <v xml:space="preserve"> La oficina cuenta con los soportes (Correo electrónico y/o número de Tikect) en donde se haya  dado la autorización de la operación manual.</v>
      </c>
      <c r="D15" s="28"/>
      <c r="E15" s="28" t="s">
        <v>25</v>
      </c>
      <c r="F15" s="28"/>
      <c r="G15" s="28"/>
      <c r="H15" s="28"/>
      <c r="I15" s="44"/>
      <c r="J15" s="44"/>
      <c r="K15" s="44"/>
      <c r="L15" s="44"/>
      <c r="M15" s="44"/>
      <c r="N15" s="44"/>
    </row>
    <row r="16" spans="1:14" ht="31.5">
      <c r="B16" s="42" t="s">
        <v>377</v>
      </c>
      <c r="C16" s="43" t="str">
        <f>IFERROR((VLOOKUP(B16,'[1]4. Directorio Integrado'!$I$4:$J$1048576,2,0)),"")</f>
        <v xml:space="preserve"> En caso de que la oficina haya realizado cierre en contingencia, esta tiene los soportes del envío al Centro de Efectivos de los formatos Arqueo de Caja y Cuadre de Caja.</v>
      </c>
      <c r="D16" s="28" t="s">
        <v>31</v>
      </c>
      <c r="E16" s="28"/>
      <c r="F16" s="28"/>
      <c r="G16" s="28"/>
      <c r="H16" s="28"/>
      <c r="I16" s="44"/>
      <c r="J16" s="44"/>
      <c r="K16" s="44"/>
      <c r="L16" s="44"/>
      <c r="M16" s="44"/>
      <c r="N16" s="44"/>
    </row>
    <row r="17" spans="1:14">
      <c r="A17" s="16">
        <f>SUM(A18)</f>
        <v>11</v>
      </c>
      <c r="B17" s="38" t="s">
        <v>378</v>
      </c>
      <c r="C17" s="17" t="s">
        <v>379</v>
      </c>
      <c r="D17" s="18">
        <f>SUM(D18)</f>
        <v>11</v>
      </c>
      <c r="E17" s="18">
        <f t="shared" ref="E17:H17" si="2">SUM(E18)</f>
        <v>0</v>
      </c>
      <c r="F17" s="18">
        <f t="shared" si="2"/>
        <v>0</v>
      </c>
      <c r="G17" s="18">
        <f t="shared" si="2"/>
        <v>0</v>
      </c>
      <c r="H17" s="18">
        <f t="shared" si="2"/>
        <v>0</v>
      </c>
      <c r="I17" s="19"/>
      <c r="J17" s="19"/>
      <c r="K17" s="19"/>
      <c r="L17" s="19"/>
      <c r="M17" s="19"/>
      <c r="N17" s="19"/>
    </row>
    <row r="18" spans="1:14">
      <c r="A18" s="1">
        <f>COUNTA(B19:B29)</f>
        <v>11</v>
      </c>
      <c r="B18" s="20" t="s">
        <v>380</v>
      </c>
      <c r="C18" s="29" t="s">
        <v>381</v>
      </c>
      <c r="D18" s="30">
        <f t="shared" ref="D18:H18" si="3">COUNTA(D19:D29)</f>
        <v>11</v>
      </c>
      <c r="E18" s="30">
        <f t="shared" si="3"/>
        <v>0</v>
      </c>
      <c r="F18" s="30">
        <f t="shared" si="3"/>
        <v>0</v>
      </c>
      <c r="G18" s="30">
        <f t="shared" si="3"/>
        <v>0</v>
      </c>
      <c r="H18" s="30">
        <f t="shared" si="3"/>
        <v>0</v>
      </c>
      <c r="I18" s="31"/>
      <c r="J18" s="31"/>
      <c r="K18" s="31"/>
      <c r="L18" s="31"/>
      <c r="M18" s="31"/>
      <c r="N18" s="31"/>
    </row>
    <row r="19" spans="1:14" ht="21">
      <c r="B19" s="47" t="s">
        <v>382</v>
      </c>
      <c r="C19" s="43" t="str">
        <f>IFERROR((VLOOKUP(B19,'[1]4. Directorio Integrado'!$I$4:$J$1048576,2,0)),"")</f>
        <v>Testeo Control: C1310
Proceso: Creación Persona Natural</v>
      </c>
      <c r="D19" s="28" t="s">
        <v>31</v>
      </c>
      <c r="E19" s="28"/>
      <c r="F19" s="28"/>
      <c r="G19" s="28"/>
      <c r="H19" s="28"/>
      <c r="I19" s="48"/>
      <c r="J19" s="48"/>
      <c r="K19" s="48"/>
      <c r="L19" s="48"/>
      <c r="M19" s="48"/>
      <c r="N19" s="48"/>
    </row>
    <row r="20" spans="1:14" ht="21">
      <c r="B20" s="47" t="s">
        <v>383</v>
      </c>
      <c r="C20" s="43" t="str">
        <f>IFERROR((VLOOKUP(B20,'[1]4. Directorio Integrado'!$I$4:$J$1048576,2,0)),"")</f>
        <v>Testeo Control: C1559
Proceso: Depósitos en Cuentas de Ahorros en Oficina</v>
      </c>
      <c r="D20" s="28" t="s">
        <v>31</v>
      </c>
      <c r="E20" s="28"/>
      <c r="F20" s="28"/>
      <c r="G20" s="28"/>
      <c r="H20" s="28"/>
      <c r="I20" s="48"/>
      <c r="J20" s="48"/>
      <c r="K20" s="48"/>
      <c r="L20" s="48"/>
      <c r="M20" s="48"/>
      <c r="N20" s="48"/>
    </row>
    <row r="21" spans="1:14" ht="21">
      <c r="B21" s="47" t="s">
        <v>384</v>
      </c>
      <c r="C21" s="43" t="str">
        <f>IFERROR((VLOOKUP(B21,'[1]4. Directorio Integrado'!$I$4:$J$1048576,2,0)),"")</f>
        <v>Testeo Control: C1559
Proceso: Recaudo Cuota de Crédito en Oficina</v>
      </c>
      <c r="D21" s="28" t="s">
        <v>31</v>
      </c>
      <c r="E21" s="28"/>
      <c r="F21" s="28"/>
      <c r="G21" s="28"/>
      <c r="H21" s="28"/>
      <c r="I21" s="48"/>
      <c r="J21" s="48"/>
      <c r="K21" s="48"/>
      <c r="L21" s="48"/>
      <c r="M21" s="48"/>
      <c r="N21" s="48"/>
    </row>
    <row r="22" spans="1:14" ht="21">
      <c r="B22" s="47" t="s">
        <v>385</v>
      </c>
      <c r="C22" s="43" t="str">
        <f>IFERROR((VLOOKUP(B22,'[1]4. Directorio Integrado'!$I$4:$J$1048576,2,0)),"")</f>
        <v>Testeo Control: C488
Proceso: Administración de Cupos de Efectivo en Oficina</v>
      </c>
      <c r="D22" s="28" t="s">
        <v>31</v>
      </c>
      <c r="E22" s="28"/>
      <c r="F22" s="28"/>
      <c r="G22" s="28"/>
      <c r="H22" s="28"/>
      <c r="I22" s="48"/>
      <c r="J22" s="48"/>
      <c r="K22" s="48"/>
      <c r="L22" s="48"/>
      <c r="M22" s="48"/>
      <c r="N22" s="48"/>
    </row>
    <row r="23" spans="1:14" ht="21">
      <c r="B23" s="47" t="s">
        <v>386</v>
      </c>
      <c r="C23" s="43" t="str">
        <f>IFERROR((VLOOKUP(B23,'[1]4. Directorio Integrado'!$I$4:$J$1048576,2,0)),"")</f>
        <v>Testeo Control: C490
Proceso: Administración de Cupos de Efectivo en Oficina</v>
      </c>
      <c r="D23" s="28" t="s">
        <v>31</v>
      </c>
      <c r="E23" s="28"/>
      <c r="F23" s="28"/>
      <c r="G23" s="28"/>
      <c r="H23" s="28"/>
      <c r="I23" s="48"/>
      <c r="J23" s="48"/>
      <c r="K23" s="48"/>
      <c r="L23" s="48"/>
      <c r="M23" s="48"/>
      <c r="N23" s="48"/>
    </row>
    <row r="24" spans="1:14" ht="21">
      <c r="B24" s="47" t="s">
        <v>387</v>
      </c>
      <c r="C24" s="43" t="str">
        <f>IFERROR((VLOOKUP(B24,'[1]4. Directorio Integrado'!$I$4:$J$1048576,2,0)),"")</f>
        <v>Testeo Control: C1104
Proceso: Administración Documental</v>
      </c>
      <c r="D24" s="28" t="s">
        <v>31</v>
      </c>
      <c r="E24" s="28"/>
      <c r="F24" s="28"/>
      <c r="G24" s="28"/>
      <c r="H24" s="28"/>
      <c r="I24" s="48"/>
      <c r="J24" s="48"/>
      <c r="K24" s="48"/>
      <c r="L24" s="48"/>
      <c r="M24" s="48"/>
      <c r="N24" s="48"/>
    </row>
    <row r="25" spans="1:14" ht="21">
      <c r="B25" s="47" t="s">
        <v>388</v>
      </c>
      <c r="C25" s="43" t="str">
        <f>IFERROR((VLOOKUP(B25,'[1]4. Directorio Integrado'!$I$4:$J$1048576,2,0)),"")</f>
        <v>Testeo Control: C1102
Proceso: Administración Documental</v>
      </c>
      <c r="D25" s="28" t="s">
        <v>31</v>
      </c>
      <c r="E25" s="28"/>
      <c r="F25" s="28"/>
      <c r="G25" s="28"/>
      <c r="H25" s="28"/>
      <c r="I25" s="48"/>
      <c r="J25" s="48"/>
      <c r="K25" s="48"/>
      <c r="L25" s="48"/>
      <c r="M25" s="48"/>
      <c r="N25" s="48"/>
    </row>
    <row r="26" spans="1:14" ht="21">
      <c r="B26" s="47" t="s">
        <v>389</v>
      </c>
      <c r="C26" s="43" t="str">
        <f>IFERROR((VLOOKUP(B26,'[1]4. Directorio Integrado'!$I$4:$J$1048576,2,0)),"")</f>
        <v>Testeo Control: C1116
Proceso: Evaluación de Solicitudes de Microcrédito</v>
      </c>
      <c r="D26" s="28" t="s">
        <v>31</v>
      </c>
      <c r="E26" s="28"/>
      <c r="F26" s="28"/>
      <c r="G26" s="28"/>
      <c r="H26" s="28"/>
      <c r="I26" s="48"/>
      <c r="J26" s="48"/>
      <c r="K26" s="48"/>
      <c r="L26" s="48"/>
      <c r="M26" s="48"/>
      <c r="N26" s="48"/>
    </row>
    <row r="27" spans="1:14" ht="21">
      <c r="B27" s="47" t="s">
        <v>390</v>
      </c>
      <c r="C27" s="43" t="str">
        <f>IFERROR((VLOOKUP(B27,'[1]4. Directorio Integrado'!$I$4:$J$1048576,2,0)),"")</f>
        <v>Testeo Control: C172
Proceso: Desembolso de Microcréditos</v>
      </c>
      <c r="D27" s="28" t="s">
        <v>31</v>
      </c>
      <c r="E27" s="28"/>
      <c r="F27" s="28"/>
      <c r="G27" s="28"/>
      <c r="H27" s="28"/>
      <c r="I27" s="48"/>
      <c r="J27" s="48"/>
      <c r="K27" s="48"/>
      <c r="L27" s="48"/>
      <c r="M27" s="48"/>
      <c r="N27" s="48"/>
    </row>
    <row r="28" spans="1:14" ht="21">
      <c r="B28" s="47" t="s">
        <v>391</v>
      </c>
      <c r="C28" s="43" t="str">
        <f>IFERROR((VLOOKUP(B28,'[1]4. Directorio Integrado'!$I$4:$J$1048576,2,0)),"")</f>
        <v>Testeo Control: C484
Proceso: Cuadre de Caja</v>
      </c>
      <c r="D28" s="28" t="s">
        <v>31</v>
      </c>
      <c r="E28" s="28"/>
      <c r="F28" s="28"/>
      <c r="G28" s="28"/>
      <c r="H28" s="28"/>
      <c r="I28" s="48"/>
      <c r="J28" s="48"/>
      <c r="K28" s="48"/>
      <c r="L28" s="48"/>
      <c r="M28" s="48"/>
      <c r="N28" s="48"/>
    </row>
    <row r="29" spans="1:14" ht="21.75" thickBot="1">
      <c r="B29" s="47" t="s">
        <v>392</v>
      </c>
      <c r="C29" s="43" t="str">
        <f>IFERROR((VLOOKUP(B29,'[1]4. Directorio Integrado'!$I$4:$J$1048576,2,0)),"")</f>
        <v>Testeo Control: CN1643
Proceso: Retiros de Cuentas de Ahorros en Oficinas</v>
      </c>
      <c r="D29" s="28" t="s">
        <v>31</v>
      </c>
      <c r="E29" s="28"/>
      <c r="F29" s="28"/>
      <c r="G29" s="28"/>
      <c r="H29" s="28"/>
      <c r="I29" s="48"/>
      <c r="J29" s="48"/>
      <c r="K29" s="48"/>
      <c r="L29" s="48"/>
      <c r="M29" s="48"/>
      <c r="N29" s="48"/>
    </row>
    <row r="30" spans="1:14" ht="16.5" thickTop="1" thickBot="1">
      <c r="A30" s="16" t="e">
        <f>SUM(A17,A8)</f>
        <v>#REF!</v>
      </c>
      <c r="C30" s="34" t="s">
        <v>78</v>
      </c>
      <c r="D30" s="34">
        <f>SUM(D17,D8)</f>
        <v>13</v>
      </c>
      <c r="E30" s="34">
        <f t="shared" ref="E30:H30" si="4">SUM(E17,E8)</f>
        <v>5</v>
      </c>
      <c r="F30" s="34">
        <f t="shared" si="4"/>
        <v>0</v>
      </c>
      <c r="G30" s="34">
        <f t="shared" si="4"/>
        <v>0</v>
      </c>
      <c r="H30" s="34">
        <f t="shared" si="4"/>
        <v>0</v>
      </c>
      <c r="I30" s="35"/>
      <c r="J30" s="35"/>
      <c r="K30" s="35"/>
      <c r="L30" s="35"/>
      <c r="M30" s="35"/>
      <c r="N30" s="35"/>
    </row>
    <row r="31" spans="1:14" ht="15.75" thickTop="1"/>
  </sheetData>
  <mergeCells count="11">
    <mergeCell ref="J6:J7"/>
    <mergeCell ref="K6:K7"/>
    <mergeCell ref="L6:L7"/>
    <mergeCell ref="M6:M7"/>
    <mergeCell ref="N6:N7"/>
    <mergeCell ref="D2:H2"/>
    <mergeCell ref="D3:H3"/>
    <mergeCell ref="D4:H4"/>
    <mergeCell ref="B6:C7"/>
    <mergeCell ref="D6:H6"/>
    <mergeCell ref="I6:I7"/>
  </mergeCells>
  <conditionalFormatting sqref="D1 D5:D6 D8:D16 D19:D1048576 D17:H17 E30:H30 E8:H9">
    <cfRule type="containsText" dxfId="10" priority="11" operator="containsText" text="X">
      <formula>NOT(ISERROR(SEARCH("X",D1)))</formula>
    </cfRule>
  </conditionalFormatting>
  <conditionalFormatting sqref="E1 E5:E6 E10:E16 E19:E1048576">
    <cfRule type="containsText" dxfId="9" priority="10" operator="containsText" text="X">
      <formula>NOT(ISERROR(SEARCH("X",E1)))</formula>
    </cfRule>
  </conditionalFormatting>
  <conditionalFormatting sqref="F10:F16">
    <cfRule type="containsText" dxfId="8" priority="9" operator="containsText" text="X">
      <formula>NOT(ISERROR(SEARCH("X",F10)))</formula>
    </cfRule>
  </conditionalFormatting>
  <conditionalFormatting sqref="F19:F29">
    <cfRule type="containsText" dxfId="7" priority="8" operator="containsText" text="X">
      <formula>NOT(ISERROR(SEARCH("X",F19)))</formula>
    </cfRule>
  </conditionalFormatting>
  <conditionalFormatting sqref="G10:G16">
    <cfRule type="containsText" dxfId="6" priority="7" operator="containsText" text="X">
      <formula>NOT(ISERROR(SEARCH("X",G10)))</formula>
    </cfRule>
  </conditionalFormatting>
  <conditionalFormatting sqref="H10:H16">
    <cfRule type="containsText" dxfId="5" priority="6" operator="containsText" text="X">
      <formula>NOT(ISERROR(SEARCH("X",H10)))</formula>
    </cfRule>
  </conditionalFormatting>
  <conditionalFormatting sqref="D18:H18">
    <cfRule type="containsText" dxfId="4" priority="5" operator="containsText" text="X">
      <formula>NOT(ISERROR(SEARCH("X",D18)))</formula>
    </cfRule>
  </conditionalFormatting>
  <conditionalFormatting sqref="G19:G29">
    <cfRule type="containsText" dxfId="3" priority="4" operator="containsText" text="X">
      <formula>NOT(ISERROR(SEARCH("X",G19)))</formula>
    </cfRule>
  </conditionalFormatting>
  <conditionalFormatting sqref="H19:H29">
    <cfRule type="containsText" dxfId="2" priority="3" operator="containsText" text="X">
      <formula>NOT(ISERROR(SEARCH("X",H19)))</formula>
    </cfRule>
  </conditionalFormatting>
  <conditionalFormatting sqref="D7">
    <cfRule type="containsText" dxfId="1" priority="2" operator="containsText" text="X">
      <formula>NOT(ISERROR(SEARCH("X",D7)))</formula>
    </cfRule>
  </conditionalFormatting>
  <conditionalFormatting sqref="E7">
    <cfRule type="containsText" dxfId="0" priority="1" operator="containsText" text="X">
      <formula>NOT(ISERROR(SEARCH("X",E7)))</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Formato 1- SARO</vt:lpstr>
      <vt:lpstr>Formato 2 - SGSI</vt:lpstr>
      <vt:lpstr>Formato 3 - SAC</vt:lpstr>
      <vt:lpstr>Formato 4 - SGSF</vt:lpstr>
      <vt:lpstr>Formato 5 - SARLAFT</vt:lpstr>
      <vt:lpstr>Formato 6 - PCN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GUTIERREZ CRUZ</dc:creator>
  <cp:lastModifiedBy>GUILLERMO GUTIERREZ CRUZ</cp:lastModifiedBy>
  <dcterms:created xsi:type="dcterms:W3CDTF">2021-03-03T20:02:41Z</dcterms:created>
  <dcterms:modified xsi:type="dcterms:W3CDTF">2021-03-03T20:03:08Z</dcterms:modified>
</cp:coreProperties>
</file>