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USUARIO\Documents\EAN\III SEM\SEMINARIO\OneDrive_2020-09-20\Tercera Entrega\"/>
    </mc:Choice>
  </mc:AlternateContent>
  <bookViews>
    <workbookView xWindow="0" yWindow="0" windowWidth="11640" windowHeight="7380" tabRatio="817"/>
  </bookViews>
  <sheets>
    <sheet name="MUESTRA PROYECTOS" sheetId="1" r:id="rId1"/>
    <sheet name="GRAFICAS MUESTRA" sheetId="6" r:id="rId2"/>
    <sheet name="TABLAS ESTADÍSTICAS" sheetId="4" r:id="rId3"/>
    <sheet name="OTROS" sheetId="5" r:id="rId4"/>
  </sheets>
  <definedNames>
    <definedName name="_xlnm._FilterDatabase" localSheetId="3" hidden="1">OTROS!$A$1:$F$81</definedName>
  </definedNames>
  <calcPr calcId="152511"/>
  <pivotCaches>
    <pivotCache cacheId="14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4" i="4" l="1"/>
  <c r="G88" i="1"/>
  <c r="G87" i="1"/>
  <c r="C16" i="4" l="1"/>
  <c r="C15" i="4"/>
  <c r="C13" i="4"/>
  <c r="A3" i="4"/>
  <c r="F86" i="1"/>
  <c r="F85" i="1"/>
  <c r="F87" i="1" s="1"/>
  <c r="B3" i="4" l="1"/>
  <c r="C3" i="4" s="1"/>
  <c r="I13" i="4"/>
  <c r="F88" i="1"/>
  <c r="C170" i="4"/>
  <c r="C169" i="4"/>
  <c r="C168" i="4"/>
  <c r="C167" i="4"/>
  <c r="A157" i="4"/>
  <c r="B157" i="4" s="1"/>
  <c r="C151" i="4"/>
  <c r="C153" i="4"/>
  <c r="C152" i="4"/>
  <c r="C150" i="4"/>
  <c r="A140" i="4"/>
  <c r="B140" i="4" s="1"/>
  <c r="C136" i="4"/>
  <c r="C135" i="4"/>
  <c r="C134" i="4"/>
  <c r="C133" i="4"/>
  <c r="A123" i="4"/>
  <c r="B123" i="4" s="1"/>
  <c r="C119" i="4"/>
  <c r="C118" i="4"/>
  <c r="C117" i="4"/>
  <c r="C116" i="4"/>
  <c r="A106" i="4"/>
  <c r="B106" i="4" s="1"/>
  <c r="C102" i="4"/>
  <c r="C101" i="4"/>
  <c r="C100" i="4"/>
  <c r="C99" i="4"/>
  <c r="A89" i="4"/>
  <c r="B89" i="4" s="1"/>
  <c r="C85" i="4"/>
  <c r="C84" i="4"/>
  <c r="C83" i="4"/>
  <c r="C82" i="4"/>
  <c r="A72" i="4"/>
  <c r="B72" i="4" s="1"/>
  <c r="H4" i="4" l="1"/>
  <c r="A4" i="4"/>
  <c r="B4" i="4" s="1"/>
  <c r="A5" i="4"/>
  <c r="B5" i="4" s="1"/>
  <c r="H5" i="4"/>
  <c r="H158" i="4"/>
  <c r="H141" i="4"/>
  <c r="H124" i="4"/>
  <c r="H73" i="4"/>
  <c r="C68" i="4"/>
  <c r="C67" i="4"/>
  <c r="C66" i="4"/>
  <c r="C65" i="4"/>
  <c r="A55" i="4"/>
  <c r="C51" i="4"/>
  <c r="C34" i="4"/>
  <c r="C50" i="4"/>
  <c r="C49" i="4"/>
  <c r="C48" i="4"/>
  <c r="A38" i="4"/>
  <c r="A21" i="4"/>
  <c r="C33" i="4"/>
  <c r="C32" i="4"/>
  <c r="C31" i="4"/>
  <c r="O86" i="1"/>
  <c r="N86" i="1"/>
  <c r="N88" i="1" s="1"/>
  <c r="M86" i="1"/>
  <c r="M88" i="1" s="1"/>
  <c r="L86" i="1"/>
  <c r="L88" i="1" s="1"/>
  <c r="K86" i="1"/>
  <c r="J86" i="1"/>
  <c r="J88" i="1" s="1"/>
  <c r="I86" i="1"/>
  <c r="I88" i="1" s="1"/>
  <c r="H86" i="1"/>
  <c r="H88" i="1" s="1"/>
  <c r="G86" i="1"/>
  <c r="G85" i="1"/>
  <c r="J87" i="1"/>
  <c r="K87" i="1"/>
  <c r="K88" i="1" s="1"/>
  <c r="N87" i="1"/>
  <c r="O87" i="1"/>
  <c r="O88" i="1" s="1"/>
  <c r="O85" i="1"/>
  <c r="N85" i="1"/>
  <c r="M85" i="1"/>
  <c r="M87" i="1" s="1"/>
  <c r="L85" i="1"/>
  <c r="L87" i="1" s="1"/>
  <c r="K85" i="1"/>
  <c r="J85" i="1"/>
  <c r="I85" i="1"/>
  <c r="I87" i="1" s="1"/>
  <c r="H85" i="1"/>
  <c r="H87" i="1" s="1"/>
  <c r="F82" i="1"/>
  <c r="F4" i="1"/>
  <c r="B38" i="4" l="1"/>
  <c r="H39" i="4" s="1"/>
  <c r="A6" i="4"/>
  <c r="B6" i="4" s="1"/>
  <c r="C5" i="4"/>
  <c r="C4" i="4"/>
  <c r="B55" i="4"/>
  <c r="H56" i="4" s="1"/>
  <c r="A158" i="4"/>
  <c r="B158" i="4" s="1"/>
  <c r="C157" i="4"/>
  <c r="A141" i="4"/>
  <c r="B141" i="4" s="1"/>
  <c r="C140" i="4"/>
  <c r="A124" i="4"/>
  <c r="B124" i="4" s="1"/>
  <c r="C123" i="4"/>
  <c r="A107" i="4"/>
  <c r="B107" i="4" s="1"/>
  <c r="H107" i="4"/>
  <c r="C106" i="4"/>
  <c r="C89" i="4"/>
  <c r="A90" i="4"/>
  <c r="B90" i="4" s="1"/>
  <c r="H90" i="4"/>
  <c r="A73" i="4"/>
  <c r="B73" i="4" s="1"/>
  <c r="C72" i="4"/>
  <c r="B21" i="4"/>
  <c r="F81" i="1"/>
  <c r="F83" i="1"/>
  <c r="F79" i="1"/>
  <c r="F80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62" i="1"/>
  <c r="H22" i="4" l="1"/>
  <c r="I31" i="4"/>
  <c r="A7" i="4"/>
  <c r="B7" i="4" s="1"/>
  <c r="H6" i="4"/>
  <c r="A56" i="4"/>
  <c r="C55" i="4"/>
  <c r="I48" i="4"/>
  <c r="A39" i="4"/>
  <c r="B39" i="4" s="1"/>
  <c r="C38" i="4"/>
  <c r="A22" i="4"/>
  <c r="B22" i="4" s="1"/>
  <c r="C21" i="4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A8" i="4" l="1"/>
  <c r="B8" i="4" s="1"/>
  <c r="H7" i="4"/>
  <c r="C6" i="4"/>
  <c r="B56" i="4"/>
  <c r="H57" i="4" s="1"/>
  <c r="A159" i="4"/>
  <c r="B159" i="4" s="1"/>
  <c r="H159" i="4"/>
  <c r="C158" i="4"/>
  <c r="A142" i="4"/>
  <c r="B142" i="4" s="1"/>
  <c r="H142" i="4"/>
  <c r="C141" i="4"/>
  <c r="A125" i="4"/>
  <c r="B125" i="4" s="1"/>
  <c r="H125" i="4"/>
  <c r="C124" i="4"/>
  <c r="A108" i="4"/>
  <c r="B108" i="4" s="1"/>
  <c r="C107" i="4"/>
  <c r="H108" i="4"/>
  <c r="A91" i="4"/>
  <c r="B91" i="4" s="1"/>
  <c r="H91" i="4"/>
  <c r="C90" i="4"/>
  <c r="A74" i="4"/>
  <c r="B74" i="4" s="1"/>
  <c r="H74" i="4"/>
  <c r="C73" i="4"/>
  <c r="H40" i="4"/>
  <c r="H23" i="4"/>
  <c r="H8" i="4" l="1"/>
  <c r="A9" i="4"/>
  <c r="B9" i="4" s="1"/>
  <c r="C7" i="4"/>
  <c r="A57" i="4"/>
  <c r="C56" i="4"/>
  <c r="A40" i="4"/>
  <c r="B40" i="4" s="1"/>
  <c r="C39" i="4"/>
  <c r="A23" i="4"/>
  <c r="B23" i="4" s="1"/>
  <c r="C22" i="4"/>
  <c r="A10" i="4" l="1"/>
  <c r="B10" i="4" s="1"/>
  <c r="D3" i="4" s="1" a="1"/>
  <c r="C8" i="4"/>
  <c r="H9" i="4"/>
  <c r="B57" i="4"/>
  <c r="H58" i="4" s="1"/>
  <c r="A160" i="4"/>
  <c r="B160" i="4" s="1"/>
  <c r="H160" i="4"/>
  <c r="C159" i="4"/>
  <c r="A143" i="4"/>
  <c r="B143" i="4" s="1"/>
  <c r="C142" i="4"/>
  <c r="H143" i="4"/>
  <c r="A126" i="4"/>
  <c r="B126" i="4" s="1"/>
  <c r="C125" i="4"/>
  <c r="H126" i="4"/>
  <c r="A109" i="4"/>
  <c r="B109" i="4" s="1"/>
  <c r="C108" i="4"/>
  <c r="H109" i="4"/>
  <c r="A92" i="4"/>
  <c r="B92" i="4" s="1"/>
  <c r="C91" i="4"/>
  <c r="H92" i="4"/>
  <c r="A75" i="4"/>
  <c r="B75" i="4" s="1"/>
  <c r="H75" i="4"/>
  <c r="C74" i="4"/>
  <c r="C57" i="4"/>
  <c r="C40" i="4"/>
  <c r="H24" i="4"/>
  <c r="C23" i="4"/>
  <c r="D3" i="4" l="1"/>
  <c r="D4" i="4"/>
  <c r="D5" i="4"/>
  <c r="E5" i="4" s="1"/>
  <c r="D10" i="4"/>
  <c r="E10" i="4" s="1"/>
  <c r="D8" i="4"/>
  <c r="D6" i="4"/>
  <c r="E6" i="4" s="1"/>
  <c r="D7" i="4"/>
  <c r="D9" i="4"/>
  <c r="E9" i="4" s="1"/>
  <c r="E7" i="4"/>
  <c r="E8" i="4"/>
  <c r="E4" i="4"/>
  <c r="C9" i="4"/>
  <c r="C10" i="4"/>
  <c r="H10" i="4"/>
  <c r="C160" i="4"/>
  <c r="C143" i="4"/>
  <c r="C126" i="4"/>
  <c r="C109" i="4"/>
  <c r="C92" i="4"/>
  <c r="C75" i="4"/>
  <c r="A58" i="4"/>
  <c r="A41" i="4"/>
  <c r="B41" i="4" s="1"/>
  <c r="H41" i="4"/>
  <c r="A24" i="4"/>
  <c r="B24" i="4" s="1"/>
  <c r="F3" i="4" l="1"/>
  <c r="F4" i="4" s="1"/>
  <c r="F5" i="4" s="1"/>
  <c r="F6" i="4" s="1"/>
  <c r="F7" i="4" s="1"/>
  <c r="F8" i="4" s="1"/>
  <c r="F9" i="4" s="1"/>
  <c r="F10" i="4" s="1"/>
  <c r="E3" i="4"/>
  <c r="D11" i="4"/>
  <c r="H11" i="4"/>
  <c r="B58" i="4"/>
  <c r="H59" i="4" s="1"/>
  <c r="A161" i="4"/>
  <c r="B161" i="4" s="1"/>
  <c r="H161" i="4"/>
  <c r="A144" i="4"/>
  <c r="B144" i="4" s="1"/>
  <c r="H144" i="4"/>
  <c r="A127" i="4"/>
  <c r="B127" i="4" s="1"/>
  <c r="H127" i="4"/>
  <c r="A110" i="4"/>
  <c r="B110" i="4" s="1"/>
  <c r="H110" i="4"/>
  <c r="A93" i="4"/>
  <c r="B93" i="4" s="1"/>
  <c r="H93" i="4"/>
  <c r="A76" i="4"/>
  <c r="B76" i="4" s="1"/>
  <c r="H76" i="4"/>
  <c r="H25" i="4"/>
  <c r="G3" i="4" l="1"/>
  <c r="G4" i="4" s="1"/>
  <c r="G5" i="4" s="1"/>
  <c r="G6" i="4" s="1"/>
  <c r="G7" i="4" s="1"/>
  <c r="G8" i="4" s="1"/>
  <c r="G9" i="4" s="1"/>
  <c r="G10" i="4" s="1"/>
  <c r="E11" i="4"/>
  <c r="A59" i="4"/>
  <c r="C58" i="4"/>
  <c r="A42" i="4"/>
  <c r="B42" i="4" s="1"/>
  <c r="H42" i="4"/>
  <c r="C41" i="4"/>
  <c r="A25" i="4"/>
  <c r="B25" i="4" s="1"/>
  <c r="C24" i="4"/>
  <c r="B59" i="4" l="1"/>
  <c r="H60" i="4" s="1"/>
  <c r="A162" i="4"/>
  <c r="B162" i="4" s="1"/>
  <c r="H162" i="4"/>
  <c r="C161" i="4"/>
  <c r="A145" i="4"/>
  <c r="B145" i="4" s="1"/>
  <c r="H145" i="4"/>
  <c r="C144" i="4"/>
  <c r="A128" i="4"/>
  <c r="B128" i="4" s="1"/>
  <c r="H128" i="4"/>
  <c r="C127" i="4"/>
  <c r="A111" i="4"/>
  <c r="B111" i="4" s="1"/>
  <c r="H111" i="4"/>
  <c r="C110" i="4"/>
  <c r="A94" i="4"/>
  <c r="B94" i="4" s="1"/>
  <c r="C93" i="4"/>
  <c r="H94" i="4"/>
  <c r="A77" i="4"/>
  <c r="B77" i="4" s="1"/>
  <c r="H77" i="4"/>
  <c r="C76" i="4"/>
  <c r="H26" i="4"/>
  <c r="C25" i="4"/>
  <c r="A163" i="4" l="1"/>
  <c r="B163" i="4" s="1"/>
  <c r="A146" i="4"/>
  <c r="B146" i="4" s="1"/>
  <c r="A129" i="4"/>
  <c r="B129" i="4" s="1"/>
  <c r="A112" i="4"/>
  <c r="B112" i="4" s="1"/>
  <c r="C111" i="4"/>
  <c r="H112" i="4"/>
  <c r="A95" i="4"/>
  <c r="B95" i="4" s="1"/>
  <c r="A78" i="4"/>
  <c r="B78" i="4" s="1"/>
  <c r="A60" i="4"/>
  <c r="C59" i="4"/>
  <c r="A43" i="4"/>
  <c r="B43" i="4" s="1"/>
  <c r="H43" i="4"/>
  <c r="C42" i="4"/>
  <c r="A26" i="4"/>
  <c r="B26" i="4" s="1"/>
  <c r="B60" i="4" l="1"/>
  <c r="H61" i="4" s="1"/>
  <c r="A164" i="4"/>
  <c r="B164" i="4" s="1"/>
  <c r="D157" i="4" s="1" a="1"/>
  <c r="H163" i="4"/>
  <c r="C162" i="4"/>
  <c r="H146" i="4"/>
  <c r="A147" i="4"/>
  <c r="B147" i="4" s="1"/>
  <c r="D140" i="4" s="1" a="1"/>
  <c r="C145" i="4"/>
  <c r="A130" i="4"/>
  <c r="B130" i="4" s="1"/>
  <c r="D123" i="4" s="1" a="1"/>
  <c r="C129" i="4"/>
  <c r="H129" i="4"/>
  <c r="C128" i="4"/>
  <c r="A113" i="4"/>
  <c r="B113" i="4" s="1"/>
  <c r="D106" i="4" s="1" a="1"/>
  <c r="H95" i="4"/>
  <c r="A96" i="4"/>
  <c r="B96" i="4" s="1"/>
  <c r="D89" i="4" s="1" a="1"/>
  <c r="C95" i="4"/>
  <c r="H96" i="4"/>
  <c r="C94" i="4"/>
  <c r="A79" i="4"/>
  <c r="B79" i="4" s="1"/>
  <c r="D72" i="4" s="1" a="1"/>
  <c r="H78" i="4"/>
  <c r="C77" i="4"/>
  <c r="A44" i="4"/>
  <c r="B44" i="4" s="1"/>
  <c r="A27" i="4"/>
  <c r="B27" i="4" s="1"/>
  <c r="A61" i="4" l="1"/>
  <c r="D96" i="4"/>
  <c r="E96" i="4" s="1"/>
  <c r="D94" i="4"/>
  <c r="E94" i="4" s="1"/>
  <c r="D89" i="4"/>
  <c r="E89" i="4" s="1"/>
  <c r="D91" i="4"/>
  <c r="E91" i="4" s="1"/>
  <c r="D93" i="4"/>
  <c r="E93" i="4" s="1"/>
  <c r="D95" i="4"/>
  <c r="E95" i="4" s="1"/>
  <c r="D90" i="4"/>
  <c r="E90" i="4" s="1"/>
  <c r="D92" i="4"/>
  <c r="E92" i="4" s="1"/>
  <c r="D164" i="4"/>
  <c r="E164" i="4" s="1"/>
  <c r="D158" i="4"/>
  <c r="E158" i="4" s="1"/>
  <c r="D160" i="4"/>
  <c r="E160" i="4" s="1"/>
  <c r="D162" i="4"/>
  <c r="E162" i="4" s="1"/>
  <c r="D157" i="4"/>
  <c r="E157" i="4" s="1"/>
  <c r="D159" i="4"/>
  <c r="E159" i="4" s="1"/>
  <c r="D161" i="4"/>
  <c r="E161" i="4" s="1"/>
  <c r="D163" i="4"/>
  <c r="E163" i="4" s="1"/>
  <c r="D79" i="4"/>
  <c r="E79" i="4" s="1"/>
  <c r="D72" i="4"/>
  <c r="E72" i="4" s="1"/>
  <c r="D74" i="4"/>
  <c r="E74" i="4" s="1"/>
  <c r="D76" i="4"/>
  <c r="E76" i="4" s="1"/>
  <c r="D78" i="4"/>
  <c r="E78" i="4" s="1"/>
  <c r="D73" i="4"/>
  <c r="E73" i="4" s="1"/>
  <c r="D75" i="4"/>
  <c r="E75" i="4" s="1"/>
  <c r="D77" i="4"/>
  <c r="E77" i="4" s="1"/>
  <c r="D147" i="4"/>
  <c r="E147" i="4" s="1"/>
  <c r="D140" i="4"/>
  <c r="E140" i="4" s="1"/>
  <c r="D143" i="4"/>
  <c r="E143" i="4" s="1"/>
  <c r="D144" i="4"/>
  <c r="E144" i="4" s="1"/>
  <c r="D142" i="4"/>
  <c r="E142" i="4" s="1"/>
  <c r="D141" i="4"/>
  <c r="E141" i="4" s="1"/>
  <c r="D146" i="4"/>
  <c r="E146" i="4" s="1"/>
  <c r="D145" i="4"/>
  <c r="E145" i="4" s="1"/>
  <c r="B61" i="4"/>
  <c r="H62" i="4" s="1"/>
  <c r="D113" i="4"/>
  <c r="E113" i="4" s="1"/>
  <c r="D107" i="4"/>
  <c r="E107" i="4" s="1"/>
  <c r="D109" i="4"/>
  <c r="E109" i="4" s="1"/>
  <c r="D111" i="4"/>
  <c r="E111" i="4" s="1"/>
  <c r="D106" i="4"/>
  <c r="E106" i="4" s="1"/>
  <c r="D108" i="4"/>
  <c r="E108" i="4" s="1"/>
  <c r="D110" i="4"/>
  <c r="E110" i="4" s="1"/>
  <c r="D112" i="4"/>
  <c r="E112" i="4" s="1"/>
  <c r="D128" i="4"/>
  <c r="E128" i="4" s="1"/>
  <c r="D127" i="4"/>
  <c r="E127" i="4" s="1"/>
  <c r="D124" i="4"/>
  <c r="E124" i="4" s="1"/>
  <c r="D125" i="4"/>
  <c r="E125" i="4" s="1"/>
  <c r="D130" i="4"/>
  <c r="E130" i="4" s="1"/>
  <c r="D129" i="4"/>
  <c r="E129" i="4" s="1"/>
  <c r="D123" i="4"/>
  <c r="E123" i="4" s="1"/>
  <c r="D126" i="4"/>
  <c r="E126" i="4" s="1"/>
  <c r="C164" i="4"/>
  <c r="H164" i="4"/>
  <c r="C163" i="4"/>
  <c r="C146" i="4"/>
  <c r="H147" i="4"/>
  <c r="C130" i="4"/>
  <c r="H130" i="4"/>
  <c r="C113" i="4"/>
  <c r="H113" i="4"/>
  <c r="C112" i="4"/>
  <c r="C79" i="4"/>
  <c r="H79" i="4"/>
  <c r="C78" i="4"/>
  <c r="A62" i="4"/>
  <c r="C60" i="4"/>
  <c r="A45" i="4"/>
  <c r="B45" i="4" s="1"/>
  <c r="D38" i="4" s="1" a="1"/>
  <c r="C44" i="4"/>
  <c r="H44" i="4"/>
  <c r="C43" i="4"/>
  <c r="H27" i="4"/>
  <c r="A28" i="4"/>
  <c r="B28" i="4" s="1"/>
  <c r="C26" i="4"/>
  <c r="C61" i="4" l="1"/>
  <c r="B62" i="4"/>
  <c r="D55" i="4" s="1" a="1"/>
  <c r="H165" i="4"/>
  <c r="C147" i="4"/>
  <c r="H148" i="4"/>
  <c r="H131" i="4"/>
  <c r="H114" i="4"/>
  <c r="H97" i="4"/>
  <c r="C96" i="4"/>
  <c r="H80" i="4"/>
  <c r="D44" i="4"/>
  <c r="E44" i="4" s="1"/>
  <c r="D42" i="4"/>
  <c r="E42" i="4" s="1"/>
  <c r="D41" i="4"/>
  <c r="E41" i="4" s="1"/>
  <c r="D39" i="4"/>
  <c r="E39" i="4" s="1"/>
  <c r="D45" i="4"/>
  <c r="E45" i="4" s="1"/>
  <c r="D43" i="4"/>
  <c r="E43" i="4" s="1"/>
  <c r="D38" i="4"/>
  <c r="E38" i="4" s="1"/>
  <c r="D40" i="4"/>
  <c r="E40" i="4" s="1"/>
  <c r="H45" i="4"/>
  <c r="H28" i="4"/>
  <c r="C27" i="4"/>
  <c r="D21" i="4" a="1"/>
  <c r="H63" i="4" l="1"/>
  <c r="D62" i="4"/>
  <c r="E62" i="4" s="1"/>
  <c r="D56" i="4"/>
  <c r="E56" i="4" s="1"/>
  <c r="D61" i="4"/>
  <c r="E61" i="4" s="1"/>
  <c r="D60" i="4"/>
  <c r="E60" i="4" s="1"/>
  <c r="D58" i="4"/>
  <c r="E58" i="4" s="1"/>
  <c r="D59" i="4"/>
  <c r="E59" i="4" s="1"/>
  <c r="D57" i="4"/>
  <c r="E57" i="4" s="1"/>
  <c r="D55" i="4"/>
  <c r="E55" i="4" s="1"/>
  <c r="F157" i="4"/>
  <c r="F158" i="4" s="1"/>
  <c r="F159" i="4" s="1"/>
  <c r="F160" i="4" s="1"/>
  <c r="F161" i="4" s="1"/>
  <c r="F162" i="4" s="1"/>
  <c r="F163" i="4" s="1"/>
  <c r="F164" i="4" s="1"/>
  <c r="D165" i="4"/>
  <c r="F140" i="4"/>
  <c r="F141" i="4" s="1"/>
  <c r="F142" i="4" s="1"/>
  <c r="F143" i="4" s="1"/>
  <c r="F144" i="4" s="1"/>
  <c r="F145" i="4" s="1"/>
  <c r="F146" i="4" s="1"/>
  <c r="F147" i="4" s="1"/>
  <c r="D148" i="4"/>
  <c r="F123" i="4"/>
  <c r="D131" i="4"/>
  <c r="F124" i="4"/>
  <c r="F125" i="4" s="1"/>
  <c r="F126" i="4" s="1"/>
  <c r="F127" i="4" s="1"/>
  <c r="F128" i="4" s="1"/>
  <c r="F129" i="4" s="1"/>
  <c r="F130" i="4" s="1"/>
  <c r="F106" i="4"/>
  <c r="F107" i="4" s="1"/>
  <c r="F108" i="4" s="1"/>
  <c r="F109" i="4" s="1"/>
  <c r="F110" i="4" s="1"/>
  <c r="F111" i="4" s="1"/>
  <c r="F112" i="4" s="1"/>
  <c r="F113" i="4" s="1"/>
  <c r="D114" i="4"/>
  <c r="F89" i="4"/>
  <c r="F90" i="4" s="1"/>
  <c r="F91" i="4" s="1"/>
  <c r="F92" i="4" s="1"/>
  <c r="F93" i="4" s="1"/>
  <c r="F94" i="4" s="1"/>
  <c r="F95" i="4" s="1"/>
  <c r="F96" i="4" s="1"/>
  <c r="D97" i="4"/>
  <c r="F72" i="4"/>
  <c r="F73" i="4" s="1"/>
  <c r="F74" i="4" s="1"/>
  <c r="F75" i="4" s="1"/>
  <c r="F76" i="4" s="1"/>
  <c r="F77" i="4" s="1"/>
  <c r="F78" i="4" s="1"/>
  <c r="F79" i="4" s="1"/>
  <c r="D80" i="4"/>
  <c r="C62" i="4"/>
  <c r="H46" i="4"/>
  <c r="C45" i="4"/>
  <c r="H29" i="4"/>
  <c r="D27" i="4"/>
  <c r="D23" i="4"/>
  <c r="D25" i="4"/>
  <c r="D26" i="4"/>
  <c r="D22" i="4"/>
  <c r="D28" i="4"/>
  <c r="D24" i="4"/>
  <c r="D21" i="4"/>
  <c r="C28" i="4"/>
  <c r="G157" i="4" l="1"/>
  <c r="G158" i="4" s="1"/>
  <c r="G159" i="4" s="1"/>
  <c r="G160" i="4" s="1"/>
  <c r="G161" i="4" s="1"/>
  <c r="G162" i="4" s="1"/>
  <c r="G163" i="4" s="1"/>
  <c r="G164" i="4" s="1"/>
  <c r="E165" i="4"/>
  <c r="G140" i="4"/>
  <c r="G141" i="4" s="1"/>
  <c r="G142" i="4" s="1"/>
  <c r="G143" i="4" s="1"/>
  <c r="G144" i="4" s="1"/>
  <c r="G145" i="4" s="1"/>
  <c r="G146" i="4" s="1"/>
  <c r="G147" i="4" s="1"/>
  <c r="E148" i="4"/>
  <c r="G123" i="4"/>
  <c r="G124" i="4" s="1"/>
  <c r="G125" i="4" s="1"/>
  <c r="G126" i="4" s="1"/>
  <c r="G127" i="4" s="1"/>
  <c r="G128" i="4" s="1"/>
  <c r="G129" i="4" s="1"/>
  <c r="G130" i="4" s="1"/>
  <c r="E131" i="4"/>
  <c r="G106" i="4"/>
  <c r="G107" i="4" s="1"/>
  <c r="G108" i="4" s="1"/>
  <c r="G109" i="4" s="1"/>
  <c r="G110" i="4" s="1"/>
  <c r="G111" i="4" s="1"/>
  <c r="G112" i="4" s="1"/>
  <c r="G113" i="4" s="1"/>
  <c r="E114" i="4"/>
  <c r="E97" i="4"/>
  <c r="G89" i="4"/>
  <c r="G90" i="4" s="1"/>
  <c r="G91" i="4" s="1"/>
  <c r="G92" i="4" s="1"/>
  <c r="G93" i="4" s="1"/>
  <c r="G94" i="4" s="1"/>
  <c r="G95" i="4" s="1"/>
  <c r="G96" i="4" s="1"/>
  <c r="G72" i="4"/>
  <c r="G73" i="4" s="1"/>
  <c r="G74" i="4" s="1"/>
  <c r="G75" i="4" s="1"/>
  <c r="G76" i="4" s="1"/>
  <c r="G77" i="4" s="1"/>
  <c r="G78" i="4" s="1"/>
  <c r="G79" i="4" s="1"/>
  <c r="E80" i="4"/>
  <c r="F55" i="4"/>
  <c r="F56" i="4" s="1"/>
  <c r="F57" i="4" s="1"/>
  <c r="F58" i="4" s="1"/>
  <c r="F59" i="4" s="1"/>
  <c r="F60" i="4" s="1"/>
  <c r="F61" i="4" s="1"/>
  <c r="F62" i="4" s="1"/>
  <c r="D63" i="4"/>
  <c r="F38" i="4"/>
  <c r="F39" i="4" s="1"/>
  <c r="F40" i="4" s="1"/>
  <c r="F41" i="4" s="1"/>
  <c r="F42" i="4" s="1"/>
  <c r="F43" i="4" s="1"/>
  <c r="F44" i="4" s="1"/>
  <c r="F45" i="4" s="1"/>
  <c r="D46" i="4"/>
  <c r="F21" i="4"/>
  <c r="F22" i="4" s="1"/>
  <c r="F23" i="4" s="1"/>
  <c r="F24" i="4" s="1"/>
  <c r="F25" i="4" s="1"/>
  <c r="F26" i="4" s="1"/>
  <c r="F27" i="4" s="1"/>
  <c r="F28" i="4" s="1"/>
  <c r="D29" i="4"/>
  <c r="E21" i="4"/>
  <c r="E26" i="4"/>
  <c r="E24" i="4"/>
  <c r="E25" i="4"/>
  <c r="E28" i="4"/>
  <c r="E23" i="4"/>
  <c r="E22" i="4"/>
  <c r="E27" i="4"/>
  <c r="G55" i="4" l="1"/>
  <c r="G56" i="4" s="1"/>
  <c r="G57" i="4" s="1"/>
  <c r="G58" i="4" s="1"/>
  <c r="G59" i="4" s="1"/>
  <c r="G60" i="4" s="1"/>
  <c r="G61" i="4" s="1"/>
  <c r="G62" i="4" s="1"/>
  <c r="E63" i="4"/>
  <c r="G38" i="4"/>
  <c r="G39" i="4" s="1"/>
  <c r="G40" i="4" s="1"/>
  <c r="G41" i="4" s="1"/>
  <c r="G42" i="4" s="1"/>
  <c r="G43" i="4" s="1"/>
  <c r="G44" i="4" s="1"/>
  <c r="G45" i="4" s="1"/>
  <c r="E46" i="4"/>
  <c r="E29" i="4"/>
  <c r="G21" i="4"/>
  <c r="G22" i="4" s="1"/>
  <c r="G23" i="4" s="1"/>
  <c r="G24" i="4" s="1"/>
  <c r="G25" i="4" s="1"/>
  <c r="G26" i="4" s="1"/>
  <c r="G27" i="4" s="1"/>
  <c r="G28" i="4" s="1"/>
</calcChain>
</file>

<file path=xl/comments1.xml><?xml version="1.0" encoding="utf-8"?>
<comments xmlns="http://schemas.openxmlformats.org/spreadsheetml/2006/main">
  <authors>
    <author>Usuario</author>
  </authors>
  <commentList>
    <comment ref="E87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LEY DE STURGES
</t>
        </r>
      </text>
    </comment>
  </commentList>
</comments>
</file>

<file path=xl/sharedStrings.xml><?xml version="1.0" encoding="utf-8"?>
<sst xmlns="http://schemas.openxmlformats.org/spreadsheetml/2006/main" count="819" uniqueCount="235">
  <si>
    <t>Item</t>
  </si>
  <si>
    <t>Proyecto</t>
  </si>
  <si>
    <t>Ciudad</t>
  </si>
  <si>
    <t>M2 de Construcción</t>
  </si>
  <si>
    <t>Tipo de Certificación LEED</t>
  </si>
  <si>
    <t>Eficiencia de Agua</t>
  </si>
  <si>
    <t>Energía y Atmosfera</t>
  </si>
  <si>
    <t>Materiales y Recursos</t>
  </si>
  <si>
    <t>Innovación</t>
  </si>
  <si>
    <t>Créditos del proceso integrativo</t>
  </si>
  <si>
    <t>Puntaje LEED</t>
  </si>
  <si>
    <t>URL</t>
  </si>
  <si>
    <t>Hotel Grand Hyatt</t>
  </si>
  <si>
    <t>Bogotá</t>
  </si>
  <si>
    <t xml:space="preserve">Plata </t>
  </si>
  <si>
    <t>https://www.usgbc.org/projects/hotel-grand-hyatt-bogota</t>
  </si>
  <si>
    <t>623.57</t>
  </si>
  <si>
    <t>Platino</t>
  </si>
  <si>
    <t>https://www.usgbc.org/projects/google-bog-8f-fe69</t>
  </si>
  <si>
    <t>ALPINA Edificio Corporativo Sopo No 3</t>
  </si>
  <si>
    <t>Sopo</t>
  </si>
  <si>
    <t>https://www.usgbc.org/projects/alpina-edificio-corporativo-sopo-no-3</t>
  </si>
  <si>
    <t>ALPINA Edificio Corporativo Sopo</t>
  </si>
  <si>
    <t>https://www.usgbc.org/projects/alpina-edificio-corporativo-sopo</t>
  </si>
  <si>
    <t>Fundación Juan Felipe Gómez Escobar</t>
  </si>
  <si>
    <t>Cartagena</t>
  </si>
  <si>
    <t>https://www.usgbc.org/projects/fundacion-juan-felipe-gomez-escobar-0</t>
  </si>
  <si>
    <t>BC Empresarial</t>
  </si>
  <si>
    <t>Barranquilla</t>
  </si>
  <si>
    <t>https://www.usgbc.org/projects/bc-empresarial</t>
  </si>
  <si>
    <t>ATRIO Torre Norte</t>
  </si>
  <si>
    <t>https://www.usgbc.org/projects/atrio-torre-norte</t>
  </si>
  <si>
    <t>https://www.usgbc.org/projects/bacata-express-hotel</t>
  </si>
  <si>
    <t>BAVARIA Administrative Building</t>
  </si>
  <si>
    <t>https://www.usgbc.org/projects/bavaria-administrative-building</t>
  </si>
  <si>
    <t>BMW Plaza</t>
  </si>
  <si>
    <t>https://www.usgbc.org/projects/bmw-plaza</t>
  </si>
  <si>
    <t>CEDIS BIMBO</t>
  </si>
  <si>
    <t>Tenjo</t>
  </si>
  <si>
    <t>https://www.usgbc.org/projects/cedis-bimbo</t>
  </si>
  <si>
    <t>HOMECENTER CEDRITOS BOGOTA</t>
  </si>
  <si>
    <t>https://www.usgbc.org/projects/homecenter-cedritos-bogota</t>
  </si>
  <si>
    <t>Centro Argos para la Innovación</t>
  </si>
  <si>
    <t>Medellín</t>
  </si>
  <si>
    <t>https://www.usgbc.org/projects/centro-argos-para-la-innovacion</t>
  </si>
  <si>
    <t>CENTRO COMERCIAL EL EDEN ETAPA I</t>
  </si>
  <si>
    <t>https://www.usgbc.org/projects/centro-comercial-el-eden-etapa-i</t>
  </si>
  <si>
    <t>CENTRO COMERCIAL PLAZA CENTRAL</t>
  </si>
  <si>
    <t>https://www.usgbc.org/projects/centro-comercial-plaza-central</t>
  </si>
  <si>
    <t>CENTRO EMPRESARIAL COLPATRIA TORRE 2</t>
  </si>
  <si>
    <t>https://www.usgbc.org/projects/centro-empresarial-colpatria-torre-2</t>
  </si>
  <si>
    <t>Centro Empresarial Colpatria Torre 3</t>
  </si>
  <si>
    <t>https://www.usgbc.org/projects/centro-empresarial-colpatria-torre-3</t>
  </si>
  <si>
    <t>Conecta BTS 2</t>
  </si>
  <si>
    <t>https://www.usgbc.org/projects/connecta-bts-2</t>
  </si>
  <si>
    <t>Connecta BTS 3 y 4</t>
  </si>
  <si>
    <t>https://www.usgbc.org/projects/connecta-bts-3-y-4</t>
  </si>
  <si>
    <t>Connecta BTS 5 y 6</t>
  </si>
  <si>
    <t>https://www.usgbc.org/projects/connecta-bts-5-y-6</t>
  </si>
  <si>
    <t>Cortezza 93</t>
  </si>
  <si>
    <t>https://www.usgbc.org/projects/cortezza-93</t>
  </si>
  <si>
    <t>ECOTOWER 93</t>
  </si>
  <si>
    <t>https://www.usgbc.org/projects/ecotower-93</t>
  </si>
  <si>
    <t>Viverdi 85</t>
  </si>
  <si>
    <t>https://www.usgbc.org/projects/viverdi-85</t>
  </si>
  <si>
    <t>Centro Empresarial y Deportivo Calle 53</t>
  </si>
  <si>
    <t>https://www.usgbc.org/projects/centro-empresarial-y-deportivo-calle-53</t>
  </si>
  <si>
    <t>Conex</t>
  </si>
  <si>
    <t>Chía</t>
  </si>
  <si>
    <t>https://www.usgbc.org/projects/conex</t>
  </si>
  <si>
    <t>Ecoplaza</t>
  </si>
  <si>
    <t>Mosquera</t>
  </si>
  <si>
    <t>https://www.usgbc.org/projects/ecoplaza</t>
  </si>
  <si>
    <t>Banco de Occidente El Edén-Planeta Azul</t>
  </si>
  <si>
    <t>https://www.usgbc.org/projects/banco-de-occidente-el-eden-planeta-azul</t>
  </si>
  <si>
    <t>Gradeco Business Plaza</t>
  </si>
  <si>
    <t>https://www.usgbc.org/projects/gradeco-business-plaza</t>
  </si>
  <si>
    <t>Fontanar Centro Comercial</t>
  </si>
  <si>
    <t>https://www.usgbc.org/projects/fontanar-centro-comercial?view=overview</t>
  </si>
  <si>
    <t>IBM-BDC</t>
  </si>
  <si>
    <t>Funza</t>
  </si>
  <si>
    <t>https://www.usgbc.org/projects/ibm-bdc</t>
  </si>
  <si>
    <t>TORRE GRUPO SURA ALA 1C</t>
  </si>
  <si>
    <t>https://www.usgbc.org/projects/torre-grupo-sura-ala-1c</t>
  </si>
  <si>
    <t>Oficinas Chico 92-11</t>
  </si>
  <si>
    <t>https://www.usgbc.org/projects/zona-franca-plic-sa</t>
  </si>
  <si>
    <t>GNB Sudameris</t>
  </si>
  <si>
    <t>https://www.usgbc.org/projects/gnb-sudameris</t>
  </si>
  <si>
    <t>Nuevo CEDI Gestion Cargo Secos Cartagena</t>
  </si>
  <si>
    <t>https://www.usgbc.org/projects/nuevo-cedi-gestion-cargo-secos-cartagena</t>
  </si>
  <si>
    <t>Ruta-N Torre C</t>
  </si>
  <si>
    <t>https://www.usgbc.org/projects/ruta-n-torre-c</t>
  </si>
  <si>
    <t>T3- Ciudad Empresarial Sarmiento Angulo</t>
  </si>
  <si>
    <t>https://www.usgbc.org/projects/t3-ciudad-empresarial-sarmiento-angulo</t>
  </si>
  <si>
    <t>T7T8 Ciudad Empresarial Sarmiento Angulo</t>
  </si>
  <si>
    <t>https://www.usgbc.org/projects/t7t8-ciudad-empresarial-sarmiento-angulo</t>
  </si>
  <si>
    <t>Expansion Hospital Universitario FSFB</t>
  </si>
  <si>
    <t>https://www.usgbc.org/projects/expansion-hospital-universitario-fsfb</t>
  </si>
  <si>
    <t>Agencia Nacional de Hidrocarburos</t>
  </si>
  <si>
    <t>https://www.usgbc.org/projects/agencia-nacional-de-hidrocarburos</t>
  </si>
  <si>
    <t>Complejo Logistico San Cayetano T2</t>
  </si>
  <si>
    <t>https://www.usgbc.org/projects/complejo-logistico-san-cayetano-t2</t>
  </si>
  <si>
    <t>Complejo Logistico San Cayetano T3</t>
  </si>
  <si>
    <t>https://www.usgbc.org/projects/complejo-logistico-san-cayetano-t3</t>
  </si>
  <si>
    <t>Ecotower Chico</t>
  </si>
  <si>
    <t>https://www.usgbc.org/projects/ecotower-chico</t>
  </si>
  <si>
    <t>Edificio Corporativo Amarilo</t>
  </si>
  <si>
    <t>https://www.usgbc.org/projects/edificio-corporativo-amarilo</t>
  </si>
  <si>
    <t>Edificio Promision</t>
  </si>
  <si>
    <t>Palermo-Huila</t>
  </si>
  <si>
    <t>https://www.usgbc.org/projects/edificio-promision</t>
  </si>
  <si>
    <t>ESTACION SOPHIA</t>
  </si>
  <si>
    <t>https://www.usgbc.org/projects/estacion-sophia</t>
  </si>
  <si>
    <t>Midpoint 19</t>
  </si>
  <si>
    <t>https://www.usgbc.org/projects/midpoint-19</t>
  </si>
  <si>
    <t>Multiplaza Bogota</t>
  </si>
  <si>
    <t>https://www.usgbc.org/projects/multiplaza-bogota</t>
  </si>
  <si>
    <t>San Antonio Plaza Comercial</t>
  </si>
  <si>
    <t>Pitalito</t>
  </si>
  <si>
    <t>https://www.usgbc.org/projects/san-antonio-plaza-comercial</t>
  </si>
  <si>
    <t>TELEMEDELLIN</t>
  </si>
  <si>
    <t>https://www.usgbc.org/projects/telemedellin</t>
  </si>
  <si>
    <t>Torre Centro de Especialistas FCI</t>
  </si>
  <si>
    <t>https://www.usgbc.org/projects/torre-centro-de-especialistas-fci</t>
  </si>
  <si>
    <t>ZF TOWERS Services and Technology Park</t>
  </si>
  <si>
    <t>https://www.usgbc.org/projects/zf-towers-services-and-technology-park</t>
  </si>
  <si>
    <t>Proyecto Canaguate - Regional Valledupar</t>
  </si>
  <si>
    <t>Valledupar</t>
  </si>
  <si>
    <t>https://www.usgbc.org/projects/proyecto-canaguate-regional-valledupar</t>
  </si>
  <si>
    <t>Emporium 96</t>
  </si>
  <si>
    <t>https://www.usgbc.org/projects/emporium-96</t>
  </si>
  <si>
    <t>Kubik Virrey</t>
  </si>
  <si>
    <t>https://www.usgbc.org/projects/kubik-virrey</t>
  </si>
  <si>
    <t>MANE Sucursal Colombia</t>
  </si>
  <si>
    <t>Guarne</t>
  </si>
  <si>
    <t>https://www.usgbc.org/projects/mane-sucursal-colombia</t>
  </si>
  <si>
    <t>Makro Poblado</t>
  </si>
  <si>
    <t>https://www.usgbc.org/projects/makro-poblado</t>
  </si>
  <si>
    <t>Hotel Waya</t>
  </si>
  <si>
    <t>Albania</t>
  </si>
  <si>
    <t>https://www.usgbc.org/projects/hotel-waya</t>
  </si>
  <si>
    <t>Homecenter Manizales</t>
  </si>
  <si>
    <t>Manizales</t>
  </si>
  <si>
    <t>https://www.usgbc.org/projects/homecenter-manizales</t>
  </si>
  <si>
    <t>PARALELO 26</t>
  </si>
  <si>
    <t>https://www.usgbc.org/projects/paralelo-26</t>
  </si>
  <si>
    <t>W Hotel Bogotá</t>
  </si>
  <si>
    <t>https://www.usgbc.org/projects/w-hotel-bogota</t>
  </si>
  <si>
    <t>URBAN 165</t>
  </si>
  <si>
    <t>https://www.usgbc.org/projects/urban-165</t>
  </si>
  <si>
    <t>POLITECNICO GRANCOLOMBIANO CITY CAMPUS</t>
  </si>
  <si>
    <t>https://www.usgbc.org/projects/politecnico-grancolombiano-city-campus</t>
  </si>
  <si>
    <t>Oxo Cartagena</t>
  </si>
  <si>
    <t>https://www.usgbc.org/projects/oxo-cartagena</t>
  </si>
  <si>
    <t>Pontevedra Centro Empresarial</t>
  </si>
  <si>
    <t>https://www.usgbc.org/projects/pontevedra-centro-empresarial</t>
  </si>
  <si>
    <t>Porta 100</t>
  </si>
  <si>
    <t>https://www.usgbc.org/projects/porta-100</t>
  </si>
  <si>
    <t>Proyecto Arrayan - Regional Pasto</t>
  </si>
  <si>
    <t>Pasto</t>
  </si>
  <si>
    <t>https://www.usgbc.org/projects/proyecto-arrayan-regional-pasto</t>
  </si>
  <si>
    <t>SBD Medellin - Piso 5</t>
  </si>
  <si>
    <t>https://www.usgbc.org/projects/sbd-medellin-piso-5</t>
  </si>
  <si>
    <t>World Business Center</t>
  </si>
  <si>
    <t>https://www.usgbc.org/projects/world-business-center</t>
  </si>
  <si>
    <t>Tierra Firme</t>
  </si>
  <si>
    <t>https://www.usgbc.org/projects/tierra-firme</t>
  </si>
  <si>
    <t>EXITO LA FELICIDAD</t>
  </si>
  <si>
    <t>https://www.usgbc.org/projects/exito-la-felicidad</t>
  </si>
  <si>
    <t>Hospital Univ. San Vicente de Paul</t>
  </si>
  <si>
    <t>https://www.usgbc.org/projects/hospital-univ-san-vicente-de-paul</t>
  </si>
  <si>
    <t>INCOLMOTOS YAMAHA</t>
  </si>
  <si>
    <t>Girardota</t>
  </si>
  <si>
    <t>https://www.usgbc.org/projects/incolmotos-yamaha</t>
  </si>
  <si>
    <t>Johnson &amp; Johnson</t>
  </si>
  <si>
    <t>https://www.usgbc.org/projects/johnson-johnson</t>
  </si>
  <si>
    <t>Oro</t>
  </si>
  <si>
    <t>Certificado</t>
  </si>
  <si>
    <t>Google Bog 8F FE69</t>
  </si>
  <si>
    <t>Bacata Express Hotel</t>
  </si>
  <si>
    <t>Sitios Sostenibles</t>
  </si>
  <si>
    <t>Calidad ambiental interior</t>
  </si>
  <si>
    <t>Créditos de prioridad regional</t>
  </si>
  <si>
    <t>Ubicación y Transporte</t>
  </si>
  <si>
    <t>Centro Comercial Viva Wajiira</t>
  </si>
  <si>
    <t>Riohacha</t>
  </si>
  <si>
    <t>Oxo 69 Centro Empresarial y Hotelero</t>
  </si>
  <si>
    <t>https://www.usgbc.org/projects/centro-comercial-viva-wajiira</t>
  </si>
  <si>
    <t>https://www.usgbc.org/projects/oxo-69-centro-empresarial-y-hotelero-0</t>
  </si>
  <si>
    <t>IE Gabriel García Márquez</t>
  </si>
  <si>
    <t>Yumbo</t>
  </si>
  <si>
    <t>https://www.usgbc.org/projects/ie-gabriel-garcia-marquez</t>
  </si>
  <si>
    <t>Rochester School New Site Poject</t>
  </si>
  <si>
    <t>https://www.usgbc.org/projects/rochester-school-new-site-poject</t>
  </si>
  <si>
    <t>Rango</t>
  </si>
  <si>
    <t>CLASES</t>
  </si>
  <si>
    <t>TABLA DE DISTRIBUCIÓN DE FRECUENCIAS SITIOS SOSTENIBLES</t>
  </si>
  <si>
    <t>Frecuencia Absoluta (ni)</t>
  </si>
  <si>
    <t>Frecuencia Relativa (h1)</t>
  </si>
  <si>
    <t>Frecuencia Absoluta Acumulada (Ni)</t>
  </si>
  <si>
    <t>Frecuencia Relativa Acumulada (Hi)</t>
  </si>
  <si>
    <t>Marca de Clase</t>
  </si>
  <si>
    <t xml:space="preserve">TOTALES </t>
  </si>
  <si>
    <t>Media Aritmetica</t>
  </si>
  <si>
    <t>Mediana</t>
  </si>
  <si>
    <t>Moda</t>
  </si>
  <si>
    <t>TABLA DE DISTRIBUCIÓN DE FRECUENCIAS EFICIENCIA DE AGUA</t>
  </si>
  <si>
    <t>Desviación estandar</t>
  </si>
  <si>
    <t>TABLA DE DISTRIBUCIÓN DE FRECUENCIAS ENERGÍA Y ATMOSFERA</t>
  </si>
  <si>
    <r>
      <rPr>
        <b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(Tamaño de la muestra)</t>
    </r>
  </si>
  <si>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 (numero de clases)</t>
    </r>
  </si>
  <si>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 (tamaño de clases)</t>
    </r>
  </si>
  <si>
    <t>TABLA DE DISTRIBUCIÓN DE FRECUENCIAS MATERIALES Y RECURSOS</t>
  </si>
  <si>
    <t>TABLA DE DISTRIBUCIÓN DE FRECUENCIAS CALIDAD AMBIENTAL INTERIOR</t>
  </si>
  <si>
    <t>TABLA DE DISTRIBUCIÓN DE FRECUENCIAS INNOVACIÓN</t>
  </si>
  <si>
    <t>TABLA DE DISTRIBUCIÓN DE FRECUENCIAS CRÉDITOS DE PRIORIDAD REGIONAL</t>
  </si>
  <si>
    <t>TABLA DE DISTRIBUCIÓN DE FRECUENCIAS CRÉDITOS DEL PROCESO INTEGRATIVO</t>
  </si>
  <si>
    <t>TABLA DE DISTRIBUCIÓN DE FRECUENCIAS UBICACIÓN Y TRANSPORTE</t>
  </si>
  <si>
    <t>TABLA DE DISTRIBUCIÓN DE FRECUENCIAS PUNTAJE LEED</t>
  </si>
  <si>
    <t>MUESTRA CATEGORIZACIÓN FACTORES DISEÑO SOSTENIBLE</t>
  </si>
  <si>
    <t>BOGOTA</t>
  </si>
  <si>
    <t>MEDELLIN</t>
  </si>
  <si>
    <t>YUMBO</t>
  </si>
  <si>
    <t>CERTIFICADO</t>
  </si>
  <si>
    <t xml:space="preserve">PLATA </t>
  </si>
  <si>
    <t>ORO</t>
  </si>
  <si>
    <t>PLATINO</t>
  </si>
  <si>
    <t>Etiquetas de fila</t>
  </si>
  <si>
    <t>Total general</t>
  </si>
  <si>
    <t>Cuenta de Proyecto</t>
  </si>
  <si>
    <t>Otros</t>
  </si>
  <si>
    <t>Ciudad U</t>
  </si>
  <si>
    <t>Ciudad T</t>
  </si>
  <si>
    <t>Cuenta de M2 de Construcción</t>
  </si>
  <si>
    <t>Suma de M2 de Construcción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</si>
</sst>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64" formatCode="0.0000"/>
    <numFmt numFmtId="165" formatCode="_-* #,##0.00_-;\-* #,##0.00_-;_-* &quot;-&quot;_-;_-@_-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Times New Roman"/>
      <family val="1"/>
    </font>
    <font>
      <sz val="11"/>
      <color theme="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41" fontId="3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" fillId="0" borderId="0" xfId="1" applyAlignment="1">
      <alignment horizontal="left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3" xfId="1" applyBorder="1" applyAlignment="1">
      <alignment horizontal="left" vertical="center"/>
    </xf>
    <xf numFmtId="0" fontId="0" fillId="0" borderId="1" xfId="0" applyBorder="1"/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/>
    </xf>
    <xf numFmtId="0" fontId="1" fillId="0" borderId="1" xfId="1" applyBorder="1" applyAlignment="1">
      <alignment horizontal="left"/>
    </xf>
    <xf numFmtId="0" fontId="0" fillId="0" borderId="4" xfId="0" applyBorder="1"/>
    <xf numFmtId="0" fontId="0" fillId="0" borderId="4" xfId="0" applyBorder="1" applyAlignment="1">
      <alignment horizontal="left" vertical="center"/>
    </xf>
    <xf numFmtId="2" fontId="0" fillId="0" borderId="4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horizontal="left" vertical="center"/>
    </xf>
    <xf numFmtId="2" fontId="0" fillId="0" borderId="5" xfId="0" applyNumberFormat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1" xfId="2" applyBorder="1" applyAlignment="1">
      <alignment horizontal="left"/>
    </xf>
    <xf numFmtId="0" fontId="1" fillId="0" borderId="5" xfId="2" applyBorder="1" applyAlignment="1">
      <alignment horizontal="left"/>
    </xf>
    <xf numFmtId="0" fontId="1" fillId="0" borderId="4" xfId="2" applyBorder="1" applyAlignment="1">
      <alignment horizontal="left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pivotButton="1"/>
    <xf numFmtId="0" fontId="0" fillId="0" borderId="0" xfId="0" applyNumberFormat="1"/>
    <xf numFmtId="2" fontId="0" fillId="0" borderId="3" xfId="0" applyNumberFormat="1" applyBorder="1" applyAlignment="1">
      <alignment horizontal="center" vertical="center"/>
    </xf>
    <xf numFmtId="4" fontId="0" fillId="0" borderId="6" xfId="0" applyNumberForma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41" fontId="0" fillId="0" borderId="0" xfId="0" applyNumberFormat="1"/>
    <xf numFmtId="0" fontId="2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165" fontId="8" fillId="0" borderId="2" xfId="3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41" fontId="7" fillId="0" borderId="0" xfId="3" applyFont="1"/>
    <xf numFmtId="2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2" fontId="8" fillId="0" borderId="0" xfId="0" applyNumberFormat="1" applyFont="1" applyAlignment="1">
      <alignment vertical="center"/>
    </xf>
    <xf numFmtId="165" fontId="8" fillId="0" borderId="0" xfId="3" applyNumberFormat="1" applyFont="1" applyAlignment="1">
      <alignment vertical="center"/>
    </xf>
    <xf numFmtId="165" fontId="8" fillId="0" borderId="0" xfId="0" applyNumberFormat="1" applyFont="1" applyAlignment="1">
      <alignment vertical="center"/>
    </xf>
    <xf numFmtId="165" fontId="8" fillId="0" borderId="0" xfId="3" applyNumberFormat="1" applyFont="1" applyAlignment="1">
      <alignment horizontal="center" vertical="center"/>
    </xf>
    <xf numFmtId="165" fontId="8" fillId="0" borderId="0" xfId="3" applyNumberFormat="1" applyFont="1" applyAlignment="1">
      <alignment horizontal="right" vertical="center"/>
    </xf>
  </cellXfs>
  <cellStyles count="4">
    <cellStyle name="Hipervínculo" xfId="2" builtinId="8"/>
    <cellStyle name="Hyperlink" xfId="1"/>
    <cellStyle name="Millares [0]" xfId="3" builtinId="6"/>
    <cellStyle name="Normal" xfId="0" builtinId="0"/>
  </cellStyles>
  <dxfs count="1">
    <dxf>
      <numFmt numFmtId="33" formatCode="_-* #,##0_-;\-* #,##0_-;_-* &quot;-&quot;_-;_-@_-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FEB-48F3-A4E2-E98D199B8A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FEB-48F3-A4E2-E98D199B8A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FEB-48F3-A4E2-E98D199B8A08}"/>
              </c:ext>
            </c:extLst>
          </c:dPt>
          <c:cat>
            <c:strRef>
              <c:f>'MUESTRA PROYECTOS'!$E$91:$E$93</c:f>
              <c:strCache>
                <c:ptCount val="3"/>
                <c:pt idx="0">
                  <c:v>BOGOTA</c:v>
                </c:pt>
                <c:pt idx="1">
                  <c:v>MEDELLIN</c:v>
                </c:pt>
                <c:pt idx="2">
                  <c:v>YUMBO</c:v>
                </c:pt>
              </c:strCache>
            </c:strRef>
          </c:cat>
          <c:val>
            <c:numRef>
              <c:f>'MUESTRA PROYECTOS'!$F$91:$F$93</c:f>
              <c:numCache>
                <c:formatCode>General</c:formatCode>
                <c:ptCount val="3"/>
                <c:pt idx="0">
                  <c:v>20</c:v>
                </c:pt>
                <c:pt idx="1">
                  <c:v>15</c:v>
                </c:pt>
                <c:pt idx="2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A06-439C-A66E-46852B822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HISTOGRAMA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'TABLAS ESTADÍSTICAS'!$H$107:$H$114</c:f>
              <c:strCache>
                <c:ptCount val="8"/>
                <c:pt idx="0">
                  <c:v> 3 - 3,375 </c:v>
                </c:pt>
                <c:pt idx="1">
                  <c:v> 3,375 - 3,75 </c:v>
                </c:pt>
                <c:pt idx="2">
                  <c:v> 3,75 - 4,125 </c:v>
                </c:pt>
                <c:pt idx="3">
                  <c:v> 4,125 - 4,5 </c:v>
                </c:pt>
                <c:pt idx="4">
                  <c:v> 4,5 - 4,875 </c:v>
                </c:pt>
                <c:pt idx="5">
                  <c:v> 4,875 - 5,25 </c:v>
                </c:pt>
                <c:pt idx="6">
                  <c:v> 5,25 - 5,625 </c:v>
                </c:pt>
                <c:pt idx="7">
                  <c:v> 5,625 - 6 </c:v>
                </c:pt>
              </c:strCache>
            </c:strRef>
          </c:cat>
          <c:val>
            <c:numRef>
              <c:f>'TABLAS ESTADÍSTICAS'!$D$106:$D$113</c:f>
              <c:numCache>
                <c:formatCode>General</c:formatCode>
                <c:ptCount val="8"/>
                <c:pt idx="0">
                  <c:v>15</c:v>
                </c:pt>
                <c:pt idx="1">
                  <c:v>0</c:v>
                </c:pt>
                <c:pt idx="2">
                  <c:v>27</c:v>
                </c:pt>
                <c:pt idx="3">
                  <c:v>0</c:v>
                </c:pt>
                <c:pt idx="4">
                  <c:v>0</c:v>
                </c:pt>
                <c:pt idx="5">
                  <c:v>18</c:v>
                </c:pt>
                <c:pt idx="6">
                  <c:v>0</c:v>
                </c:pt>
                <c:pt idx="7">
                  <c:v>20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C5B-4951-B3B0-BE601D5A5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792521696"/>
        <c:axId val="1792517888"/>
      </c:barChart>
      <c:lineChart>
        <c:grouping val="standard"/>
        <c:varyColors val="0"/>
        <c:ser>
          <c:idx val="1"/>
          <c:order val="1"/>
          <c:tx>
            <c:v>POLIGONO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'TABLAS ESTADÍSTICAS'!$H$107:$H$114</c:f>
              <c:strCache>
                <c:ptCount val="8"/>
                <c:pt idx="0">
                  <c:v> 3 - 3,375 </c:v>
                </c:pt>
                <c:pt idx="1">
                  <c:v> 3,375 - 3,75 </c:v>
                </c:pt>
                <c:pt idx="2">
                  <c:v> 3,75 - 4,125 </c:v>
                </c:pt>
                <c:pt idx="3">
                  <c:v> 4,125 - 4,5 </c:v>
                </c:pt>
                <c:pt idx="4">
                  <c:v> 4,5 - 4,875 </c:v>
                </c:pt>
                <c:pt idx="5">
                  <c:v> 4,875 - 5,25 </c:v>
                </c:pt>
                <c:pt idx="6">
                  <c:v> 5,25 - 5,625 </c:v>
                </c:pt>
                <c:pt idx="7">
                  <c:v> 5,625 - 6 </c:v>
                </c:pt>
              </c:strCache>
            </c:strRef>
          </c:cat>
          <c:val>
            <c:numRef>
              <c:f>'TABLAS ESTADÍSTICAS'!$D$106:$D$113</c:f>
              <c:numCache>
                <c:formatCode>General</c:formatCode>
                <c:ptCount val="8"/>
                <c:pt idx="0">
                  <c:v>15</c:v>
                </c:pt>
                <c:pt idx="1">
                  <c:v>0</c:v>
                </c:pt>
                <c:pt idx="2">
                  <c:v>27</c:v>
                </c:pt>
                <c:pt idx="3">
                  <c:v>0</c:v>
                </c:pt>
                <c:pt idx="4">
                  <c:v>0</c:v>
                </c:pt>
                <c:pt idx="5">
                  <c:v>18</c:v>
                </c:pt>
                <c:pt idx="6">
                  <c:v>0</c:v>
                </c:pt>
                <c:pt idx="7">
                  <c:v>20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C5B-4951-B3B0-BE601D5A5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2521696"/>
        <c:axId val="1792517888"/>
      </c:lineChart>
      <c:catAx>
        <c:axId val="1792521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92517888"/>
        <c:crosses val="autoZero"/>
        <c:auto val="1"/>
        <c:lblAlgn val="ctr"/>
        <c:lblOffset val="100"/>
        <c:noMultiLvlLbl val="0"/>
      </c:catAx>
      <c:valAx>
        <c:axId val="1792517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92521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HISTOGRAMA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'TABLAS ESTADÍSTICAS'!$H$124:$H$131</c:f>
              <c:strCache>
                <c:ptCount val="8"/>
                <c:pt idx="0">
                  <c:v> 0 - 0,5 </c:v>
                </c:pt>
                <c:pt idx="1">
                  <c:v> 0,5 - 1 </c:v>
                </c:pt>
                <c:pt idx="2">
                  <c:v> 1 - 1,5 </c:v>
                </c:pt>
                <c:pt idx="3">
                  <c:v> 1,5 - 2 </c:v>
                </c:pt>
                <c:pt idx="4">
                  <c:v> 2 - 2,5 </c:v>
                </c:pt>
                <c:pt idx="5">
                  <c:v> 2,5 - 3 </c:v>
                </c:pt>
                <c:pt idx="6">
                  <c:v> 3 - 3,5 </c:v>
                </c:pt>
                <c:pt idx="7">
                  <c:v> 3,5 - 4 </c:v>
                </c:pt>
              </c:strCache>
            </c:strRef>
          </c:cat>
          <c:val>
            <c:numRef>
              <c:f>'TABLAS ESTADÍSTICAS'!$D$123:$D$130</c:f>
              <c:numCache>
                <c:formatCode>General</c:formatCode>
                <c:ptCount val="8"/>
                <c:pt idx="0">
                  <c:v>6</c:v>
                </c:pt>
                <c:pt idx="1">
                  <c:v>2</c:v>
                </c:pt>
                <c:pt idx="2">
                  <c:v>0</c:v>
                </c:pt>
                <c:pt idx="3">
                  <c:v>8</c:v>
                </c:pt>
                <c:pt idx="4">
                  <c:v>0</c:v>
                </c:pt>
                <c:pt idx="5">
                  <c:v>18</c:v>
                </c:pt>
                <c:pt idx="6">
                  <c:v>0</c:v>
                </c:pt>
                <c:pt idx="7">
                  <c:v>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A88-45B4-83CD-9AC92C0EC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792523328"/>
        <c:axId val="1792522784"/>
      </c:barChart>
      <c:lineChart>
        <c:grouping val="standard"/>
        <c:varyColors val="0"/>
        <c:ser>
          <c:idx val="1"/>
          <c:order val="1"/>
          <c:tx>
            <c:v>POLIGONO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'TABLAS ESTADÍSTICAS'!$H$124:$H$131</c:f>
              <c:strCache>
                <c:ptCount val="8"/>
                <c:pt idx="0">
                  <c:v> 0 - 0,5 </c:v>
                </c:pt>
                <c:pt idx="1">
                  <c:v> 0,5 - 1 </c:v>
                </c:pt>
                <c:pt idx="2">
                  <c:v> 1 - 1,5 </c:v>
                </c:pt>
                <c:pt idx="3">
                  <c:v> 1,5 - 2 </c:v>
                </c:pt>
                <c:pt idx="4">
                  <c:v> 2 - 2,5 </c:v>
                </c:pt>
                <c:pt idx="5">
                  <c:v> 2,5 - 3 </c:v>
                </c:pt>
                <c:pt idx="6">
                  <c:v> 3 - 3,5 </c:v>
                </c:pt>
                <c:pt idx="7">
                  <c:v> 3,5 - 4 </c:v>
                </c:pt>
              </c:strCache>
            </c:strRef>
          </c:cat>
          <c:val>
            <c:numRef>
              <c:f>'TABLAS ESTADÍSTICAS'!$D$123:$D$130</c:f>
              <c:numCache>
                <c:formatCode>General</c:formatCode>
                <c:ptCount val="8"/>
                <c:pt idx="0">
                  <c:v>6</c:v>
                </c:pt>
                <c:pt idx="1">
                  <c:v>2</c:v>
                </c:pt>
                <c:pt idx="2">
                  <c:v>0</c:v>
                </c:pt>
                <c:pt idx="3">
                  <c:v>8</c:v>
                </c:pt>
                <c:pt idx="4">
                  <c:v>0</c:v>
                </c:pt>
                <c:pt idx="5">
                  <c:v>18</c:v>
                </c:pt>
                <c:pt idx="6">
                  <c:v>0</c:v>
                </c:pt>
                <c:pt idx="7">
                  <c:v>46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A88-45B4-83CD-9AC92C0EC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2523328"/>
        <c:axId val="1792522784"/>
      </c:lineChart>
      <c:catAx>
        <c:axId val="1792523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92522784"/>
        <c:crosses val="autoZero"/>
        <c:auto val="1"/>
        <c:lblAlgn val="ctr"/>
        <c:lblOffset val="100"/>
        <c:noMultiLvlLbl val="0"/>
      </c:catAx>
      <c:valAx>
        <c:axId val="179252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92523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HISTOGRAMA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'TABLAS ESTADÍSTICAS'!$H$141:$H$148</c:f>
              <c:strCache>
                <c:ptCount val="8"/>
                <c:pt idx="0">
                  <c:v> 0 - 0,25 </c:v>
                </c:pt>
                <c:pt idx="1">
                  <c:v> 0,25 - 0,5 </c:v>
                </c:pt>
                <c:pt idx="2">
                  <c:v> 0,5 - 0,75 </c:v>
                </c:pt>
                <c:pt idx="3">
                  <c:v> 0,75 - 1 </c:v>
                </c:pt>
                <c:pt idx="4">
                  <c:v> 1 - 1,25 </c:v>
                </c:pt>
                <c:pt idx="5">
                  <c:v> 1,25 - 1,5 </c:v>
                </c:pt>
                <c:pt idx="6">
                  <c:v> 1,5 - 1,75 </c:v>
                </c:pt>
                <c:pt idx="7">
                  <c:v> 1,75 - 2 </c:v>
                </c:pt>
              </c:strCache>
            </c:strRef>
          </c:cat>
          <c:val>
            <c:numRef>
              <c:f>'TABLAS ESTADÍSTICAS'!$D$140:$D$147</c:f>
              <c:numCache>
                <c:formatCode>General</c:formatCode>
                <c:ptCount val="8"/>
                <c:pt idx="0">
                  <c:v>78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329-4674-92A4-FA713FBE7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792516800"/>
        <c:axId val="1792518432"/>
      </c:barChart>
      <c:lineChart>
        <c:grouping val="standard"/>
        <c:varyColors val="0"/>
        <c:ser>
          <c:idx val="1"/>
          <c:order val="1"/>
          <c:tx>
            <c:v>POLIGONO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'TABLAS ESTADÍSTICAS'!$H$141:$H$148</c:f>
              <c:strCache>
                <c:ptCount val="8"/>
                <c:pt idx="0">
                  <c:v> 0 - 0,25 </c:v>
                </c:pt>
                <c:pt idx="1">
                  <c:v> 0,25 - 0,5 </c:v>
                </c:pt>
                <c:pt idx="2">
                  <c:v> 0,5 - 0,75 </c:v>
                </c:pt>
                <c:pt idx="3">
                  <c:v> 0,75 - 1 </c:v>
                </c:pt>
                <c:pt idx="4">
                  <c:v> 1 - 1,25 </c:v>
                </c:pt>
                <c:pt idx="5">
                  <c:v> 1,25 - 1,5 </c:v>
                </c:pt>
                <c:pt idx="6">
                  <c:v> 1,5 - 1,75 </c:v>
                </c:pt>
                <c:pt idx="7">
                  <c:v> 1,75 - 2 </c:v>
                </c:pt>
              </c:strCache>
            </c:strRef>
          </c:cat>
          <c:val>
            <c:numRef>
              <c:f>'TABLAS ESTADÍSTICAS'!$D$140:$D$147</c:f>
              <c:numCache>
                <c:formatCode>General</c:formatCode>
                <c:ptCount val="8"/>
                <c:pt idx="0">
                  <c:v>78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329-4674-92A4-FA713FBE7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2516800"/>
        <c:axId val="1792518432"/>
      </c:lineChart>
      <c:catAx>
        <c:axId val="1792516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92518432"/>
        <c:crosses val="autoZero"/>
        <c:auto val="1"/>
        <c:lblAlgn val="ctr"/>
        <c:lblOffset val="100"/>
        <c:noMultiLvlLbl val="0"/>
      </c:catAx>
      <c:valAx>
        <c:axId val="1792518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92516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HISTOGRAMA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'TABLAS ESTADÍSTICAS'!$H$158:$H$165</c:f>
              <c:strCache>
                <c:ptCount val="8"/>
                <c:pt idx="0">
                  <c:v> 0 - 2,125 </c:v>
                </c:pt>
                <c:pt idx="1">
                  <c:v> 2,125 - 4,25 </c:v>
                </c:pt>
                <c:pt idx="2">
                  <c:v> 4,25 - 6,375 </c:v>
                </c:pt>
                <c:pt idx="3">
                  <c:v> 6,375 - 8,5 </c:v>
                </c:pt>
                <c:pt idx="4">
                  <c:v> 8,5 - 10,625 </c:v>
                </c:pt>
                <c:pt idx="5">
                  <c:v> 10,625 - 12,75 </c:v>
                </c:pt>
                <c:pt idx="6">
                  <c:v> 12,75 - 14,875 </c:v>
                </c:pt>
                <c:pt idx="7">
                  <c:v> 14,875 - 17 </c:v>
                </c:pt>
              </c:strCache>
            </c:strRef>
          </c:cat>
          <c:val>
            <c:numRef>
              <c:f>'TABLAS ESTADÍSTICAS'!$D$157:$D$164</c:f>
              <c:numCache>
                <c:formatCode>General</c:formatCode>
                <c:ptCount val="8"/>
                <c:pt idx="0">
                  <c:v>77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4F6-449D-B8F5-9D5F60EDA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792521152"/>
        <c:axId val="1792516256"/>
      </c:barChart>
      <c:lineChart>
        <c:grouping val="standard"/>
        <c:varyColors val="0"/>
        <c:ser>
          <c:idx val="1"/>
          <c:order val="1"/>
          <c:tx>
            <c:v>POLIGONO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'TABLAS ESTADÍSTICAS'!$H$158:$H$165</c:f>
              <c:strCache>
                <c:ptCount val="8"/>
                <c:pt idx="0">
                  <c:v> 0 - 2,125 </c:v>
                </c:pt>
                <c:pt idx="1">
                  <c:v> 2,125 - 4,25 </c:v>
                </c:pt>
                <c:pt idx="2">
                  <c:v> 4,25 - 6,375 </c:v>
                </c:pt>
                <c:pt idx="3">
                  <c:v> 6,375 - 8,5 </c:v>
                </c:pt>
                <c:pt idx="4">
                  <c:v> 8,5 - 10,625 </c:v>
                </c:pt>
                <c:pt idx="5">
                  <c:v> 10,625 - 12,75 </c:v>
                </c:pt>
                <c:pt idx="6">
                  <c:v> 12,75 - 14,875 </c:v>
                </c:pt>
                <c:pt idx="7">
                  <c:v> 14,875 - 17 </c:v>
                </c:pt>
              </c:strCache>
            </c:strRef>
          </c:cat>
          <c:val>
            <c:numRef>
              <c:f>'TABLAS ESTADÍSTICAS'!$D$157:$D$164</c:f>
              <c:numCache>
                <c:formatCode>General</c:formatCode>
                <c:ptCount val="8"/>
                <c:pt idx="0">
                  <c:v>77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4F6-449D-B8F5-9D5F60EDA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2521152"/>
        <c:axId val="1792516256"/>
      </c:lineChart>
      <c:catAx>
        <c:axId val="179252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92516256"/>
        <c:crosses val="autoZero"/>
        <c:auto val="1"/>
        <c:lblAlgn val="ctr"/>
        <c:lblOffset val="100"/>
        <c:noMultiLvlLbl val="0"/>
      </c:catAx>
      <c:valAx>
        <c:axId val="1792516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92521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HISTOGRAMA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'TABLAS ESTADÍSTICAS'!$H$4:$H$11</c:f>
              <c:strCache>
                <c:ptCount val="8"/>
                <c:pt idx="0">
                  <c:v> 26 - 33,625 </c:v>
                </c:pt>
                <c:pt idx="1">
                  <c:v> 33,625 - 41,25 </c:v>
                </c:pt>
                <c:pt idx="2">
                  <c:v> 41,25 - 48,875 </c:v>
                </c:pt>
                <c:pt idx="3">
                  <c:v> 48,875 - 56,5 </c:v>
                </c:pt>
                <c:pt idx="4">
                  <c:v> 56,5 - 64,125 </c:v>
                </c:pt>
                <c:pt idx="5">
                  <c:v> 64,125 - 71,75 </c:v>
                </c:pt>
                <c:pt idx="6">
                  <c:v> 71,75 - 79,375 </c:v>
                </c:pt>
                <c:pt idx="7">
                  <c:v> 79,375 - 87 </c:v>
                </c:pt>
              </c:strCache>
            </c:strRef>
          </c:cat>
          <c:val>
            <c:numRef>
              <c:f>'TABLAS ESTADÍSTICAS'!$D$3:$D$10</c:f>
              <c:numCache>
                <c:formatCode>General</c:formatCode>
                <c:ptCount val="8"/>
                <c:pt idx="0">
                  <c:v>2</c:v>
                </c:pt>
                <c:pt idx="1">
                  <c:v>3</c:v>
                </c:pt>
                <c:pt idx="2">
                  <c:v>8</c:v>
                </c:pt>
                <c:pt idx="3">
                  <c:v>17</c:v>
                </c:pt>
                <c:pt idx="4">
                  <c:v>21</c:v>
                </c:pt>
                <c:pt idx="5">
                  <c:v>17</c:v>
                </c:pt>
                <c:pt idx="6">
                  <c:v>2</c:v>
                </c:pt>
                <c:pt idx="7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8E6-4FF5-9E72-37C9D2BD3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792519520"/>
        <c:axId val="1792522240"/>
      </c:barChart>
      <c:lineChart>
        <c:grouping val="standard"/>
        <c:varyColors val="0"/>
        <c:ser>
          <c:idx val="1"/>
          <c:order val="1"/>
          <c:tx>
            <c:v>POLIGONO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'TABLAS ESTADÍSTICAS'!$H$4:$H$11</c:f>
              <c:strCache>
                <c:ptCount val="8"/>
                <c:pt idx="0">
                  <c:v> 26 - 33,625 </c:v>
                </c:pt>
                <c:pt idx="1">
                  <c:v> 33,625 - 41,25 </c:v>
                </c:pt>
                <c:pt idx="2">
                  <c:v> 41,25 - 48,875 </c:v>
                </c:pt>
                <c:pt idx="3">
                  <c:v> 48,875 - 56,5 </c:v>
                </c:pt>
                <c:pt idx="4">
                  <c:v> 56,5 - 64,125 </c:v>
                </c:pt>
                <c:pt idx="5">
                  <c:v> 64,125 - 71,75 </c:v>
                </c:pt>
                <c:pt idx="6">
                  <c:v> 71,75 - 79,375 </c:v>
                </c:pt>
                <c:pt idx="7">
                  <c:v> 79,375 - 87 </c:v>
                </c:pt>
              </c:strCache>
            </c:strRef>
          </c:cat>
          <c:val>
            <c:numRef>
              <c:f>'TABLAS ESTADÍSTICAS'!$D$3:$D$10</c:f>
              <c:numCache>
                <c:formatCode>General</c:formatCode>
                <c:ptCount val="8"/>
                <c:pt idx="0">
                  <c:v>2</c:v>
                </c:pt>
                <c:pt idx="1">
                  <c:v>3</c:v>
                </c:pt>
                <c:pt idx="2">
                  <c:v>8</c:v>
                </c:pt>
                <c:pt idx="3">
                  <c:v>17</c:v>
                </c:pt>
                <c:pt idx="4">
                  <c:v>21</c:v>
                </c:pt>
                <c:pt idx="5">
                  <c:v>17</c:v>
                </c:pt>
                <c:pt idx="6">
                  <c:v>2</c:v>
                </c:pt>
                <c:pt idx="7">
                  <c:v>10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8E6-4FF5-9E72-37C9D2BD3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2519520"/>
        <c:axId val="1792522240"/>
      </c:lineChart>
      <c:catAx>
        <c:axId val="1792519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92522240"/>
        <c:crosses val="autoZero"/>
        <c:auto val="1"/>
        <c:lblAlgn val="ctr"/>
        <c:lblOffset val="100"/>
        <c:noMultiLvlLbl val="0"/>
      </c:catAx>
      <c:valAx>
        <c:axId val="179252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92519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[Anexo 1. Muestra Categorización factores diseño sostenible.xlsx]GRAFICAS MUESTRA!TablaDinámica1</c:name>
    <c:fmtId val="2"/>
  </c:pivotSource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circle"/>
          <c:size val="6"/>
        </c:marker>
        <c:dLbl>
          <c:idx val="0"/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2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 xmlns:c16r2="http://schemas.microsoft.com/office/drawing/2015/06/chart"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2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 xmlns:c16r2="http://schemas.microsoft.com/office/drawing/2015/06/chart"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2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3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4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5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6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2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 xmlns:c16r2="http://schemas.microsoft.com/office/drawing/2015/06/chart"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  <c15:layout/>
            </c:ext>
          </c:extLst>
        </c:dLbl>
      </c:pivotFmt>
      <c:pivotFmt>
        <c:idx val="7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8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9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10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'GRAFICAS MUESTRA'!$B$16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8136-444E-B83B-D4D0D612A15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8136-444E-B83B-D4D0D612A158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8136-444E-B83B-D4D0D612A158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8136-444E-B83B-D4D0D612A158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'GRAFICAS MUESTRA'!$A$17:$A$21</c:f>
              <c:strCache>
                <c:ptCount val="4"/>
                <c:pt idx="0">
                  <c:v>Certificado</c:v>
                </c:pt>
                <c:pt idx="1">
                  <c:v>Oro</c:v>
                </c:pt>
                <c:pt idx="2">
                  <c:v>Plata </c:v>
                </c:pt>
                <c:pt idx="3">
                  <c:v>Platino</c:v>
                </c:pt>
              </c:strCache>
            </c:strRef>
          </c:cat>
          <c:val>
            <c:numRef>
              <c:f>'GRAFICAS MUESTRA'!$B$17:$B$21</c:f>
              <c:numCache>
                <c:formatCode>General</c:formatCode>
                <c:ptCount val="4"/>
                <c:pt idx="0">
                  <c:v>8</c:v>
                </c:pt>
                <c:pt idx="1">
                  <c:v>40</c:v>
                </c:pt>
                <c:pt idx="2">
                  <c:v>22</c:v>
                </c:pt>
                <c:pt idx="3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8136-444E-B83B-D4D0D612A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[Anexo 1. Muestra Categorización factores diseño sostenible.xlsx]GRAFICAS MUESTRA!TablaDinámica2</c:name>
    <c:fmtId val="2"/>
  </c:pivotSource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3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2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 xmlns:c16r2="http://schemas.microsoft.com/office/drawing/2015/06/chart"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4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  <c:dLbl>
          <c:idx val="0"/>
          <c:layout>
            <c:manualLayout>
              <c:x val="-5.2777777777777805E-2"/>
              <c:y val="1.3888888888888805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2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 xmlns:c16r2="http://schemas.microsoft.com/office/drawing/2015/06/chart"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5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  <c:dLbl>
          <c:idx val="0"/>
          <c:layout>
            <c:manualLayout>
              <c:x val="2.2222222222222195E-2"/>
              <c:y val="8.7962962962962965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2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 xmlns:c16r2="http://schemas.microsoft.com/office/drawing/2015/06/chart"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6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  <c:dLbl>
          <c:idx val="0"/>
          <c:layout>
            <c:manualLayout>
              <c:x val="-3.8888888888888903E-2"/>
              <c:y val="-5.0925925925925923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2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 xmlns:c16r2="http://schemas.microsoft.com/office/drawing/2015/06/chart"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7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  <c:dLbl>
          <c:idx val="0"/>
          <c:layout>
            <c:manualLayout>
              <c:x val="-6.3888888888888884E-2"/>
              <c:y val="0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2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 xmlns:c16r2="http://schemas.microsoft.com/office/drawing/2015/06/chart"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8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  <c:dLbl>
          <c:idx val="0"/>
          <c:layout>
            <c:manualLayout>
              <c:x val="-6.9444444444444489E-2"/>
              <c:y val="-3.2407407407407426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2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 xmlns:c16r2="http://schemas.microsoft.com/office/drawing/2015/06/chart"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9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  <c:dLbl>
          <c:idx val="0"/>
          <c:layout>
            <c:manualLayout>
              <c:x val="3.0555555555555555E-2"/>
              <c:y val="9.2592592592592587E-3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2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 xmlns:c16r2="http://schemas.microsoft.com/office/drawing/2015/06/chart"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0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2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 xmlns:c16r2="http://schemas.microsoft.com/office/drawing/2015/06/chart"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1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  <c:dLbl>
          <c:idx val="0"/>
          <c:layout>
            <c:manualLayout>
              <c:x val="-6.9444444444444489E-2"/>
              <c:y val="-3.2407407407407426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2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 xmlns:c16r2="http://schemas.microsoft.com/office/drawing/2015/06/chart"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2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  <c:dLbl>
          <c:idx val="0"/>
          <c:layout>
            <c:manualLayout>
              <c:x val="3.0555555555555555E-2"/>
              <c:y val="9.2592592592592587E-3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2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 xmlns:c16r2="http://schemas.microsoft.com/office/drawing/2015/06/chart"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3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  <c:dLbl>
          <c:idx val="0"/>
          <c:layout>
            <c:manualLayout>
              <c:x val="2.2222222222222195E-2"/>
              <c:y val="8.7962962962962965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2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 xmlns:c16r2="http://schemas.microsoft.com/office/drawing/2015/06/chart"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4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  <c:dLbl>
          <c:idx val="0"/>
          <c:layout>
            <c:manualLayout>
              <c:x val="-5.2777777777777805E-2"/>
              <c:y val="1.3888888888888805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2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 xmlns:c16r2="http://schemas.microsoft.com/office/drawing/2015/06/chart"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5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  <c:dLbl>
          <c:idx val="0"/>
          <c:layout>
            <c:manualLayout>
              <c:x val="-3.8888888888888903E-2"/>
              <c:y val="-5.0925925925925923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2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 xmlns:c16r2="http://schemas.microsoft.com/office/drawing/2015/06/chart"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6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  <c:dLbl>
          <c:idx val="0"/>
          <c:layout>
            <c:manualLayout>
              <c:x val="-6.3888888888888884E-2"/>
              <c:y val="0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2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 xmlns:c16r2="http://schemas.microsoft.com/office/drawing/2015/06/chart"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7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2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 xmlns:c16r2="http://schemas.microsoft.com/office/drawing/2015/06/chart"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8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  <c:dLbl>
          <c:idx val="0"/>
          <c:layout>
            <c:manualLayout>
              <c:x val="-6.9444444444444489E-2"/>
              <c:y val="-3.2407407407407426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2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 xmlns:c16r2="http://schemas.microsoft.com/office/drawing/2015/06/chart"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  <c15:layout/>
            </c:ext>
          </c:extLst>
        </c:dLbl>
      </c:pivotFmt>
      <c:pivotFmt>
        <c:idx val="19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  <c:dLbl>
          <c:idx val="0"/>
          <c:layout>
            <c:manualLayout>
              <c:x val="3.0555555555555555E-2"/>
              <c:y val="9.2592592592592587E-3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2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 xmlns:c16r2="http://schemas.microsoft.com/office/drawing/2015/06/chart"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  <c15:layout/>
            </c:ext>
          </c:extLst>
        </c:dLbl>
      </c:pivotFmt>
      <c:pivotFmt>
        <c:idx val="20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  <c:dLbl>
          <c:idx val="0"/>
          <c:layout>
            <c:manualLayout>
              <c:x val="2.2222222222222195E-2"/>
              <c:y val="8.7962962962962965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2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 xmlns:c16r2="http://schemas.microsoft.com/office/drawing/2015/06/chart"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  <c15:layout/>
            </c:ext>
          </c:extLst>
        </c:dLbl>
      </c:pivotFmt>
      <c:pivotFmt>
        <c:idx val="21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  <c:dLbl>
          <c:idx val="0"/>
          <c:layout>
            <c:manualLayout>
              <c:x val="-5.2777777777777805E-2"/>
              <c:y val="1.3888888888888805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2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 xmlns:c16r2="http://schemas.microsoft.com/office/drawing/2015/06/chart"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  <c15:layout/>
            </c:ext>
          </c:extLst>
        </c:dLbl>
      </c:pivotFmt>
      <c:pivotFmt>
        <c:idx val="22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  <c:dLbl>
          <c:idx val="0"/>
          <c:layout>
            <c:manualLayout>
              <c:x val="-3.8888888888888903E-2"/>
              <c:y val="-5.0925925925925923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2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 xmlns:c16r2="http://schemas.microsoft.com/office/drawing/2015/06/chart"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  <c15:layout/>
            </c:ext>
          </c:extLst>
        </c:dLbl>
      </c:pivotFmt>
      <c:pivotFmt>
        <c:idx val="23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  <c:dLbl>
          <c:idx val="0"/>
          <c:layout>
            <c:manualLayout>
              <c:x val="-6.3888888888888884E-2"/>
              <c:y val="0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2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 xmlns:c16r2="http://schemas.microsoft.com/office/drawing/2015/06/chart"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  <c15:layout/>
            </c:ext>
          </c:extLst>
        </c:dLbl>
      </c:pivotFmt>
    </c:pivotFmts>
    <c:plotArea>
      <c:layout/>
      <c:pieChart>
        <c:varyColors val="1"/>
        <c:ser>
          <c:idx val="0"/>
          <c:order val="0"/>
          <c:tx>
            <c:strRef>
              <c:f>'GRAFICAS MUESTRA'!$B$1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368-4D3F-9660-52B28BAE8407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368-4D3F-9660-52B28BAE8407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368-4D3F-9660-52B28BAE8407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C368-4D3F-9660-52B28BAE8407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C368-4D3F-9660-52B28BAE8407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C368-4D3F-9660-52B28BAE8407}"/>
              </c:ext>
            </c:extLst>
          </c:dPt>
          <c:dLbls>
            <c:dLbl>
              <c:idx val="0"/>
              <c:layout>
                <c:manualLayout>
                  <c:x val="-6.9444444444444489E-2"/>
                  <c:y val="-3.24074074074074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0555555555555555E-2"/>
                  <c:y val="9.259259259259258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2222222222222195E-2"/>
                  <c:y val="8.796296296296296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2777777777777805E-2"/>
                  <c:y val="1.388888888888880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888888888888903E-2"/>
                  <c:y val="-5.09259259259259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3888888888888884E-2"/>
                  <c:y val="0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'GRAFICAS MUESTRA'!$A$2:$A$8</c:f>
              <c:strCache>
                <c:ptCount val="6"/>
                <c:pt idx="0">
                  <c:v>Barranquilla</c:v>
                </c:pt>
                <c:pt idx="1">
                  <c:v>Bogotá</c:v>
                </c:pt>
                <c:pt idx="2">
                  <c:v>Cartagena</c:v>
                </c:pt>
                <c:pt idx="3">
                  <c:v>Chía</c:v>
                </c:pt>
                <c:pt idx="4">
                  <c:v>Medellín</c:v>
                </c:pt>
                <c:pt idx="5">
                  <c:v>Otros</c:v>
                </c:pt>
              </c:strCache>
            </c:strRef>
          </c:cat>
          <c:val>
            <c:numRef>
              <c:f>'GRAFICAS MUESTRA'!$B$2:$B$8</c:f>
              <c:numCache>
                <c:formatCode>General</c:formatCode>
                <c:ptCount val="6"/>
                <c:pt idx="0">
                  <c:v>2</c:v>
                </c:pt>
                <c:pt idx="1">
                  <c:v>49</c:v>
                </c:pt>
                <c:pt idx="2">
                  <c:v>3</c:v>
                </c:pt>
                <c:pt idx="3">
                  <c:v>3</c:v>
                </c:pt>
                <c:pt idx="4">
                  <c:v>8</c:v>
                </c:pt>
                <c:pt idx="5">
                  <c:v>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C368-4D3F-9660-52B28BAE8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[Anexo 1. Muestra Categorización factores diseño sostenible.xlsx]GRAFICAS MUESTRA!TablaDinámica4</c:name>
    <c:fmtId val="2"/>
  </c:pivotSource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 xmlns:c16r2="http://schemas.microsoft.com/office/drawing/2015/06/chart">
            <c:ext xmlns:c15="http://schemas.microsoft.com/office/drawing/2012/chart" uri="{CE6537A1-D6FC-4f65-9D91-7224C49458BB}"/>
          </c:extLst>
        </c:dLbl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2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 xmlns:c16r2="http://schemas.microsoft.com/office/drawing/2015/06/chart"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  <c15:layout/>
            </c:ext>
          </c:extLst>
        </c:dLbl>
      </c:pivotFmt>
      <c:pivotFmt>
        <c:idx val="7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8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9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10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'GRAFICAS MUESTRA'!$B$31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8A6F-410B-9393-FB8A9695D5A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8A6F-410B-9393-FB8A9695D5A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8A6F-410B-9393-FB8A9695D5A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8A6F-410B-9393-FB8A9695D5A5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'GRAFICAS MUESTRA'!$A$32:$A$36</c:f>
              <c:strCache>
                <c:ptCount val="4"/>
                <c:pt idx="0">
                  <c:v>Certificado</c:v>
                </c:pt>
                <c:pt idx="1">
                  <c:v>Oro</c:v>
                </c:pt>
                <c:pt idx="2">
                  <c:v>Plata </c:v>
                </c:pt>
                <c:pt idx="3">
                  <c:v>Platino</c:v>
                </c:pt>
              </c:strCache>
            </c:strRef>
          </c:cat>
          <c:val>
            <c:numRef>
              <c:f>'GRAFICAS MUESTRA'!$B$32:$B$36</c:f>
              <c:numCache>
                <c:formatCode>_(* #,##0_);_(* \(#,##0\);_(* "-"_);_(@_)</c:formatCode>
                <c:ptCount val="4"/>
                <c:pt idx="0">
                  <c:v>124534.39275999999</c:v>
                </c:pt>
                <c:pt idx="1">
                  <c:v>2648696.8812000002</c:v>
                </c:pt>
                <c:pt idx="2">
                  <c:v>864376.1865999999</c:v>
                </c:pt>
                <c:pt idx="3">
                  <c:v>622285.39139999996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8A6F-410B-9393-FB8A9695D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 xmlns:c16r2="http://schemas.microsoft.com/office/drawing/2015/06/chart">
    <c:ext xmlns:c16="http://schemas.microsoft.com/office/drawing/2014/chart" uri="{E28EC0CA-F0BB-4C9C-879D-F8772B89E7AC}">
      <c16:pivotOptions16>
        <c16:showExpandCollapseFieldButtons val="1"/>
      </c16:pivotOptions16>
    </c:ex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HISTOGRAMA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'TABLAS ESTADÍSTICAS'!$H$22:$H$29</c:f>
              <c:strCache>
                <c:ptCount val="8"/>
                <c:pt idx="0">
                  <c:v> 0 - 3,375 </c:v>
                </c:pt>
                <c:pt idx="1">
                  <c:v> 3,375 - 6,75 </c:v>
                </c:pt>
                <c:pt idx="2">
                  <c:v> 6,75 - 10,125 </c:v>
                </c:pt>
                <c:pt idx="3">
                  <c:v> 10,125 - 13,5 </c:v>
                </c:pt>
                <c:pt idx="4">
                  <c:v> 13,5 - 16,875 </c:v>
                </c:pt>
                <c:pt idx="5">
                  <c:v> 16,875 - 20,25 </c:v>
                </c:pt>
                <c:pt idx="6">
                  <c:v> 20,25 - 23,625 </c:v>
                </c:pt>
                <c:pt idx="7">
                  <c:v> 23,625 - 27 </c:v>
                </c:pt>
              </c:strCache>
            </c:strRef>
          </c:cat>
          <c:val>
            <c:numRef>
              <c:f>'TABLAS ESTADÍSTICAS'!$D$21:$D$28</c:f>
              <c:numCache>
                <c:formatCode>General</c:formatCode>
                <c:ptCount val="8"/>
                <c:pt idx="0">
                  <c:v>3</c:v>
                </c:pt>
                <c:pt idx="1">
                  <c:v>2</c:v>
                </c:pt>
                <c:pt idx="2">
                  <c:v>3</c:v>
                </c:pt>
                <c:pt idx="3">
                  <c:v>5</c:v>
                </c:pt>
                <c:pt idx="4">
                  <c:v>5</c:v>
                </c:pt>
                <c:pt idx="5">
                  <c:v>24</c:v>
                </c:pt>
                <c:pt idx="6">
                  <c:v>23</c:v>
                </c:pt>
                <c:pt idx="7">
                  <c:v>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821-4FCF-BEB1-DF928B43D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41159920"/>
        <c:axId val="1641162640"/>
      </c:barChart>
      <c:lineChart>
        <c:grouping val="standard"/>
        <c:varyColors val="0"/>
        <c:ser>
          <c:idx val="1"/>
          <c:order val="1"/>
          <c:tx>
            <c:v>POLIGONO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'TABLAS ESTADÍSTICAS'!$H$22:$H$29</c:f>
              <c:strCache>
                <c:ptCount val="8"/>
                <c:pt idx="0">
                  <c:v> 0 - 3,375 </c:v>
                </c:pt>
                <c:pt idx="1">
                  <c:v> 3,375 - 6,75 </c:v>
                </c:pt>
                <c:pt idx="2">
                  <c:v> 6,75 - 10,125 </c:v>
                </c:pt>
                <c:pt idx="3">
                  <c:v> 10,125 - 13,5 </c:v>
                </c:pt>
                <c:pt idx="4">
                  <c:v> 13,5 - 16,875 </c:v>
                </c:pt>
                <c:pt idx="5">
                  <c:v> 16,875 - 20,25 </c:v>
                </c:pt>
                <c:pt idx="6">
                  <c:v> 20,25 - 23,625 </c:v>
                </c:pt>
                <c:pt idx="7">
                  <c:v> 23,625 - 27 </c:v>
                </c:pt>
              </c:strCache>
            </c:strRef>
          </c:cat>
          <c:val>
            <c:numRef>
              <c:f>'TABLAS ESTADÍSTICAS'!$D$21:$D$28</c:f>
              <c:numCache>
                <c:formatCode>General</c:formatCode>
                <c:ptCount val="8"/>
                <c:pt idx="0">
                  <c:v>3</c:v>
                </c:pt>
                <c:pt idx="1">
                  <c:v>2</c:v>
                </c:pt>
                <c:pt idx="2">
                  <c:v>3</c:v>
                </c:pt>
                <c:pt idx="3">
                  <c:v>5</c:v>
                </c:pt>
                <c:pt idx="4">
                  <c:v>5</c:v>
                </c:pt>
                <c:pt idx="5">
                  <c:v>24</c:v>
                </c:pt>
                <c:pt idx="6">
                  <c:v>23</c:v>
                </c:pt>
                <c:pt idx="7">
                  <c:v>15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821-4FCF-BEB1-DF928B43D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1159920"/>
        <c:axId val="1641162640"/>
      </c:lineChart>
      <c:catAx>
        <c:axId val="1641159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41162640"/>
        <c:crosses val="autoZero"/>
        <c:auto val="1"/>
        <c:lblAlgn val="ctr"/>
        <c:lblOffset val="100"/>
        <c:noMultiLvlLbl val="0"/>
      </c:catAx>
      <c:valAx>
        <c:axId val="1641162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41159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'TABLAS ESTADÍSTICAS'!$H$39:$H$46</c:f>
              <c:strCache>
                <c:ptCount val="8"/>
                <c:pt idx="0">
                  <c:v> 0 - 1,5 </c:v>
                </c:pt>
                <c:pt idx="1">
                  <c:v> 1,5 - 3 </c:v>
                </c:pt>
                <c:pt idx="2">
                  <c:v> 3 - 4,5 </c:v>
                </c:pt>
                <c:pt idx="3">
                  <c:v> 4,5 - 6 </c:v>
                </c:pt>
                <c:pt idx="4">
                  <c:v> 6 - 7,5 </c:v>
                </c:pt>
                <c:pt idx="5">
                  <c:v> 7,5 - 9 </c:v>
                </c:pt>
                <c:pt idx="6">
                  <c:v> 9 - 10,5 </c:v>
                </c:pt>
                <c:pt idx="7">
                  <c:v> 10,5 - 12 </c:v>
                </c:pt>
              </c:strCache>
            </c:strRef>
          </c:cat>
          <c:val>
            <c:numRef>
              <c:f>'TABLAS ESTADÍSTICAS'!$D$38:$D$45</c:f>
              <c:numCache>
                <c:formatCode>General</c:formatCode>
                <c:ptCount val="8"/>
                <c:pt idx="0">
                  <c:v>1</c:v>
                </c:pt>
                <c:pt idx="1">
                  <c:v>4</c:v>
                </c:pt>
                <c:pt idx="2">
                  <c:v>0</c:v>
                </c:pt>
                <c:pt idx="3">
                  <c:v>14</c:v>
                </c:pt>
                <c:pt idx="4">
                  <c:v>9</c:v>
                </c:pt>
                <c:pt idx="5">
                  <c:v>16</c:v>
                </c:pt>
                <c:pt idx="6">
                  <c:v>32</c:v>
                </c:pt>
                <c:pt idx="7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779-4BD6-8A90-3F39491E9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41163728"/>
        <c:axId val="1641163184"/>
      </c:barChart>
      <c:lineChart>
        <c:grouping val="standard"/>
        <c:varyColors val="0"/>
        <c:ser>
          <c:idx val="1"/>
          <c:order val="1"/>
          <c:tx>
            <c:v>POLIGONO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'TABLAS ESTADÍSTICAS'!$H$40:$H$46</c:f>
              <c:strCache>
                <c:ptCount val="7"/>
                <c:pt idx="0">
                  <c:v> 1,5 - 3 </c:v>
                </c:pt>
                <c:pt idx="1">
                  <c:v> 3 - 4,5 </c:v>
                </c:pt>
                <c:pt idx="2">
                  <c:v> 4,5 - 6 </c:v>
                </c:pt>
                <c:pt idx="3">
                  <c:v> 6 - 7,5 </c:v>
                </c:pt>
                <c:pt idx="4">
                  <c:v> 7,5 - 9 </c:v>
                </c:pt>
                <c:pt idx="5">
                  <c:v> 9 - 10,5 </c:v>
                </c:pt>
                <c:pt idx="6">
                  <c:v> 10,5 - 12 </c:v>
                </c:pt>
              </c:strCache>
            </c:strRef>
          </c:cat>
          <c:val>
            <c:numRef>
              <c:f>'TABLAS ESTADÍSTICAS'!$D$38:$D$45</c:f>
              <c:numCache>
                <c:formatCode>General</c:formatCode>
                <c:ptCount val="8"/>
                <c:pt idx="0">
                  <c:v>1</c:v>
                </c:pt>
                <c:pt idx="1">
                  <c:v>4</c:v>
                </c:pt>
                <c:pt idx="2">
                  <c:v>0</c:v>
                </c:pt>
                <c:pt idx="3">
                  <c:v>14</c:v>
                </c:pt>
                <c:pt idx="4">
                  <c:v>9</c:v>
                </c:pt>
                <c:pt idx="5">
                  <c:v>16</c:v>
                </c:pt>
                <c:pt idx="6">
                  <c:v>32</c:v>
                </c:pt>
                <c:pt idx="7">
                  <c:v>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779-4BD6-8A90-3F39491E9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1163728"/>
        <c:axId val="1641163184"/>
      </c:lineChart>
      <c:catAx>
        <c:axId val="1641163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41163184"/>
        <c:crosses val="autoZero"/>
        <c:auto val="1"/>
        <c:lblAlgn val="ctr"/>
        <c:lblOffset val="100"/>
        <c:noMultiLvlLbl val="0"/>
      </c:catAx>
      <c:valAx>
        <c:axId val="164116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41163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HISTOGRAMA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'TABLAS ESTADÍSTICAS'!$H$56:$H$63</c:f>
              <c:strCache>
                <c:ptCount val="8"/>
                <c:pt idx="0">
                  <c:v> 2 - 6,125 </c:v>
                </c:pt>
                <c:pt idx="1">
                  <c:v> 6,125 - 10,25 </c:v>
                </c:pt>
                <c:pt idx="2">
                  <c:v> 10,25 - 14,375 </c:v>
                </c:pt>
                <c:pt idx="3">
                  <c:v> 14,375 - 18,5 </c:v>
                </c:pt>
                <c:pt idx="4">
                  <c:v> 18,5 - 22,625 </c:v>
                </c:pt>
                <c:pt idx="5">
                  <c:v> 22,625 - 26,75 </c:v>
                </c:pt>
                <c:pt idx="6">
                  <c:v> 26,75 - 30,875 </c:v>
                </c:pt>
                <c:pt idx="7">
                  <c:v> 30,875 - 35 </c:v>
                </c:pt>
              </c:strCache>
            </c:strRef>
          </c:cat>
          <c:val>
            <c:numRef>
              <c:f>'TABLAS ESTADÍSTICAS'!$D$55:$D$62</c:f>
              <c:numCache>
                <c:formatCode>General</c:formatCode>
                <c:ptCount val="8"/>
                <c:pt idx="0">
                  <c:v>8</c:v>
                </c:pt>
                <c:pt idx="1">
                  <c:v>12</c:v>
                </c:pt>
                <c:pt idx="2">
                  <c:v>16</c:v>
                </c:pt>
                <c:pt idx="3">
                  <c:v>18</c:v>
                </c:pt>
                <c:pt idx="4">
                  <c:v>6</c:v>
                </c:pt>
                <c:pt idx="5">
                  <c:v>9</c:v>
                </c:pt>
                <c:pt idx="6">
                  <c:v>8</c:v>
                </c:pt>
                <c:pt idx="7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2D1-4ACF-94F4-B6E1761A3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41164272"/>
        <c:axId val="1641164816"/>
      </c:barChart>
      <c:lineChart>
        <c:grouping val="standard"/>
        <c:varyColors val="0"/>
        <c:ser>
          <c:idx val="1"/>
          <c:order val="1"/>
          <c:tx>
            <c:v>POLIGONO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'TABLAS ESTADÍSTICAS'!$H$56:$H$63</c:f>
              <c:strCache>
                <c:ptCount val="8"/>
                <c:pt idx="0">
                  <c:v> 2 - 6,125 </c:v>
                </c:pt>
                <c:pt idx="1">
                  <c:v> 6,125 - 10,25 </c:v>
                </c:pt>
                <c:pt idx="2">
                  <c:v> 10,25 - 14,375 </c:v>
                </c:pt>
                <c:pt idx="3">
                  <c:v> 14,375 - 18,5 </c:v>
                </c:pt>
                <c:pt idx="4">
                  <c:v> 18,5 - 22,625 </c:v>
                </c:pt>
                <c:pt idx="5">
                  <c:v> 22,625 - 26,75 </c:v>
                </c:pt>
                <c:pt idx="6">
                  <c:v> 26,75 - 30,875 </c:v>
                </c:pt>
                <c:pt idx="7">
                  <c:v> 30,875 - 35 </c:v>
                </c:pt>
              </c:strCache>
            </c:strRef>
          </c:cat>
          <c:val>
            <c:numRef>
              <c:f>'TABLAS ESTADÍSTICAS'!$D$55:$D$62</c:f>
              <c:numCache>
                <c:formatCode>General</c:formatCode>
                <c:ptCount val="8"/>
                <c:pt idx="0">
                  <c:v>8</c:v>
                </c:pt>
                <c:pt idx="1">
                  <c:v>12</c:v>
                </c:pt>
                <c:pt idx="2">
                  <c:v>16</c:v>
                </c:pt>
                <c:pt idx="3">
                  <c:v>18</c:v>
                </c:pt>
                <c:pt idx="4">
                  <c:v>6</c:v>
                </c:pt>
                <c:pt idx="5">
                  <c:v>9</c:v>
                </c:pt>
                <c:pt idx="6">
                  <c:v>8</c:v>
                </c:pt>
                <c:pt idx="7">
                  <c:v>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2D1-4ACF-94F4-B6E1761A3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1164272"/>
        <c:axId val="1641164816"/>
      </c:lineChart>
      <c:catAx>
        <c:axId val="164116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41164816"/>
        <c:crosses val="autoZero"/>
        <c:auto val="1"/>
        <c:lblAlgn val="ctr"/>
        <c:lblOffset val="100"/>
        <c:noMultiLvlLbl val="0"/>
      </c:catAx>
      <c:valAx>
        <c:axId val="1641164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41164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HISTOGRAMA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'TABLAS ESTADÍSTICAS'!$H$73:$H$80</c:f>
              <c:strCache>
                <c:ptCount val="8"/>
                <c:pt idx="0">
                  <c:v> 0 - 1,25 </c:v>
                </c:pt>
                <c:pt idx="1">
                  <c:v> 1,25 - 2,5 </c:v>
                </c:pt>
                <c:pt idx="2">
                  <c:v> 2,5 - 3,75 </c:v>
                </c:pt>
                <c:pt idx="3">
                  <c:v> 3,75 - 5 </c:v>
                </c:pt>
                <c:pt idx="4">
                  <c:v> 5 - 6,25 </c:v>
                </c:pt>
                <c:pt idx="5">
                  <c:v> 6,25 - 7,5 </c:v>
                </c:pt>
                <c:pt idx="6">
                  <c:v> 7,5 - 8,75 </c:v>
                </c:pt>
                <c:pt idx="7">
                  <c:v> 8,75 - 10 </c:v>
                </c:pt>
              </c:strCache>
            </c:strRef>
          </c:cat>
          <c:val>
            <c:numRef>
              <c:f>'TABLAS ESTADÍSTICAS'!$D$72:$D$79</c:f>
              <c:numCache>
                <c:formatCode>General</c:formatCode>
                <c:ptCount val="8"/>
                <c:pt idx="0">
                  <c:v>3</c:v>
                </c:pt>
                <c:pt idx="1">
                  <c:v>3</c:v>
                </c:pt>
                <c:pt idx="2">
                  <c:v>8</c:v>
                </c:pt>
                <c:pt idx="3">
                  <c:v>29</c:v>
                </c:pt>
                <c:pt idx="4">
                  <c:v>31</c:v>
                </c:pt>
                <c:pt idx="5">
                  <c:v>4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290-4647-96A5-B173448B0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793812272"/>
        <c:axId val="1792518976"/>
      </c:barChart>
      <c:lineChart>
        <c:grouping val="standard"/>
        <c:varyColors val="0"/>
        <c:ser>
          <c:idx val="1"/>
          <c:order val="1"/>
          <c:tx>
            <c:v>POLIGONO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'TABLAS ESTADÍSTICAS'!$H$73:$H$80</c:f>
              <c:strCache>
                <c:ptCount val="8"/>
                <c:pt idx="0">
                  <c:v> 0 - 1,25 </c:v>
                </c:pt>
                <c:pt idx="1">
                  <c:v> 1,25 - 2,5 </c:v>
                </c:pt>
                <c:pt idx="2">
                  <c:v> 2,5 - 3,75 </c:v>
                </c:pt>
                <c:pt idx="3">
                  <c:v> 3,75 - 5 </c:v>
                </c:pt>
                <c:pt idx="4">
                  <c:v> 5 - 6,25 </c:v>
                </c:pt>
                <c:pt idx="5">
                  <c:v> 6,25 - 7,5 </c:v>
                </c:pt>
                <c:pt idx="6">
                  <c:v> 7,5 - 8,75 </c:v>
                </c:pt>
                <c:pt idx="7">
                  <c:v> 8,75 - 10 </c:v>
                </c:pt>
              </c:strCache>
            </c:strRef>
          </c:cat>
          <c:val>
            <c:numRef>
              <c:f>'TABLAS ESTADÍSTICAS'!$D$72:$D$79</c:f>
              <c:numCache>
                <c:formatCode>General</c:formatCode>
                <c:ptCount val="8"/>
                <c:pt idx="0">
                  <c:v>3</c:v>
                </c:pt>
                <c:pt idx="1">
                  <c:v>3</c:v>
                </c:pt>
                <c:pt idx="2">
                  <c:v>8</c:v>
                </c:pt>
                <c:pt idx="3">
                  <c:v>29</c:v>
                </c:pt>
                <c:pt idx="4">
                  <c:v>31</c:v>
                </c:pt>
                <c:pt idx="5">
                  <c:v>4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290-4647-96A5-B173448B0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3812272"/>
        <c:axId val="1792518976"/>
      </c:lineChart>
      <c:catAx>
        <c:axId val="1793812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92518976"/>
        <c:crosses val="autoZero"/>
        <c:auto val="1"/>
        <c:lblAlgn val="ctr"/>
        <c:lblOffset val="100"/>
        <c:noMultiLvlLbl val="0"/>
      </c:catAx>
      <c:valAx>
        <c:axId val="179251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93812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HISTOGRAMA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'TABLAS ESTADÍSTICAS'!$H$90:$H$97</c:f>
              <c:strCache>
                <c:ptCount val="8"/>
                <c:pt idx="0">
                  <c:v> 0 - 1,625 </c:v>
                </c:pt>
                <c:pt idx="1">
                  <c:v> 1,625 - 3,25 </c:v>
                </c:pt>
                <c:pt idx="2">
                  <c:v> 3,25 - 4,875 </c:v>
                </c:pt>
                <c:pt idx="3">
                  <c:v> 4,875 - 6,5 </c:v>
                </c:pt>
                <c:pt idx="4">
                  <c:v> 6,5 - 8,125 </c:v>
                </c:pt>
                <c:pt idx="5">
                  <c:v> 8,125 - 9,75 </c:v>
                </c:pt>
                <c:pt idx="6">
                  <c:v> 9,75 - 11,375 </c:v>
                </c:pt>
                <c:pt idx="7">
                  <c:v> 11,375 - 13 </c:v>
                </c:pt>
              </c:strCache>
            </c:strRef>
          </c:cat>
          <c:val>
            <c:numRef>
              <c:f>'TABLAS ESTADÍSTICAS'!$D$89:$D$96</c:f>
              <c:numCache>
                <c:formatCode>General</c:formatCode>
                <c:ptCount val="8"/>
                <c:pt idx="0">
                  <c:v>7</c:v>
                </c:pt>
                <c:pt idx="1">
                  <c:v>25</c:v>
                </c:pt>
                <c:pt idx="2">
                  <c:v>11</c:v>
                </c:pt>
                <c:pt idx="3">
                  <c:v>20</c:v>
                </c:pt>
                <c:pt idx="4">
                  <c:v>13</c:v>
                </c:pt>
                <c:pt idx="5">
                  <c:v>3</c:v>
                </c:pt>
                <c:pt idx="6">
                  <c:v>0</c:v>
                </c:pt>
                <c:pt idx="7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5CA-4A4E-8E13-3D32F977F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792517344"/>
        <c:axId val="1792520608"/>
      </c:barChart>
      <c:lineChart>
        <c:grouping val="standard"/>
        <c:varyColors val="0"/>
        <c:ser>
          <c:idx val="1"/>
          <c:order val="1"/>
          <c:tx>
            <c:v>POLIGONO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'TABLAS ESTADÍSTICAS'!$H$90:$H$97</c:f>
              <c:strCache>
                <c:ptCount val="8"/>
                <c:pt idx="0">
                  <c:v> 0 - 1,625 </c:v>
                </c:pt>
                <c:pt idx="1">
                  <c:v> 1,625 - 3,25 </c:v>
                </c:pt>
                <c:pt idx="2">
                  <c:v> 3,25 - 4,875 </c:v>
                </c:pt>
                <c:pt idx="3">
                  <c:v> 4,875 - 6,5 </c:v>
                </c:pt>
                <c:pt idx="4">
                  <c:v> 6,5 - 8,125 </c:v>
                </c:pt>
                <c:pt idx="5">
                  <c:v> 8,125 - 9,75 </c:v>
                </c:pt>
                <c:pt idx="6">
                  <c:v> 9,75 - 11,375 </c:v>
                </c:pt>
                <c:pt idx="7">
                  <c:v> 11,375 - 13 </c:v>
                </c:pt>
              </c:strCache>
            </c:strRef>
          </c:cat>
          <c:val>
            <c:numRef>
              <c:f>'TABLAS ESTADÍSTICAS'!$D$89:$D$96</c:f>
              <c:numCache>
                <c:formatCode>General</c:formatCode>
                <c:ptCount val="8"/>
                <c:pt idx="0">
                  <c:v>7</c:v>
                </c:pt>
                <c:pt idx="1">
                  <c:v>25</c:v>
                </c:pt>
                <c:pt idx="2">
                  <c:v>11</c:v>
                </c:pt>
                <c:pt idx="3">
                  <c:v>20</c:v>
                </c:pt>
                <c:pt idx="4">
                  <c:v>13</c:v>
                </c:pt>
                <c:pt idx="5">
                  <c:v>3</c:v>
                </c:pt>
                <c:pt idx="6">
                  <c:v>0</c:v>
                </c:pt>
                <c:pt idx="7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5CA-4A4E-8E13-3D32F977F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2517344"/>
        <c:axId val="1792520608"/>
      </c:lineChart>
      <c:catAx>
        <c:axId val="1792517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92520608"/>
        <c:crosses val="autoZero"/>
        <c:auto val="1"/>
        <c:lblAlgn val="ctr"/>
        <c:lblOffset val="100"/>
        <c:noMultiLvlLbl val="0"/>
      </c:catAx>
      <c:valAx>
        <c:axId val="179252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92517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5" Type="http://schemas.openxmlformats.org/officeDocument/2006/relationships/chart" Target="../charts/chart9.xml"/><Relationship Id="rId10" Type="http://schemas.openxmlformats.org/officeDocument/2006/relationships/chart" Target="../charts/chart14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714375</xdr:colOff>
      <xdr:row>88</xdr:row>
      <xdr:rowOff>61912</xdr:rowOff>
    </xdr:from>
    <xdr:to>
      <xdr:col>11</xdr:col>
      <xdr:colOff>514350</xdr:colOff>
      <xdr:row>102</xdr:row>
      <xdr:rowOff>138112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B8789A24-A405-4D18-9D5F-AADD1E3B5E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15</xdr:row>
      <xdr:rowOff>0</xdr:rowOff>
    </xdr:from>
    <xdr:to>
      <xdr:col>9</xdr:col>
      <xdr:colOff>9525</xdr:colOff>
      <xdr:row>28</xdr:row>
      <xdr:rowOff>123825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320DFE0F-65AF-4B5E-8003-C3EFA56508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9</xdr:col>
      <xdr:colOff>0</xdr:colOff>
      <xdr:row>13</xdr:row>
      <xdr:rowOff>80962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xmlns="" id="{C423CBEE-8FA1-44C7-A38A-7D4C8E488C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30</xdr:row>
      <xdr:rowOff>0</xdr:rowOff>
    </xdr:from>
    <xdr:to>
      <xdr:col>9</xdr:col>
      <xdr:colOff>0</xdr:colOff>
      <xdr:row>44</xdr:row>
      <xdr:rowOff>76200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xmlns="" id="{D5FBCD61-D53B-4C6A-91F0-444862AEDC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18</xdr:row>
      <xdr:rowOff>14287</xdr:rowOff>
    </xdr:from>
    <xdr:to>
      <xdr:col>16</xdr:col>
      <xdr:colOff>352426</xdr:colOff>
      <xdr:row>30</xdr:row>
      <xdr:rowOff>171451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89675325-7147-470C-87D1-0A0531C01C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733425</xdr:colOff>
      <xdr:row>35</xdr:row>
      <xdr:rowOff>14287</xdr:rowOff>
    </xdr:from>
    <xdr:to>
      <xdr:col>16</xdr:col>
      <xdr:colOff>323851</xdr:colOff>
      <xdr:row>47</xdr:row>
      <xdr:rowOff>171451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xmlns="" id="{50E83705-1711-4D55-B262-8EC2EA0449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723900</xdr:colOff>
      <xdr:row>52</xdr:row>
      <xdr:rowOff>23812</xdr:rowOff>
    </xdr:from>
    <xdr:to>
      <xdr:col>16</xdr:col>
      <xdr:colOff>314326</xdr:colOff>
      <xdr:row>64</xdr:row>
      <xdr:rowOff>180976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xmlns="" id="{CDA2CE45-FF51-42E0-83C4-614F076007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723900</xdr:colOff>
      <xdr:row>69</xdr:row>
      <xdr:rowOff>23812</xdr:rowOff>
    </xdr:from>
    <xdr:to>
      <xdr:col>16</xdr:col>
      <xdr:colOff>314326</xdr:colOff>
      <xdr:row>81</xdr:row>
      <xdr:rowOff>180976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xmlns="" id="{55CE21B1-77DF-4E20-A9AB-2F32E5B777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723900</xdr:colOff>
      <xdr:row>86</xdr:row>
      <xdr:rowOff>23812</xdr:rowOff>
    </xdr:from>
    <xdr:to>
      <xdr:col>16</xdr:col>
      <xdr:colOff>314326</xdr:colOff>
      <xdr:row>98</xdr:row>
      <xdr:rowOff>180976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xmlns="" id="{ADB1FC93-5E1F-41EC-99A5-EBA5A2E748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723900</xdr:colOff>
      <xdr:row>103</xdr:row>
      <xdr:rowOff>23812</xdr:rowOff>
    </xdr:from>
    <xdr:to>
      <xdr:col>16</xdr:col>
      <xdr:colOff>314326</xdr:colOff>
      <xdr:row>115</xdr:row>
      <xdr:rowOff>180976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xmlns="" id="{D7C52ECB-E400-45A4-A407-A5A6D59ABE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723900</xdr:colOff>
      <xdr:row>120</xdr:row>
      <xdr:rowOff>23812</xdr:rowOff>
    </xdr:from>
    <xdr:to>
      <xdr:col>16</xdr:col>
      <xdr:colOff>314326</xdr:colOff>
      <xdr:row>132</xdr:row>
      <xdr:rowOff>180976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xmlns="" id="{738DA238-3C34-4586-9266-1E7262901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723900</xdr:colOff>
      <xdr:row>137</xdr:row>
      <xdr:rowOff>23812</xdr:rowOff>
    </xdr:from>
    <xdr:to>
      <xdr:col>16</xdr:col>
      <xdr:colOff>314326</xdr:colOff>
      <xdr:row>149</xdr:row>
      <xdr:rowOff>180976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xmlns="" id="{F49024F4-8BAB-4304-8377-682E681D83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723900</xdr:colOff>
      <xdr:row>154</xdr:row>
      <xdr:rowOff>23812</xdr:rowOff>
    </xdr:from>
    <xdr:to>
      <xdr:col>16</xdr:col>
      <xdr:colOff>314326</xdr:colOff>
      <xdr:row>166</xdr:row>
      <xdr:rowOff>180976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xmlns="" id="{FF987C4F-A80F-45C1-85B0-955CB1FE5D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733425</xdr:colOff>
      <xdr:row>0</xdr:row>
      <xdr:rowOff>14287</xdr:rowOff>
    </xdr:from>
    <xdr:to>
      <xdr:col>16</xdr:col>
      <xdr:colOff>323851</xdr:colOff>
      <xdr:row>12</xdr:row>
      <xdr:rowOff>171451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xmlns="" id="{FF3382E6-4FA6-46C8-92BD-400C222485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William Muñoz" refreshedDate="44119.783718171297" createdVersion="6" refreshedVersion="6" minRefreshableVersion="3" recordCount="80">
  <cacheSource type="worksheet">
    <worksheetSource ref="A1:F81" sheet="OTROS"/>
  </cacheSource>
  <cacheFields count="6">
    <cacheField name="Item" numFmtId="0">
      <sharedItems containsSemiMixedTypes="0" containsString="0" containsNumber="1" containsInteger="1" minValue="1" maxValue="80"/>
    </cacheField>
    <cacheField name="Proyecto" numFmtId="0">
      <sharedItems/>
    </cacheField>
    <cacheField name="Ciudad U" numFmtId="0">
      <sharedItems/>
    </cacheField>
    <cacheField name="Ciudad T" numFmtId="0">
      <sharedItems count="6">
        <s v="Otros"/>
        <s v="Barranquilla"/>
        <s v="Bogotá"/>
        <s v="Cartagena"/>
        <s v="Chía"/>
        <s v="Medellín"/>
      </sharedItems>
    </cacheField>
    <cacheField name="M2 de Construcción" numFmtId="4">
      <sharedItems containsMixedTypes="1" containsNumber="1" minValue="35.488959999999999" maxValue="366079.43040000001"/>
    </cacheField>
    <cacheField name="Tipo de Certificación LEED" numFmtId="0">
      <sharedItems count="4">
        <s v="Plata "/>
        <s v="Platino"/>
        <s v="Oro"/>
        <s v="Certificad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0">
  <r>
    <n v="57"/>
    <s v="Hotel Waya"/>
    <s v="Albania"/>
    <x v="0"/>
    <n v="46147.64"/>
    <x v="0"/>
  </r>
  <r>
    <n v="6"/>
    <s v="BC Empresarial"/>
    <s v="Barranquilla"/>
    <x v="1"/>
    <s v="623.57"/>
    <x v="1"/>
  </r>
  <r>
    <n v="23"/>
    <s v="Viverdi 85"/>
    <s v="Barranquilla"/>
    <x v="1"/>
    <n v="5562.0119999999997"/>
    <x v="2"/>
  </r>
  <r>
    <n v="1"/>
    <s v="Hotel Grand Hyatt"/>
    <s v="Bogotá"/>
    <x v="2"/>
    <n v="10105.44"/>
    <x v="0"/>
  </r>
  <r>
    <n v="2"/>
    <s v="Google Bog 8F FE69"/>
    <s v="Bogotá"/>
    <x v="2"/>
    <n v="4723.3770000000004"/>
    <x v="0"/>
  </r>
  <r>
    <n v="7"/>
    <s v="ATRIO Torre Norte"/>
    <s v="Bogotá"/>
    <x v="2"/>
    <n v="16735.55"/>
    <x v="2"/>
  </r>
  <r>
    <n v="8"/>
    <s v="Bacata Express Hotel"/>
    <s v="Bogotá"/>
    <x v="2"/>
    <n v="72635.320000000007"/>
    <x v="2"/>
  </r>
  <r>
    <n v="9"/>
    <s v="BAVARIA Administrative Building"/>
    <s v="Bogotá"/>
    <x v="2"/>
    <n v="4942.2560000000003"/>
    <x v="3"/>
  </r>
  <r>
    <n v="10"/>
    <s v="BMW Plaza"/>
    <s v="Bogotá"/>
    <x v="2"/>
    <n v="15453.68"/>
    <x v="2"/>
  </r>
  <r>
    <n v="12"/>
    <s v="HOMECENTER CEDRITOS BOGOTA"/>
    <s v="Bogotá"/>
    <x v="2"/>
    <n v="3633.5309999999999"/>
    <x v="2"/>
  </r>
  <r>
    <n v="14"/>
    <s v="CENTRO COMERCIAL EL EDEN ETAPA I"/>
    <s v="Bogotá"/>
    <x v="2"/>
    <n v="14340.42"/>
    <x v="2"/>
  </r>
  <r>
    <n v="15"/>
    <s v="CENTRO COMERCIAL PLAZA CENTRAL"/>
    <s v="Bogotá"/>
    <x v="2"/>
    <n v="13216.94"/>
    <x v="0"/>
  </r>
  <r>
    <n v="16"/>
    <s v="CENTRO EMPRESARIAL COLPATRIA TORRE 2"/>
    <s v="Bogotá"/>
    <x v="2"/>
    <n v="3432.7669999999998"/>
    <x v="2"/>
  </r>
  <r>
    <n v="17"/>
    <s v="Centro Empresarial Colpatria Torre 3"/>
    <s v="Bogotá"/>
    <x v="2"/>
    <n v="102033.7"/>
    <x v="1"/>
  </r>
  <r>
    <n v="18"/>
    <s v="Conecta BTS 2"/>
    <s v="Bogotá"/>
    <x v="2"/>
    <n v="117951.3"/>
    <x v="0"/>
  </r>
  <r>
    <n v="19"/>
    <s v="Connecta BTS 3 y 4"/>
    <s v="Bogotá"/>
    <x v="2"/>
    <n v="360888"/>
    <x v="2"/>
  </r>
  <r>
    <n v="20"/>
    <s v="Connecta BTS 5 y 6"/>
    <s v="Bogotá"/>
    <x v="2"/>
    <n v="277504"/>
    <x v="2"/>
  </r>
  <r>
    <n v="21"/>
    <s v="Cortezza 93"/>
    <s v="Bogotá"/>
    <x v="2"/>
    <n v="10943.79"/>
    <x v="0"/>
  </r>
  <r>
    <n v="22"/>
    <s v="ECOTOWER 93"/>
    <s v="Bogotá"/>
    <x v="2"/>
    <n v="12632.96"/>
    <x v="0"/>
  </r>
  <r>
    <n v="24"/>
    <s v="Centro Empresarial y Deportivo Calle 53"/>
    <s v="Bogotá"/>
    <x v="2"/>
    <n v="20792.439999999999"/>
    <x v="0"/>
  </r>
  <r>
    <n v="27"/>
    <s v="Banco de Occidente El Edén-Planeta Azul"/>
    <s v="Bogotá"/>
    <x v="2"/>
    <n v="10727.89"/>
    <x v="2"/>
  </r>
  <r>
    <n v="28"/>
    <s v="Gradeco Business Plaza"/>
    <s v="Bogotá"/>
    <x v="2"/>
    <n v="7450.8239999999996"/>
    <x v="2"/>
  </r>
  <r>
    <n v="32"/>
    <s v="Oficinas Chico 92-11"/>
    <s v="Bogotá"/>
    <x v="2"/>
    <n v="4480.7139999999999"/>
    <x v="2"/>
  </r>
  <r>
    <n v="33"/>
    <s v="GNB Sudameris"/>
    <s v="Bogotá"/>
    <x v="2"/>
    <n v="17735.189999999999"/>
    <x v="2"/>
  </r>
  <r>
    <n v="36"/>
    <s v="T3- Ciudad Empresarial Sarmiento Angulo"/>
    <s v="Bogotá"/>
    <x v="2"/>
    <n v="5504.97"/>
    <x v="2"/>
  </r>
  <r>
    <n v="37"/>
    <s v="T7T8 Ciudad Empresarial Sarmiento Angulo"/>
    <s v="Bogotá"/>
    <x v="2"/>
    <n v="52390.81"/>
    <x v="2"/>
  </r>
  <r>
    <n v="38"/>
    <s v="Expansion Hospital Universitario FSFB"/>
    <s v="Bogotá"/>
    <x v="2"/>
    <n v="35.488959999999999"/>
    <x v="3"/>
  </r>
  <r>
    <n v="39"/>
    <s v="Agencia Nacional de Hidrocarburos"/>
    <s v="Bogotá"/>
    <x v="2"/>
    <n v="12196.03"/>
    <x v="2"/>
  </r>
  <r>
    <n v="40"/>
    <s v="Complejo Logistico San Cayetano T2"/>
    <s v="Bogotá"/>
    <x v="2"/>
    <n v="281322.17"/>
    <x v="2"/>
  </r>
  <r>
    <n v="41"/>
    <s v="Complejo Logistico San Cayetano T3"/>
    <s v="Bogotá"/>
    <x v="2"/>
    <n v="7513.0151999999998"/>
    <x v="0"/>
  </r>
  <r>
    <n v="42"/>
    <s v="Ecotower Chico"/>
    <s v="Bogotá"/>
    <x v="2"/>
    <n v="23345.241999999998"/>
    <x v="2"/>
  </r>
  <r>
    <n v="43"/>
    <s v="Edificio Corporativo Amarilo"/>
    <s v="Bogotá"/>
    <x v="2"/>
    <n v="35176.968000000001"/>
    <x v="2"/>
  </r>
  <r>
    <n v="45"/>
    <s v="ESTACION SOPHIA"/>
    <s v="Bogotá"/>
    <x v="2"/>
    <n v="37115.800799999997"/>
    <x v="2"/>
  </r>
  <r>
    <n v="46"/>
    <s v="Midpoint 19"/>
    <s v="Bogotá"/>
    <x v="2"/>
    <n v="12947.599"/>
    <x v="3"/>
  </r>
  <r>
    <n v="47"/>
    <s v="Multiplaza Bogota"/>
    <s v="Bogotá"/>
    <x v="2"/>
    <n v="39947.392800000001"/>
    <x v="3"/>
  </r>
  <r>
    <n v="50"/>
    <s v="Torre Centro de Especialistas FCI"/>
    <s v="Bogotá"/>
    <x v="2"/>
    <n v="126268.277"/>
    <x v="0"/>
  </r>
  <r>
    <n v="51"/>
    <s v="ZF TOWERS Services and Technology Park"/>
    <s v="Bogotá"/>
    <x v="2"/>
    <n v="106982.666"/>
    <x v="2"/>
  </r>
  <r>
    <n v="53"/>
    <s v="Emporium 96"/>
    <s v="Bogotá"/>
    <x v="2"/>
    <n v="68583.657600000006"/>
    <x v="0"/>
  </r>
  <r>
    <n v="54"/>
    <s v="Kubik Virrey"/>
    <s v="Bogotá"/>
    <x v="2"/>
    <n v="14183.868"/>
    <x v="3"/>
  </r>
  <r>
    <n v="59"/>
    <s v="PARALELO 26"/>
    <s v="Bogotá"/>
    <x v="2"/>
    <n v="18785.129000000001"/>
    <x v="0"/>
  </r>
  <r>
    <n v="60"/>
    <s v="W Hotel Bogotá"/>
    <s v="Bogotá"/>
    <x v="2"/>
    <n v="34568.587200000002"/>
    <x v="0"/>
  </r>
  <r>
    <n v="61"/>
    <s v="URBAN 165"/>
    <s v="Bogotá"/>
    <x v="2"/>
    <n v="21400.617999999999"/>
    <x v="1"/>
  </r>
  <r>
    <n v="62"/>
    <s v="POLITECNICO GRANCOLOMBIANO CITY CAMPUS"/>
    <s v="Bogotá"/>
    <x v="2"/>
    <n v="18067.02"/>
    <x v="1"/>
  </r>
  <r>
    <n v="64"/>
    <s v="Pontevedra Centro Empresarial"/>
    <s v="Bogotá"/>
    <x v="2"/>
    <n v="12422.124"/>
    <x v="3"/>
  </r>
  <r>
    <n v="65"/>
    <s v="Porta 100"/>
    <s v="Bogotá"/>
    <x v="2"/>
    <n v="4355.8968000000004"/>
    <x v="0"/>
  </r>
  <r>
    <n v="68"/>
    <s v="World Business Center"/>
    <s v="Bogotá"/>
    <x v="2"/>
    <n v="23941.126"/>
    <x v="2"/>
  </r>
  <r>
    <n v="69"/>
    <s v="Tierra Firme"/>
    <s v="Bogotá"/>
    <x v="2"/>
    <n v="366079.43040000001"/>
    <x v="1"/>
  </r>
  <r>
    <n v="70"/>
    <s v="EXITO LA FELICIDAD"/>
    <s v="Bogotá"/>
    <x v="2"/>
    <n v="54198.926399999997"/>
    <x v="0"/>
  </r>
  <r>
    <n v="73"/>
    <s v="Johnson &amp; Johnson"/>
    <s v="Bogotá"/>
    <x v="2"/>
    <n v="37146.2808"/>
    <x v="2"/>
  </r>
  <r>
    <n v="75"/>
    <s v="Oxo 69 Centro Empresarial y Hotelero"/>
    <s v="Bogotá"/>
    <x v="2"/>
    <n v="19755.307000000001"/>
    <x v="2"/>
  </r>
  <r>
    <n v="77"/>
    <s v="ZF TOWERS Services and Technology Park"/>
    <s v="Bogotá"/>
    <x v="2"/>
    <n v="57126.225599999998"/>
    <x v="2"/>
  </r>
  <r>
    <n v="79"/>
    <s v="T7T8 Ciudad Empresarial Sarmiento Angulo"/>
    <s v="Bogotá"/>
    <x v="2"/>
    <n v="14173.2"/>
    <x v="0"/>
  </r>
  <r>
    <n v="5"/>
    <s v="Fundación Juan Felipe Gómez Escobar"/>
    <s v="Cartagena"/>
    <x v="3"/>
    <n v="19566.635999999999"/>
    <x v="0"/>
  </r>
  <r>
    <n v="34"/>
    <s v="Nuevo CEDI Gestion Cargo Secos Cartagena"/>
    <s v="Cartagena"/>
    <x v="3"/>
    <n v="9805.6380000000008"/>
    <x v="2"/>
  </r>
  <r>
    <n v="63"/>
    <s v="Oxo Cartagena"/>
    <s v="Cartagena"/>
    <x v="3"/>
    <n v="9427.9869999999992"/>
    <x v="2"/>
  </r>
  <r>
    <n v="25"/>
    <s v="Conex"/>
    <s v="Chía"/>
    <x v="4"/>
    <n v="37954"/>
    <x v="1"/>
  </r>
  <r>
    <n v="29"/>
    <s v="Fontanar Centro Comercial"/>
    <s v="Chía"/>
    <x v="4"/>
    <n v="5950.0680000000002"/>
    <x v="3"/>
  </r>
  <r>
    <n v="80"/>
    <s v="Rochester School New Site Poject"/>
    <s v="Chía"/>
    <x v="4"/>
    <n v="10258.540000000001"/>
    <x v="2"/>
  </r>
  <r>
    <n v="30"/>
    <s v="IBM-BDC"/>
    <s v="Funza"/>
    <x v="0"/>
    <n v="37995.86"/>
    <x v="1"/>
  </r>
  <r>
    <n v="72"/>
    <s v="INCOLMOTOS YAMAHA"/>
    <s v="Girardota"/>
    <x v="0"/>
    <n v="11831.48"/>
    <x v="2"/>
  </r>
  <r>
    <n v="55"/>
    <s v="MANE Sucursal Colombia"/>
    <s v="Guarne"/>
    <x v="0"/>
    <n v="7104.2784000000001"/>
    <x v="2"/>
  </r>
  <r>
    <n v="58"/>
    <s v="Homecenter Manizales"/>
    <s v="Manizales"/>
    <x v="0"/>
    <n v="34105.595999999998"/>
    <x v="3"/>
  </r>
  <r>
    <n v="13"/>
    <s v="Centro Argos para la Innovación"/>
    <s v="Medellín"/>
    <x v="5"/>
    <n v="36004.804799999998"/>
    <x v="0"/>
  </r>
  <r>
    <n v="31"/>
    <s v="TORRE GRUPO SURA ALA 1C"/>
    <s v="Medellín"/>
    <x v="5"/>
    <n v="97335.441600000006"/>
    <x v="2"/>
  </r>
  <r>
    <n v="35"/>
    <s v="Ruta-N Torre C"/>
    <s v="Medellín"/>
    <x v="5"/>
    <n v="23198.633000000002"/>
    <x v="1"/>
  </r>
  <r>
    <n v="49"/>
    <s v="TELEMEDELLIN"/>
    <s v="Medellín"/>
    <x v="5"/>
    <n v="20033.59"/>
    <x v="0"/>
  </r>
  <r>
    <n v="56"/>
    <s v="Makro Poblado"/>
    <s v="Medellín"/>
    <x v="5"/>
    <n v="2246.9856"/>
    <x v="0"/>
  </r>
  <r>
    <n v="67"/>
    <s v="SBD Medellin - Piso 5"/>
    <s v="Medellín"/>
    <x v="5"/>
    <n v="66882.263999999996"/>
    <x v="2"/>
  </r>
  <r>
    <n v="71"/>
    <s v="Hospital Univ. San Vicente de Paul"/>
    <s v="Medellín"/>
    <x v="5"/>
    <n v="203460.09599999999"/>
    <x v="2"/>
  </r>
  <r>
    <n v="78"/>
    <s v="TELEMEDELLIN"/>
    <s v="Medellín"/>
    <x v="5"/>
    <n v="16280.892"/>
    <x v="2"/>
  </r>
  <r>
    <n v="26"/>
    <s v="Ecoplaza"/>
    <s v="Mosquera"/>
    <x v="0"/>
    <n v="219816.274"/>
    <x v="0"/>
  </r>
  <r>
    <n v="44"/>
    <s v="Edificio Promision"/>
    <s v="Palermo-Huila"/>
    <x v="0"/>
    <n v="16886.53"/>
    <x v="2"/>
  </r>
  <r>
    <n v="66"/>
    <s v="Proyecto Arrayan - Regional Pasto"/>
    <s v="Pasto"/>
    <x v="0"/>
    <n v="3200.4"/>
    <x v="1"/>
  </r>
  <r>
    <n v="48"/>
    <s v="San Antonio Plaza Comercial"/>
    <s v="Pitalito"/>
    <x v="0"/>
    <n v="301429"/>
    <x v="2"/>
  </r>
  <r>
    <n v="74"/>
    <s v="Centro Comercial Viva Wajiira"/>
    <s v="Riohacha"/>
    <x v="0"/>
    <n v="12355.73"/>
    <x v="1"/>
  </r>
  <r>
    <n v="3"/>
    <s v="ALPINA Edificio Corporativo Sopo No 3"/>
    <s v="Sopo"/>
    <x v="0"/>
    <n v="1747.32"/>
    <x v="0"/>
  </r>
  <r>
    <n v="4"/>
    <s v="ALPINA Edificio Corporativo Sopo"/>
    <s v="Sopo"/>
    <x v="0"/>
    <n v="17412.07"/>
    <x v="2"/>
  </r>
  <r>
    <n v="11"/>
    <s v="CEDIS BIMBO"/>
    <s v="Tenjo"/>
    <x v="0"/>
    <n v="11322.19"/>
    <x v="2"/>
  </r>
  <r>
    <n v="52"/>
    <s v="Proyecto Canaguate - Regional Valledupar"/>
    <s v="Valledupar"/>
    <x v="0"/>
    <n v="350993"/>
    <x v="2"/>
  </r>
  <r>
    <n v="76"/>
    <s v="IE Gabriel García Márquez"/>
    <s v="Yumbo"/>
    <x v="0"/>
    <n v="15683.98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2" cacheId="14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1:B8" firstHeaderRow="1" firstDataRow="1" firstDataCol="1"/>
  <pivotFields count="6">
    <pivotField showAll="0"/>
    <pivotField dataField="1" showAll="0"/>
    <pivotField showAll="0"/>
    <pivotField axis="axisRow" showAll="0">
      <items count="7">
        <item x="1"/>
        <item x="2"/>
        <item x="3"/>
        <item x="4"/>
        <item x="5"/>
        <item x="0"/>
        <item t="default"/>
      </items>
    </pivotField>
    <pivotField showAll="0"/>
    <pivotField showAll="0"/>
  </pivotFields>
  <rowFields count="1">
    <field x="3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Cuenta de Proyecto" fld="1" subtotal="count" baseField="0" baseItem="0"/>
  </dataFields>
  <chartFormats count="14">
    <chartFormat chart="0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0" format="7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0" format="8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0" format="9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2" format="1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8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2" format="19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2" format="20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2" format="21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2" format="22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2" format="23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</chart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TablaDinámica4" cacheId="14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31:B36" firstHeaderRow="1" firstDataRow="1" firstDataCol="1"/>
  <pivotFields count="6">
    <pivotField showAll="0"/>
    <pivotField showAll="0"/>
    <pivotField showAll="0"/>
    <pivotField showAll="0"/>
    <pivotField dataField="1" showAll="0"/>
    <pivotField axis="axisRow" showAll="0">
      <items count="5">
        <item x="3"/>
        <item x="2"/>
        <item x="0"/>
        <item x="1"/>
        <item t="default"/>
      </items>
    </pivotField>
  </pivotFields>
  <rowFields count="1">
    <field x="5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a de M2 de Construcción" fld="4" baseField="5" baseItem="0" numFmtId="41"/>
  </dataFields>
  <formats count="1">
    <format dxfId="0">
      <pivotArea outline="0" collapsedLevelsAreSubtotals="1" fieldPosition="0"/>
    </format>
  </formats>
  <chartFormats count="6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7">
      <pivotArea type="data" outline="0" fieldPosition="0">
        <references count="2">
          <reference field="4294967294" count="1" selected="0">
            <x v="0"/>
          </reference>
          <reference field="5" count="1" selected="0">
            <x v="0"/>
          </reference>
        </references>
      </pivotArea>
    </chartFormat>
    <chartFormat chart="2" format="8">
      <pivotArea type="data" outline="0" fieldPosition="0">
        <references count="2">
          <reference field="4294967294" count="1" selected="0">
            <x v="0"/>
          </reference>
          <reference field="5" count="1" selected="0">
            <x v="1"/>
          </reference>
        </references>
      </pivotArea>
    </chartFormat>
    <chartFormat chart="2" format="9">
      <pivotArea type="data" outline="0" fieldPosition="0">
        <references count="2">
          <reference field="4294967294" count="1" selected="0">
            <x v="0"/>
          </reference>
          <reference field="5" count="1" selected="0">
            <x v="2"/>
          </reference>
        </references>
      </pivotArea>
    </chartFormat>
    <chartFormat chart="2" format="10">
      <pivotArea type="data" outline="0" fieldPosition="0">
        <references count="2">
          <reference field="4294967294" count="1" selected="0">
            <x v="0"/>
          </reference>
          <reference field="5" count="1" selected="0">
            <x v="3"/>
          </reference>
        </references>
      </pivotArea>
    </chartFormat>
  </chart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name="TablaDinámica1" cacheId="14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16:B21" firstHeaderRow="1" firstDataRow="1" firstDataCol="1"/>
  <pivotFields count="6">
    <pivotField showAll="0"/>
    <pivotField showAll="0"/>
    <pivotField showAll="0"/>
    <pivotField showAll="0"/>
    <pivotField dataField="1" showAll="0"/>
    <pivotField axis="axisRow" showAll="0">
      <items count="5">
        <item x="3"/>
        <item x="2"/>
        <item x="0"/>
        <item x="1"/>
        <item t="default"/>
      </items>
    </pivotField>
  </pivotFields>
  <rowFields count="1">
    <field x="5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uenta de M2 de Construcción" fld="4" subtotal="count" baseField="0" baseItem="0"/>
  </dataFields>
  <chartFormats count="6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7">
      <pivotArea type="data" outline="0" fieldPosition="0">
        <references count="2">
          <reference field="4294967294" count="1" selected="0">
            <x v="0"/>
          </reference>
          <reference field="5" count="1" selected="0">
            <x v="0"/>
          </reference>
        </references>
      </pivotArea>
    </chartFormat>
    <chartFormat chart="2" format="8">
      <pivotArea type="data" outline="0" fieldPosition="0">
        <references count="2">
          <reference field="4294967294" count="1" selected="0">
            <x v="0"/>
          </reference>
          <reference field="5" count="1" selected="0">
            <x v="1"/>
          </reference>
        </references>
      </pivotArea>
    </chartFormat>
    <chartFormat chart="2" format="9">
      <pivotArea type="data" outline="0" fieldPosition="0">
        <references count="2">
          <reference field="4294967294" count="1" selected="0">
            <x v="0"/>
          </reference>
          <reference field="5" count="1" selected="0">
            <x v="2"/>
          </reference>
        </references>
      </pivotArea>
    </chartFormat>
    <chartFormat chart="2" format="10">
      <pivotArea type="data" outline="0" fieldPosition="0">
        <references count="2">
          <reference field="4294967294" count="1" selected="0">
            <x v="0"/>
          </reference>
          <reference field="5" count="1" selected="0">
            <x v="3"/>
          </reference>
        </references>
      </pivotArea>
    </chartFormat>
  </chart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usgbc.org/projects/viverdi-85" TargetMode="External"/><Relationship Id="rId21" Type="http://schemas.openxmlformats.org/officeDocument/2006/relationships/hyperlink" Target="https://www.usgbc.org/projects/ibm-bdc" TargetMode="External"/><Relationship Id="rId42" Type="http://schemas.openxmlformats.org/officeDocument/2006/relationships/hyperlink" Target="https://www.usgbc.org/projects/edificio-promision" TargetMode="External"/><Relationship Id="rId47" Type="http://schemas.openxmlformats.org/officeDocument/2006/relationships/hyperlink" Target="https://www.usgbc.org/projects/midpoint-19" TargetMode="External"/><Relationship Id="rId63" Type="http://schemas.openxmlformats.org/officeDocument/2006/relationships/hyperlink" Target="https://www.usgbc.org/projects/pontevedra-centro-empresarial" TargetMode="External"/><Relationship Id="rId68" Type="http://schemas.openxmlformats.org/officeDocument/2006/relationships/hyperlink" Target="https://www.usgbc.org/projects/world-business-center" TargetMode="External"/><Relationship Id="rId84" Type="http://schemas.openxmlformats.org/officeDocument/2006/relationships/comments" Target="../comments1.xml"/><Relationship Id="rId16" Type="http://schemas.openxmlformats.org/officeDocument/2006/relationships/hyperlink" Target="https://www.usgbc.org/projects/centro-empresarial-colpatria-torre-3" TargetMode="External"/><Relationship Id="rId11" Type="http://schemas.openxmlformats.org/officeDocument/2006/relationships/hyperlink" Target="https://www.usgbc.org/projects/homecenter-cedritos-bogota" TargetMode="External"/><Relationship Id="rId32" Type="http://schemas.openxmlformats.org/officeDocument/2006/relationships/hyperlink" Target="https://www.usgbc.org/projects/bc-empresarial" TargetMode="External"/><Relationship Id="rId37" Type="http://schemas.openxmlformats.org/officeDocument/2006/relationships/hyperlink" Target="https://www.usgbc.org/projects/conex" TargetMode="External"/><Relationship Id="rId53" Type="http://schemas.openxmlformats.org/officeDocument/2006/relationships/hyperlink" Target="https://www.usgbc.org/projects/makro-poblado" TargetMode="External"/><Relationship Id="rId58" Type="http://schemas.openxmlformats.org/officeDocument/2006/relationships/hyperlink" Target="https://www.usgbc.org/projects/emporium-96" TargetMode="External"/><Relationship Id="rId74" Type="http://schemas.openxmlformats.org/officeDocument/2006/relationships/hyperlink" Target="https://www.usgbc.org/projects/centro-comercial-viva-wajiira" TargetMode="External"/><Relationship Id="rId79" Type="http://schemas.openxmlformats.org/officeDocument/2006/relationships/hyperlink" Target="https://www.usgbc.org/projects/t7t8-ciudad-empresarial-sarmiento-angulo" TargetMode="External"/><Relationship Id="rId5" Type="http://schemas.openxmlformats.org/officeDocument/2006/relationships/hyperlink" Target="https://www.usgbc.org/projects/alpina-edificio-corporativo-sopo" TargetMode="External"/><Relationship Id="rId61" Type="http://schemas.openxmlformats.org/officeDocument/2006/relationships/hyperlink" Target="https://www.usgbc.org/projects/politecnico-grancolombiano-city-campus" TargetMode="External"/><Relationship Id="rId82" Type="http://schemas.openxmlformats.org/officeDocument/2006/relationships/drawing" Target="../drawings/drawing1.xml"/><Relationship Id="rId19" Type="http://schemas.openxmlformats.org/officeDocument/2006/relationships/hyperlink" Target="https://www.usgbc.org/projects/connecta-bts-3-y-4" TargetMode="External"/><Relationship Id="rId14" Type="http://schemas.openxmlformats.org/officeDocument/2006/relationships/hyperlink" Target="https://www.usgbc.org/projects/centro-comercial-plaza-central" TargetMode="External"/><Relationship Id="rId22" Type="http://schemas.openxmlformats.org/officeDocument/2006/relationships/hyperlink" Target="https://www.usgbc.org/projects/zona-franca-plic-sa" TargetMode="External"/><Relationship Id="rId27" Type="http://schemas.openxmlformats.org/officeDocument/2006/relationships/hyperlink" Target="https://www.usgbc.org/projects/t3-ciudad-empresarial-sarmiento-angulo" TargetMode="External"/><Relationship Id="rId30" Type="http://schemas.openxmlformats.org/officeDocument/2006/relationships/hyperlink" Target="https://www.usgbc.org/projects/ruta-n-torre-c" TargetMode="External"/><Relationship Id="rId35" Type="http://schemas.openxmlformats.org/officeDocument/2006/relationships/hyperlink" Target="https://www.usgbc.org/projects/centro-empresarial-y-deportivo-calle-53" TargetMode="External"/><Relationship Id="rId43" Type="http://schemas.openxmlformats.org/officeDocument/2006/relationships/hyperlink" Target="https://www.usgbc.org/projects/edificio-corporativo-amarilo" TargetMode="External"/><Relationship Id="rId48" Type="http://schemas.openxmlformats.org/officeDocument/2006/relationships/hyperlink" Target="https://www.usgbc.org/projects/multiplaza-bogota" TargetMode="External"/><Relationship Id="rId56" Type="http://schemas.openxmlformats.org/officeDocument/2006/relationships/hyperlink" Target="https://www.usgbc.org/projects/mane-sucursal-colombia" TargetMode="External"/><Relationship Id="rId64" Type="http://schemas.openxmlformats.org/officeDocument/2006/relationships/hyperlink" Target="https://www.usgbc.org/projects/porta-100" TargetMode="External"/><Relationship Id="rId69" Type="http://schemas.openxmlformats.org/officeDocument/2006/relationships/hyperlink" Target="https://www.usgbc.org/projects/tierra-firme" TargetMode="External"/><Relationship Id="rId77" Type="http://schemas.openxmlformats.org/officeDocument/2006/relationships/hyperlink" Target="https://www.usgbc.org/projects/zf-towers-services-and-technology-park" TargetMode="External"/><Relationship Id="rId8" Type="http://schemas.openxmlformats.org/officeDocument/2006/relationships/hyperlink" Target="https://www.usgbc.org/projects/bavaria-administrative-building" TargetMode="External"/><Relationship Id="rId51" Type="http://schemas.openxmlformats.org/officeDocument/2006/relationships/hyperlink" Target="https://www.usgbc.org/projects/telemedellin" TargetMode="External"/><Relationship Id="rId72" Type="http://schemas.openxmlformats.org/officeDocument/2006/relationships/hyperlink" Target="https://www.usgbc.org/projects/johnson-johnson" TargetMode="External"/><Relationship Id="rId80" Type="http://schemas.openxmlformats.org/officeDocument/2006/relationships/hyperlink" Target="https://www.usgbc.org/projects/rochester-school-new-site-poject" TargetMode="External"/><Relationship Id="rId3" Type="http://schemas.openxmlformats.org/officeDocument/2006/relationships/hyperlink" Target="https://www.usgbc.org/projects/fundacion-juan-felipe-gomez-escobar-0" TargetMode="External"/><Relationship Id="rId12" Type="http://schemas.openxmlformats.org/officeDocument/2006/relationships/hyperlink" Target="https://www.usgbc.org/projects/centro-argos-para-la-innovacion" TargetMode="External"/><Relationship Id="rId17" Type="http://schemas.openxmlformats.org/officeDocument/2006/relationships/hyperlink" Target="https://www.usgbc.org/projects/fontanar-centro-comercial?view=overview" TargetMode="External"/><Relationship Id="rId25" Type="http://schemas.openxmlformats.org/officeDocument/2006/relationships/hyperlink" Target="https://www.usgbc.org/projects/ecotower-93" TargetMode="External"/><Relationship Id="rId33" Type="http://schemas.openxmlformats.org/officeDocument/2006/relationships/hyperlink" Target="https://www.usgbc.org/projects/expansion-hospital-universitario-fsfb" TargetMode="External"/><Relationship Id="rId38" Type="http://schemas.openxmlformats.org/officeDocument/2006/relationships/hyperlink" Target="https://www.usgbc.org/projects/complejo-logistico-san-cayetano-t3" TargetMode="External"/><Relationship Id="rId46" Type="http://schemas.openxmlformats.org/officeDocument/2006/relationships/hyperlink" Target="https://www.usgbc.org/projects/homecenter-manizales" TargetMode="External"/><Relationship Id="rId59" Type="http://schemas.openxmlformats.org/officeDocument/2006/relationships/hyperlink" Target="https://www.usgbc.org/projects/paralelo-26" TargetMode="External"/><Relationship Id="rId67" Type="http://schemas.openxmlformats.org/officeDocument/2006/relationships/hyperlink" Target="https://www.usgbc.org/projects/sbd-medellin-piso-5" TargetMode="External"/><Relationship Id="rId20" Type="http://schemas.openxmlformats.org/officeDocument/2006/relationships/hyperlink" Target="https://www.usgbc.org/projects/torre-grupo-sura-ala-1c" TargetMode="External"/><Relationship Id="rId41" Type="http://schemas.openxmlformats.org/officeDocument/2006/relationships/hyperlink" Target="https://www.usgbc.org/projects/estacion-sophia" TargetMode="External"/><Relationship Id="rId54" Type="http://schemas.openxmlformats.org/officeDocument/2006/relationships/hyperlink" Target="https://www.usgbc.org/projects/zf-towers-services-and-technology-park" TargetMode="External"/><Relationship Id="rId62" Type="http://schemas.openxmlformats.org/officeDocument/2006/relationships/hyperlink" Target="https://www.usgbc.org/projects/oxo-cartagena" TargetMode="External"/><Relationship Id="rId70" Type="http://schemas.openxmlformats.org/officeDocument/2006/relationships/hyperlink" Target="https://www.usgbc.org/projects/exito-la-felicidad" TargetMode="External"/><Relationship Id="rId75" Type="http://schemas.openxmlformats.org/officeDocument/2006/relationships/hyperlink" Target="https://www.usgbc.org/projects/oxo-69-centro-empresarial-y-hotelero-0" TargetMode="External"/><Relationship Id="rId83" Type="http://schemas.openxmlformats.org/officeDocument/2006/relationships/vmlDrawing" Target="../drawings/vmlDrawing1.vml"/><Relationship Id="rId1" Type="http://schemas.openxmlformats.org/officeDocument/2006/relationships/hyperlink" Target="https://www.usgbc.org/projects/hotel-grand-hyatt-bogota" TargetMode="External"/><Relationship Id="rId6" Type="http://schemas.openxmlformats.org/officeDocument/2006/relationships/hyperlink" Target="https://www.usgbc.org/projects/atrio-torre-norte" TargetMode="External"/><Relationship Id="rId15" Type="http://schemas.openxmlformats.org/officeDocument/2006/relationships/hyperlink" Target="https://www.usgbc.org/projects/centro-empresarial-colpatria-torre-2" TargetMode="External"/><Relationship Id="rId23" Type="http://schemas.openxmlformats.org/officeDocument/2006/relationships/hyperlink" Target="https://www.usgbc.org/projects/connecta-bts-5-y-6" TargetMode="External"/><Relationship Id="rId28" Type="http://schemas.openxmlformats.org/officeDocument/2006/relationships/hyperlink" Target="https://www.usgbc.org/projects/gnb-sudameris" TargetMode="External"/><Relationship Id="rId36" Type="http://schemas.openxmlformats.org/officeDocument/2006/relationships/hyperlink" Target="https://www.usgbc.org/projects/complejo-logistico-san-cayetano-t2" TargetMode="External"/><Relationship Id="rId49" Type="http://schemas.openxmlformats.org/officeDocument/2006/relationships/hyperlink" Target="https://www.usgbc.org/projects/hotel-waya" TargetMode="External"/><Relationship Id="rId57" Type="http://schemas.openxmlformats.org/officeDocument/2006/relationships/hyperlink" Target="https://www.usgbc.org/projects/kubik-virrey" TargetMode="External"/><Relationship Id="rId10" Type="http://schemas.openxmlformats.org/officeDocument/2006/relationships/hyperlink" Target="https://www.usgbc.org/projects/cedis-bimbo" TargetMode="External"/><Relationship Id="rId31" Type="http://schemas.openxmlformats.org/officeDocument/2006/relationships/hyperlink" Target="https://www.usgbc.org/projects/t7t8-ciudad-empresarial-sarmiento-angulo" TargetMode="External"/><Relationship Id="rId44" Type="http://schemas.openxmlformats.org/officeDocument/2006/relationships/hyperlink" Target="https://www.usgbc.org/projects/gradeco-business-plaza" TargetMode="External"/><Relationship Id="rId52" Type="http://schemas.openxmlformats.org/officeDocument/2006/relationships/hyperlink" Target="https://www.usgbc.org/projects/torre-centro-de-especialistas-fci" TargetMode="External"/><Relationship Id="rId60" Type="http://schemas.openxmlformats.org/officeDocument/2006/relationships/hyperlink" Target="https://www.usgbc.org/projects/urban-165" TargetMode="External"/><Relationship Id="rId65" Type="http://schemas.openxmlformats.org/officeDocument/2006/relationships/hyperlink" Target="https://www.usgbc.org/projects/proyecto-arrayan-regional-pasto" TargetMode="External"/><Relationship Id="rId73" Type="http://schemas.openxmlformats.org/officeDocument/2006/relationships/hyperlink" Target="https://www.usgbc.org/projects/incolmotos-yamaha" TargetMode="External"/><Relationship Id="rId78" Type="http://schemas.openxmlformats.org/officeDocument/2006/relationships/hyperlink" Target="https://www.usgbc.org/projects/telemedellin" TargetMode="External"/><Relationship Id="rId81" Type="http://schemas.openxmlformats.org/officeDocument/2006/relationships/printerSettings" Target="../printerSettings/printerSettings1.bin"/><Relationship Id="rId4" Type="http://schemas.openxmlformats.org/officeDocument/2006/relationships/hyperlink" Target="https://www.usgbc.org/projects/alpina-edificio-corporativo-sopo-no-3" TargetMode="External"/><Relationship Id="rId9" Type="http://schemas.openxmlformats.org/officeDocument/2006/relationships/hyperlink" Target="https://www.usgbc.org/projects/bmw-plaza" TargetMode="External"/><Relationship Id="rId13" Type="http://schemas.openxmlformats.org/officeDocument/2006/relationships/hyperlink" Target="https://www.usgbc.org/projects/centro-comercial-el-eden-etapa-i" TargetMode="External"/><Relationship Id="rId18" Type="http://schemas.openxmlformats.org/officeDocument/2006/relationships/hyperlink" Target="https://www.usgbc.org/projects/connecta-bts-2" TargetMode="External"/><Relationship Id="rId39" Type="http://schemas.openxmlformats.org/officeDocument/2006/relationships/hyperlink" Target="https://www.usgbc.org/projects/ecotower-chico" TargetMode="External"/><Relationship Id="rId34" Type="http://schemas.openxmlformats.org/officeDocument/2006/relationships/hyperlink" Target="https://www.usgbc.org/projects/agencia-nacional-de-hidrocarburos" TargetMode="External"/><Relationship Id="rId50" Type="http://schemas.openxmlformats.org/officeDocument/2006/relationships/hyperlink" Target="https://www.usgbc.org/projects/san-antonio-plaza-comercial" TargetMode="External"/><Relationship Id="rId55" Type="http://schemas.openxmlformats.org/officeDocument/2006/relationships/hyperlink" Target="https://www.usgbc.org/projects/proyecto-canaguate-regional-valledupar" TargetMode="External"/><Relationship Id="rId76" Type="http://schemas.openxmlformats.org/officeDocument/2006/relationships/hyperlink" Target="https://www.usgbc.org/projects/ie-gabriel-garcia-marquez" TargetMode="External"/><Relationship Id="rId7" Type="http://schemas.openxmlformats.org/officeDocument/2006/relationships/hyperlink" Target="https://www.usgbc.org/projects/bacata-express-hotel" TargetMode="External"/><Relationship Id="rId71" Type="http://schemas.openxmlformats.org/officeDocument/2006/relationships/hyperlink" Target="https://www.usgbc.org/projects/hospital-univ-san-vicente-de-paul" TargetMode="External"/><Relationship Id="rId2" Type="http://schemas.openxmlformats.org/officeDocument/2006/relationships/hyperlink" Target="https://www.usgbc.org/projects/google-bog-8f-fe69" TargetMode="External"/><Relationship Id="rId29" Type="http://schemas.openxmlformats.org/officeDocument/2006/relationships/hyperlink" Target="https://www.usgbc.org/projects/nuevo-cedi-gestion-cargo-secos-cartagena" TargetMode="External"/><Relationship Id="rId24" Type="http://schemas.openxmlformats.org/officeDocument/2006/relationships/hyperlink" Target="https://www.usgbc.org/projects/cortezza-93" TargetMode="External"/><Relationship Id="rId40" Type="http://schemas.openxmlformats.org/officeDocument/2006/relationships/hyperlink" Target="https://www.usgbc.org/projects/ecoplaza" TargetMode="External"/><Relationship Id="rId45" Type="http://schemas.openxmlformats.org/officeDocument/2006/relationships/hyperlink" Target="https://www.usgbc.org/projects/banco-de-occidente-el-eden-planeta-azul" TargetMode="External"/><Relationship Id="rId66" Type="http://schemas.openxmlformats.org/officeDocument/2006/relationships/hyperlink" Target="https://www.usgbc.org/projects/w-hotel-bogota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09"/>
  <sheetViews>
    <sheetView tabSelected="1" workbookViewId="0">
      <pane ySplit="3" topLeftCell="A4" activePane="bottomLeft" state="frozen"/>
      <selection pane="bottomLeft" activeCell="A3" sqref="A3"/>
    </sheetView>
  </sheetViews>
  <sheetFormatPr baseColWidth="10" defaultColWidth="9.140625" defaultRowHeight="15" x14ac:dyDescent="0.25"/>
  <cols>
    <col min="1" max="1" width="5.140625" bestFit="1" customWidth="1"/>
    <col min="2" max="2" width="43.7109375" style="2" bestFit="1" customWidth="1"/>
    <col min="3" max="3" width="13.7109375" style="3" bestFit="1" customWidth="1"/>
    <col min="4" max="4" width="12.42578125" style="4" bestFit="1" customWidth="1"/>
    <col min="5" max="5" width="16.85546875" style="2" bestFit="1" customWidth="1"/>
    <col min="6" max="6" width="10.85546875" style="2" customWidth="1"/>
    <col min="7" max="7" width="11.85546875" style="2" bestFit="1" customWidth="1"/>
    <col min="8" max="8" width="9.42578125" style="2" bestFit="1" customWidth="1"/>
    <col min="9" max="9" width="10.28515625" style="2" bestFit="1" customWidth="1"/>
    <col min="10" max="10" width="12" style="2" bestFit="1" customWidth="1"/>
    <col min="11" max="11" width="17.140625" style="2" bestFit="1" customWidth="1"/>
    <col min="12" max="12" width="10.7109375" style="2" bestFit="1" customWidth="1"/>
    <col min="13" max="13" width="17" style="2" bestFit="1" customWidth="1"/>
    <col min="14" max="14" width="19.28515625" style="2" bestFit="1" customWidth="1"/>
    <col min="15" max="15" width="11.140625" style="2" bestFit="1" customWidth="1"/>
    <col min="16" max="16" width="69.85546875" style="6" bestFit="1" customWidth="1"/>
  </cols>
  <sheetData>
    <row r="1" spans="1:21" x14ac:dyDescent="0.25">
      <c r="A1" s="50" t="s">
        <v>219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3" spans="1:21" s="1" customFormat="1" ht="30" x14ac:dyDescent="0.25">
      <c r="A3" s="8" t="s">
        <v>0</v>
      </c>
      <c r="B3" s="8" t="s">
        <v>1</v>
      </c>
      <c r="C3" s="8" t="s">
        <v>2</v>
      </c>
      <c r="D3" s="9" t="s">
        <v>3</v>
      </c>
      <c r="E3" s="8" t="s">
        <v>4</v>
      </c>
      <c r="F3" s="8" t="s">
        <v>10</v>
      </c>
      <c r="G3" s="8" t="s">
        <v>180</v>
      </c>
      <c r="H3" s="8" t="s">
        <v>5</v>
      </c>
      <c r="I3" s="8" t="s">
        <v>6</v>
      </c>
      <c r="J3" s="8" t="s">
        <v>7</v>
      </c>
      <c r="K3" s="8" t="s">
        <v>181</v>
      </c>
      <c r="L3" s="8" t="s">
        <v>8</v>
      </c>
      <c r="M3" s="8" t="s">
        <v>182</v>
      </c>
      <c r="N3" s="8" t="s">
        <v>9</v>
      </c>
      <c r="O3" s="8" t="s">
        <v>183</v>
      </c>
      <c r="P3" s="8" t="s">
        <v>11</v>
      </c>
    </row>
    <row r="4" spans="1:21" x14ac:dyDescent="0.25">
      <c r="A4" s="10">
        <v>1</v>
      </c>
      <c r="B4" s="11" t="s">
        <v>12</v>
      </c>
      <c r="C4" s="12" t="s">
        <v>13</v>
      </c>
      <c r="D4" s="13">
        <v>46147.64</v>
      </c>
      <c r="E4" s="12" t="s">
        <v>14</v>
      </c>
      <c r="F4" s="14">
        <f t="shared" ref="F4:F35" si="0">+SUM(G4:O4)</f>
        <v>51</v>
      </c>
      <c r="G4" s="12">
        <v>22</v>
      </c>
      <c r="H4" s="12">
        <v>0</v>
      </c>
      <c r="I4" s="12">
        <v>9</v>
      </c>
      <c r="J4" s="12">
        <v>5</v>
      </c>
      <c r="K4" s="12">
        <v>6</v>
      </c>
      <c r="L4" s="12">
        <v>6</v>
      </c>
      <c r="M4" s="12">
        <v>3</v>
      </c>
      <c r="N4" s="12">
        <v>0</v>
      </c>
      <c r="O4" s="12">
        <v>0</v>
      </c>
      <c r="P4" s="15" t="s">
        <v>15</v>
      </c>
    </row>
    <row r="5" spans="1:21" x14ac:dyDescent="0.25">
      <c r="A5" s="16">
        <v>2</v>
      </c>
      <c r="B5" s="7" t="s">
        <v>178</v>
      </c>
      <c r="C5" s="17" t="s">
        <v>13</v>
      </c>
      <c r="D5" s="17" t="s">
        <v>16</v>
      </c>
      <c r="E5" s="18" t="s">
        <v>17</v>
      </c>
      <c r="F5" s="19">
        <f t="shared" si="0"/>
        <v>85</v>
      </c>
      <c r="G5" s="18">
        <v>17</v>
      </c>
      <c r="H5" s="18">
        <v>8</v>
      </c>
      <c r="I5" s="18">
        <v>35</v>
      </c>
      <c r="J5" s="18">
        <v>5</v>
      </c>
      <c r="K5" s="18">
        <v>13</v>
      </c>
      <c r="L5" s="18">
        <v>3</v>
      </c>
      <c r="M5" s="18">
        <v>4</v>
      </c>
      <c r="N5" s="18">
        <v>0</v>
      </c>
      <c r="O5" s="18">
        <v>0</v>
      </c>
      <c r="P5" s="20" t="s">
        <v>18</v>
      </c>
    </row>
    <row r="6" spans="1:21" x14ac:dyDescent="0.25">
      <c r="A6" s="16">
        <v>3</v>
      </c>
      <c r="B6" s="7" t="s">
        <v>19</v>
      </c>
      <c r="C6" s="17" t="s">
        <v>20</v>
      </c>
      <c r="D6" s="17">
        <v>5562.0119999999997</v>
      </c>
      <c r="E6" s="18" t="s">
        <v>176</v>
      </c>
      <c r="F6" s="19">
        <f t="shared" si="0"/>
        <v>66</v>
      </c>
      <c r="G6" s="18">
        <v>21</v>
      </c>
      <c r="H6" s="18">
        <v>8</v>
      </c>
      <c r="I6" s="18">
        <v>15</v>
      </c>
      <c r="J6" s="18">
        <v>6</v>
      </c>
      <c r="K6" s="18">
        <v>8</v>
      </c>
      <c r="L6" s="18">
        <v>4</v>
      </c>
      <c r="M6" s="18">
        <v>4</v>
      </c>
      <c r="N6" s="18">
        <v>0</v>
      </c>
      <c r="O6" s="18">
        <v>0</v>
      </c>
      <c r="P6" s="20" t="s">
        <v>21</v>
      </c>
      <c r="U6" s="5"/>
    </row>
    <row r="7" spans="1:21" x14ac:dyDescent="0.25">
      <c r="A7" s="16">
        <v>4</v>
      </c>
      <c r="B7" s="7" t="s">
        <v>22</v>
      </c>
      <c r="C7" s="17" t="s">
        <v>20</v>
      </c>
      <c r="D7" s="17">
        <v>10105.44</v>
      </c>
      <c r="E7" s="18" t="s">
        <v>14</v>
      </c>
      <c r="F7" s="19">
        <f t="shared" si="0"/>
        <v>36</v>
      </c>
      <c r="G7" s="18">
        <v>11</v>
      </c>
      <c r="H7" s="18">
        <v>5</v>
      </c>
      <c r="I7" s="18">
        <v>5</v>
      </c>
      <c r="J7" s="18">
        <v>6</v>
      </c>
      <c r="K7" s="18">
        <v>5</v>
      </c>
      <c r="L7" s="18">
        <v>4</v>
      </c>
      <c r="M7" s="18">
        <v>0</v>
      </c>
      <c r="N7" s="18">
        <v>0</v>
      </c>
      <c r="O7" s="18">
        <v>0</v>
      </c>
      <c r="P7" s="20" t="s">
        <v>23</v>
      </c>
    </row>
    <row r="8" spans="1:21" x14ac:dyDescent="0.25">
      <c r="A8" s="16">
        <v>5</v>
      </c>
      <c r="B8" s="7" t="s">
        <v>24</v>
      </c>
      <c r="C8" s="17" t="s">
        <v>25</v>
      </c>
      <c r="D8" s="17">
        <v>4723.3770000000004</v>
      </c>
      <c r="E8" s="18" t="s">
        <v>14</v>
      </c>
      <c r="F8" s="19">
        <f t="shared" si="0"/>
        <v>59</v>
      </c>
      <c r="G8" s="18">
        <v>17</v>
      </c>
      <c r="H8" s="18">
        <v>10</v>
      </c>
      <c r="I8" s="18">
        <v>18</v>
      </c>
      <c r="J8" s="18">
        <v>4</v>
      </c>
      <c r="K8" s="18">
        <v>2</v>
      </c>
      <c r="L8" s="18">
        <v>5</v>
      </c>
      <c r="M8" s="18">
        <v>3</v>
      </c>
      <c r="N8" s="18">
        <v>0</v>
      </c>
      <c r="O8" s="18">
        <v>0</v>
      </c>
      <c r="P8" s="20" t="s">
        <v>26</v>
      </c>
      <c r="U8" s="5"/>
    </row>
    <row r="9" spans="1:21" x14ac:dyDescent="0.25">
      <c r="A9" s="16">
        <v>6</v>
      </c>
      <c r="B9" s="21" t="s">
        <v>27</v>
      </c>
      <c r="C9" s="17" t="s">
        <v>28</v>
      </c>
      <c r="D9" s="17">
        <v>16735.55</v>
      </c>
      <c r="E9" s="18" t="s">
        <v>176</v>
      </c>
      <c r="F9" s="19">
        <f t="shared" si="0"/>
        <v>62</v>
      </c>
      <c r="G9" s="18">
        <v>19</v>
      </c>
      <c r="H9" s="18">
        <v>10</v>
      </c>
      <c r="I9" s="18">
        <v>17</v>
      </c>
      <c r="J9" s="18">
        <v>4</v>
      </c>
      <c r="K9" s="18">
        <v>4</v>
      </c>
      <c r="L9" s="18">
        <v>5</v>
      </c>
      <c r="M9" s="18">
        <v>3</v>
      </c>
      <c r="N9" s="18">
        <v>0</v>
      </c>
      <c r="O9" s="18">
        <v>0</v>
      </c>
      <c r="P9" s="20" t="s">
        <v>29</v>
      </c>
      <c r="U9" s="2"/>
    </row>
    <row r="10" spans="1:21" x14ac:dyDescent="0.25">
      <c r="A10" s="16">
        <v>7</v>
      </c>
      <c r="B10" s="7" t="s">
        <v>30</v>
      </c>
      <c r="C10" s="17" t="s">
        <v>13</v>
      </c>
      <c r="D10" s="17">
        <v>72635.320000000007</v>
      </c>
      <c r="E10" s="18" t="s">
        <v>176</v>
      </c>
      <c r="F10" s="19">
        <f t="shared" si="0"/>
        <v>64</v>
      </c>
      <c r="G10" s="18">
        <v>22</v>
      </c>
      <c r="H10" s="18">
        <v>6</v>
      </c>
      <c r="I10" s="18">
        <v>14</v>
      </c>
      <c r="J10" s="18">
        <v>7</v>
      </c>
      <c r="K10" s="18">
        <v>8</v>
      </c>
      <c r="L10" s="18">
        <v>4</v>
      </c>
      <c r="M10" s="18">
        <v>3</v>
      </c>
      <c r="N10" s="18">
        <v>0</v>
      </c>
      <c r="O10" s="18">
        <v>0</v>
      </c>
      <c r="P10" s="20" t="s">
        <v>31</v>
      </c>
    </row>
    <row r="11" spans="1:21" x14ac:dyDescent="0.25">
      <c r="A11" s="16">
        <v>8</v>
      </c>
      <c r="B11" s="7" t="s">
        <v>179</v>
      </c>
      <c r="C11" s="17" t="s">
        <v>13</v>
      </c>
      <c r="D11" s="17">
        <v>4942.2560000000003</v>
      </c>
      <c r="E11" s="18" t="s">
        <v>177</v>
      </c>
      <c r="F11" s="19">
        <f t="shared" si="0"/>
        <v>48</v>
      </c>
      <c r="G11" s="18">
        <v>20</v>
      </c>
      <c r="H11" s="18">
        <v>10</v>
      </c>
      <c r="I11" s="18">
        <v>7</v>
      </c>
      <c r="J11" s="18">
        <v>2</v>
      </c>
      <c r="K11" s="18">
        <v>1</v>
      </c>
      <c r="L11" s="18">
        <v>5</v>
      </c>
      <c r="M11" s="18">
        <v>3</v>
      </c>
      <c r="N11" s="18">
        <v>0</v>
      </c>
      <c r="O11" s="18">
        <v>0</v>
      </c>
      <c r="P11" s="20" t="s">
        <v>32</v>
      </c>
    </row>
    <row r="12" spans="1:21" x14ac:dyDescent="0.25">
      <c r="A12" s="16">
        <v>9</v>
      </c>
      <c r="B12" s="7" t="s">
        <v>33</v>
      </c>
      <c r="C12" s="17" t="s">
        <v>13</v>
      </c>
      <c r="D12" s="17">
        <v>15453.68</v>
      </c>
      <c r="E12" s="18" t="s">
        <v>176</v>
      </c>
      <c r="F12" s="19">
        <f t="shared" si="0"/>
        <v>65</v>
      </c>
      <c r="G12" s="18">
        <v>20</v>
      </c>
      <c r="H12" s="18">
        <v>8</v>
      </c>
      <c r="I12" s="18">
        <v>13</v>
      </c>
      <c r="J12" s="18">
        <v>6</v>
      </c>
      <c r="K12" s="18">
        <v>9</v>
      </c>
      <c r="L12" s="18">
        <v>5</v>
      </c>
      <c r="M12" s="18">
        <v>4</v>
      </c>
      <c r="N12" s="18">
        <v>0</v>
      </c>
      <c r="O12" s="18">
        <v>0</v>
      </c>
      <c r="P12" s="20" t="s">
        <v>34</v>
      </c>
    </row>
    <row r="13" spans="1:21" x14ac:dyDescent="0.25">
      <c r="A13" s="16">
        <v>10</v>
      </c>
      <c r="B13" s="7" t="s">
        <v>35</v>
      </c>
      <c r="C13" s="17" t="s">
        <v>13</v>
      </c>
      <c r="D13" s="17">
        <v>3633.5309999999999</v>
      </c>
      <c r="E13" s="18" t="s">
        <v>176</v>
      </c>
      <c r="F13" s="19">
        <f t="shared" si="0"/>
        <v>66</v>
      </c>
      <c r="G13" s="18">
        <v>24</v>
      </c>
      <c r="H13" s="18">
        <v>6</v>
      </c>
      <c r="I13" s="18">
        <v>18</v>
      </c>
      <c r="J13" s="18">
        <v>6</v>
      </c>
      <c r="K13" s="18">
        <v>6</v>
      </c>
      <c r="L13" s="18">
        <v>4</v>
      </c>
      <c r="M13" s="18">
        <v>2</v>
      </c>
      <c r="N13" s="18">
        <v>0</v>
      </c>
      <c r="O13" s="18">
        <v>0</v>
      </c>
      <c r="P13" s="20" t="s">
        <v>36</v>
      </c>
    </row>
    <row r="14" spans="1:21" x14ac:dyDescent="0.25">
      <c r="A14" s="16">
        <v>11</v>
      </c>
      <c r="B14" s="7" t="s">
        <v>37</v>
      </c>
      <c r="C14" s="17" t="s">
        <v>38</v>
      </c>
      <c r="D14" s="17">
        <v>14340.42</v>
      </c>
      <c r="E14" s="18" t="s">
        <v>176</v>
      </c>
      <c r="F14" s="19">
        <f t="shared" si="0"/>
        <v>66</v>
      </c>
      <c r="G14" s="18">
        <v>17</v>
      </c>
      <c r="H14" s="18">
        <v>10</v>
      </c>
      <c r="I14" s="18">
        <v>23</v>
      </c>
      <c r="J14" s="18">
        <v>5</v>
      </c>
      <c r="K14" s="18">
        <v>3</v>
      </c>
      <c r="L14" s="18">
        <v>5</v>
      </c>
      <c r="M14" s="18">
        <v>3</v>
      </c>
      <c r="N14" s="18">
        <v>0</v>
      </c>
      <c r="O14" s="18">
        <v>0</v>
      </c>
      <c r="P14" s="20" t="s">
        <v>39</v>
      </c>
    </row>
    <row r="15" spans="1:21" x14ac:dyDescent="0.25">
      <c r="A15" s="16">
        <v>12</v>
      </c>
      <c r="B15" s="7" t="s">
        <v>40</v>
      </c>
      <c r="C15" s="17" t="s">
        <v>13</v>
      </c>
      <c r="D15" s="17">
        <v>13216.94</v>
      </c>
      <c r="E15" s="18" t="s">
        <v>14</v>
      </c>
      <c r="F15" s="19">
        <f t="shared" si="0"/>
        <v>55</v>
      </c>
      <c r="G15" s="18">
        <v>22</v>
      </c>
      <c r="H15" s="18">
        <v>10</v>
      </c>
      <c r="I15" s="18">
        <v>3</v>
      </c>
      <c r="J15" s="18">
        <v>5</v>
      </c>
      <c r="K15" s="18">
        <v>7</v>
      </c>
      <c r="L15" s="18">
        <v>4</v>
      </c>
      <c r="M15" s="18">
        <v>4</v>
      </c>
      <c r="N15" s="18">
        <v>0</v>
      </c>
      <c r="O15" s="18">
        <v>0</v>
      </c>
      <c r="P15" s="20" t="s">
        <v>41</v>
      </c>
    </row>
    <row r="16" spans="1:21" x14ac:dyDescent="0.25">
      <c r="A16" s="16">
        <v>13</v>
      </c>
      <c r="B16" s="7" t="s">
        <v>42</v>
      </c>
      <c r="C16" s="17" t="s">
        <v>43</v>
      </c>
      <c r="D16" s="17">
        <v>3432.7669999999998</v>
      </c>
      <c r="E16" s="18" t="s">
        <v>176</v>
      </c>
      <c r="F16" s="19">
        <f t="shared" si="0"/>
        <v>64</v>
      </c>
      <c r="G16" s="18">
        <v>22</v>
      </c>
      <c r="H16" s="18">
        <v>8</v>
      </c>
      <c r="I16" s="18">
        <v>11</v>
      </c>
      <c r="J16" s="18">
        <v>6</v>
      </c>
      <c r="K16" s="18">
        <v>7</v>
      </c>
      <c r="L16" s="18">
        <v>6</v>
      </c>
      <c r="M16" s="18">
        <v>4</v>
      </c>
      <c r="N16" s="18">
        <v>0</v>
      </c>
      <c r="O16" s="18">
        <v>0</v>
      </c>
      <c r="P16" s="20" t="s">
        <v>44</v>
      </c>
    </row>
    <row r="17" spans="1:16" x14ac:dyDescent="0.25">
      <c r="A17" s="16">
        <v>14</v>
      </c>
      <c r="B17" s="7" t="s">
        <v>45</v>
      </c>
      <c r="C17" s="17" t="s">
        <v>13</v>
      </c>
      <c r="D17" s="17">
        <v>102033.7</v>
      </c>
      <c r="E17" s="18" t="s">
        <v>17</v>
      </c>
      <c r="F17" s="19">
        <f t="shared" si="0"/>
        <v>82</v>
      </c>
      <c r="G17" s="18">
        <v>24</v>
      </c>
      <c r="H17" s="18">
        <v>10</v>
      </c>
      <c r="I17" s="18">
        <v>27</v>
      </c>
      <c r="J17" s="18">
        <v>6</v>
      </c>
      <c r="K17" s="18">
        <v>5</v>
      </c>
      <c r="L17" s="18">
        <v>6</v>
      </c>
      <c r="M17" s="18">
        <v>4</v>
      </c>
      <c r="N17" s="18">
        <v>0</v>
      </c>
      <c r="O17" s="18">
        <v>0</v>
      </c>
      <c r="P17" s="20" t="s">
        <v>46</v>
      </c>
    </row>
    <row r="18" spans="1:16" x14ac:dyDescent="0.25">
      <c r="A18" s="16">
        <v>15</v>
      </c>
      <c r="B18" s="7" t="s">
        <v>47</v>
      </c>
      <c r="C18" s="17" t="s">
        <v>13</v>
      </c>
      <c r="D18" s="17">
        <v>117951.3</v>
      </c>
      <c r="E18" s="18" t="s">
        <v>14</v>
      </c>
      <c r="F18" s="19">
        <f t="shared" si="0"/>
        <v>56</v>
      </c>
      <c r="G18" s="18">
        <v>21</v>
      </c>
      <c r="H18" s="18">
        <v>8</v>
      </c>
      <c r="I18" s="18">
        <v>11</v>
      </c>
      <c r="J18" s="18">
        <v>6</v>
      </c>
      <c r="K18" s="18">
        <v>2</v>
      </c>
      <c r="L18" s="18">
        <v>5</v>
      </c>
      <c r="M18" s="18">
        <v>3</v>
      </c>
      <c r="N18" s="18">
        <v>0</v>
      </c>
      <c r="O18" s="18">
        <v>0</v>
      </c>
      <c r="P18" s="20" t="s">
        <v>48</v>
      </c>
    </row>
    <row r="19" spans="1:16" x14ac:dyDescent="0.25">
      <c r="A19" s="16">
        <v>16</v>
      </c>
      <c r="B19" s="7" t="s">
        <v>49</v>
      </c>
      <c r="C19" s="17" t="s">
        <v>13</v>
      </c>
      <c r="D19" s="17">
        <v>360888</v>
      </c>
      <c r="E19" s="18" t="s">
        <v>176</v>
      </c>
      <c r="F19" s="19">
        <f t="shared" si="0"/>
        <v>64</v>
      </c>
      <c r="G19" s="18">
        <v>23</v>
      </c>
      <c r="H19" s="18">
        <v>10</v>
      </c>
      <c r="I19" s="18">
        <v>14</v>
      </c>
      <c r="J19" s="18">
        <v>6</v>
      </c>
      <c r="K19" s="18">
        <v>2</v>
      </c>
      <c r="L19" s="18">
        <v>5</v>
      </c>
      <c r="M19" s="18">
        <v>4</v>
      </c>
      <c r="N19" s="18">
        <v>0</v>
      </c>
      <c r="O19" s="18">
        <v>0</v>
      </c>
      <c r="P19" s="20" t="s">
        <v>50</v>
      </c>
    </row>
    <row r="20" spans="1:16" x14ac:dyDescent="0.25">
      <c r="A20" s="16">
        <v>17</v>
      </c>
      <c r="B20" s="7" t="s">
        <v>51</v>
      </c>
      <c r="C20" s="17" t="s">
        <v>13</v>
      </c>
      <c r="D20" s="17">
        <v>277504</v>
      </c>
      <c r="E20" s="18" t="s">
        <v>176</v>
      </c>
      <c r="F20" s="19">
        <f t="shared" si="0"/>
        <v>68</v>
      </c>
      <c r="G20" s="18">
        <v>23</v>
      </c>
      <c r="H20" s="18">
        <v>10</v>
      </c>
      <c r="I20" s="18">
        <v>17</v>
      </c>
      <c r="J20" s="18">
        <v>6</v>
      </c>
      <c r="K20" s="18">
        <v>2</v>
      </c>
      <c r="L20" s="18">
        <v>6</v>
      </c>
      <c r="M20" s="18">
        <v>4</v>
      </c>
      <c r="N20" s="18">
        <v>0</v>
      </c>
      <c r="O20" s="18">
        <v>0</v>
      </c>
      <c r="P20" s="20" t="s">
        <v>52</v>
      </c>
    </row>
    <row r="21" spans="1:16" x14ac:dyDescent="0.25">
      <c r="A21" s="16">
        <v>18</v>
      </c>
      <c r="B21" s="7" t="s">
        <v>53</v>
      </c>
      <c r="C21" s="17" t="s">
        <v>13</v>
      </c>
      <c r="D21" s="17">
        <v>10943.79</v>
      </c>
      <c r="E21" s="18" t="s">
        <v>14</v>
      </c>
      <c r="F21" s="19">
        <f t="shared" si="0"/>
        <v>51</v>
      </c>
      <c r="G21" s="18">
        <v>21</v>
      </c>
      <c r="H21" s="18">
        <v>10</v>
      </c>
      <c r="I21" s="18">
        <v>7</v>
      </c>
      <c r="J21" s="18">
        <v>4</v>
      </c>
      <c r="K21" s="18">
        <v>3</v>
      </c>
      <c r="L21" s="18">
        <v>4</v>
      </c>
      <c r="M21" s="18">
        <v>2</v>
      </c>
      <c r="N21" s="18">
        <v>0</v>
      </c>
      <c r="O21" s="18">
        <v>0</v>
      </c>
      <c r="P21" s="20" t="s">
        <v>54</v>
      </c>
    </row>
    <row r="22" spans="1:16" x14ac:dyDescent="0.25">
      <c r="A22" s="16">
        <v>19</v>
      </c>
      <c r="B22" s="7" t="s">
        <v>55</v>
      </c>
      <c r="C22" s="17" t="s">
        <v>13</v>
      </c>
      <c r="D22" s="17">
        <v>12632.96</v>
      </c>
      <c r="E22" s="18" t="s">
        <v>14</v>
      </c>
      <c r="F22" s="19">
        <f t="shared" si="0"/>
        <v>55</v>
      </c>
      <c r="G22" s="18">
        <v>22</v>
      </c>
      <c r="H22" s="18">
        <v>10</v>
      </c>
      <c r="I22" s="18">
        <v>11</v>
      </c>
      <c r="J22" s="18">
        <v>4</v>
      </c>
      <c r="K22" s="18">
        <v>3</v>
      </c>
      <c r="L22" s="18">
        <v>3</v>
      </c>
      <c r="M22" s="18">
        <v>2</v>
      </c>
      <c r="N22" s="18">
        <v>0</v>
      </c>
      <c r="O22" s="18">
        <v>0</v>
      </c>
      <c r="P22" s="20" t="s">
        <v>56</v>
      </c>
    </row>
    <row r="23" spans="1:16" x14ac:dyDescent="0.25">
      <c r="A23" s="16">
        <v>20</v>
      </c>
      <c r="B23" s="7" t="s">
        <v>57</v>
      </c>
      <c r="C23" s="17" t="s">
        <v>13</v>
      </c>
      <c r="D23" s="17">
        <v>20792.439999999999</v>
      </c>
      <c r="E23" s="18" t="s">
        <v>14</v>
      </c>
      <c r="F23" s="19">
        <f t="shared" si="0"/>
        <v>57</v>
      </c>
      <c r="G23" s="18">
        <v>20</v>
      </c>
      <c r="H23" s="18">
        <v>10</v>
      </c>
      <c r="I23" s="18">
        <v>16</v>
      </c>
      <c r="J23" s="18">
        <v>2</v>
      </c>
      <c r="K23" s="18">
        <v>4</v>
      </c>
      <c r="L23" s="18">
        <v>3</v>
      </c>
      <c r="M23" s="18">
        <v>2</v>
      </c>
      <c r="N23" s="18">
        <v>0</v>
      </c>
      <c r="O23" s="18">
        <v>0</v>
      </c>
      <c r="P23" s="20" t="s">
        <v>58</v>
      </c>
    </row>
    <row r="24" spans="1:16" x14ac:dyDescent="0.25">
      <c r="A24" s="16">
        <v>21</v>
      </c>
      <c r="B24" s="7" t="s">
        <v>59</v>
      </c>
      <c r="C24" s="17" t="s">
        <v>13</v>
      </c>
      <c r="D24" s="17">
        <v>10727.89</v>
      </c>
      <c r="E24" s="18" t="s">
        <v>176</v>
      </c>
      <c r="F24" s="19">
        <f t="shared" si="0"/>
        <v>71</v>
      </c>
      <c r="G24" s="18">
        <v>23</v>
      </c>
      <c r="H24" s="18">
        <v>10</v>
      </c>
      <c r="I24" s="18">
        <v>20</v>
      </c>
      <c r="J24" s="18">
        <v>5</v>
      </c>
      <c r="K24" s="18">
        <v>5</v>
      </c>
      <c r="L24" s="18">
        <v>4</v>
      </c>
      <c r="M24" s="18">
        <v>4</v>
      </c>
      <c r="N24" s="18">
        <v>0</v>
      </c>
      <c r="O24" s="18">
        <v>0</v>
      </c>
      <c r="P24" s="20" t="s">
        <v>60</v>
      </c>
    </row>
    <row r="25" spans="1:16" x14ac:dyDescent="0.25">
      <c r="A25" s="16">
        <v>22</v>
      </c>
      <c r="B25" s="7" t="s">
        <v>61</v>
      </c>
      <c r="C25" s="17" t="s">
        <v>13</v>
      </c>
      <c r="D25" s="17">
        <v>7450.8239999999996</v>
      </c>
      <c r="E25" s="18" t="s">
        <v>176</v>
      </c>
      <c r="F25" s="19">
        <f t="shared" si="0"/>
        <v>68</v>
      </c>
      <c r="G25" s="18">
        <v>23</v>
      </c>
      <c r="H25" s="18">
        <v>10</v>
      </c>
      <c r="I25" s="18">
        <v>19</v>
      </c>
      <c r="J25" s="18">
        <v>4</v>
      </c>
      <c r="K25" s="18">
        <v>4</v>
      </c>
      <c r="L25" s="18">
        <v>4</v>
      </c>
      <c r="M25" s="18">
        <v>4</v>
      </c>
      <c r="N25" s="18">
        <v>0</v>
      </c>
      <c r="O25" s="18">
        <v>0</v>
      </c>
      <c r="P25" s="20" t="s">
        <v>62</v>
      </c>
    </row>
    <row r="26" spans="1:16" x14ac:dyDescent="0.25">
      <c r="A26" s="16">
        <v>23</v>
      </c>
      <c r="B26" s="7" t="s">
        <v>63</v>
      </c>
      <c r="C26" s="17" t="s">
        <v>28</v>
      </c>
      <c r="D26" s="17">
        <v>4480.7139999999999</v>
      </c>
      <c r="E26" s="18" t="s">
        <v>176</v>
      </c>
      <c r="F26" s="19">
        <f t="shared" si="0"/>
        <v>60</v>
      </c>
      <c r="G26" s="18">
        <v>21</v>
      </c>
      <c r="H26" s="18">
        <v>10</v>
      </c>
      <c r="I26" s="18">
        <v>10</v>
      </c>
      <c r="J26" s="18">
        <v>6</v>
      </c>
      <c r="K26" s="18">
        <v>5</v>
      </c>
      <c r="L26" s="18">
        <v>4</v>
      </c>
      <c r="M26" s="18">
        <v>4</v>
      </c>
      <c r="N26" s="18">
        <v>0</v>
      </c>
      <c r="O26" s="18">
        <v>0</v>
      </c>
      <c r="P26" s="20" t="s">
        <v>64</v>
      </c>
    </row>
    <row r="27" spans="1:16" x14ac:dyDescent="0.25">
      <c r="A27" s="16">
        <v>24</v>
      </c>
      <c r="B27" s="7" t="s">
        <v>65</v>
      </c>
      <c r="C27" s="17" t="s">
        <v>13</v>
      </c>
      <c r="D27" s="17">
        <v>17735.189999999999</v>
      </c>
      <c r="E27" s="18" t="s">
        <v>176</v>
      </c>
      <c r="F27" s="19">
        <f t="shared" si="0"/>
        <v>41</v>
      </c>
      <c r="G27" s="18">
        <v>12</v>
      </c>
      <c r="H27" s="18">
        <v>3</v>
      </c>
      <c r="I27" s="18">
        <v>7</v>
      </c>
      <c r="J27" s="18">
        <v>6</v>
      </c>
      <c r="K27" s="18">
        <v>8</v>
      </c>
      <c r="L27" s="18">
        <v>5</v>
      </c>
      <c r="M27" s="18">
        <v>0</v>
      </c>
      <c r="N27" s="18">
        <v>0</v>
      </c>
      <c r="O27" s="18">
        <v>0</v>
      </c>
      <c r="P27" s="20" t="s">
        <v>66</v>
      </c>
    </row>
    <row r="28" spans="1:16" x14ac:dyDescent="0.25">
      <c r="A28" s="16">
        <v>25</v>
      </c>
      <c r="B28" s="7" t="s">
        <v>67</v>
      </c>
      <c r="C28" s="17" t="s">
        <v>68</v>
      </c>
      <c r="D28" s="17">
        <v>5504.97</v>
      </c>
      <c r="E28" s="18" t="s">
        <v>176</v>
      </c>
      <c r="F28" s="19">
        <f t="shared" si="0"/>
        <v>67</v>
      </c>
      <c r="G28" s="18">
        <v>24</v>
      </c>
      <c r="H28" s="18">
        <v>7</v>
      </c>
      <c r="I28" s="18">
        <v>17</v>
      </c>
      <c r="J28" s="18">
        <v>6</v>
      </c>
      <c r="K28" s="18">
        <v>4</v>
      </c>
      <c r="L28" s="18">
        <v>5</v>
      </c>
      <c r="M28" s="18">
        <v>4</v>
      </c>
      <c r="N28" s="18">
        <v>0</v>
      </c>
      <c r="O28" s="18">
        <v>0</v>
      </c>
      <c r="P28" s="20" t="s">
        <v>69</v>
      </c>
    </row>
    <row r="29" spans="1:16" x14ac:dyDescent="0.25">
      <c r="A29" s="16">
        <v>26</v>
      </c>
      <c r="B29" s="7" t="s">
        <v>70</v>
      </c>
      <c r="C29" s="17" t="s">
        <v>71</v>
      </c>
      <c r="D29" s="17">
        <v>52390.81</v>
      </c>
      <c r="E29" s="18" t="s">
        <v>176</v>
      </c>
      <c r="F29" s="19">
        <f t="shared" si="0"/>
        <v>63</v>
      </c>
      <c r="G29" s="18">
        <v>17</v>
      </c>
      <c r="H29" s="18">
        <v>6</v>
      </c>
      <c r="I29" s="18">
        <v>25</v>
      </c>
      <c r="J29" s="18">
        <v>6</v>
      </c>
      <c r="K29" s="18">
        <v>2</v>
      </c>
      <c r="L29" s="18">
        <v>3</v>
      </c>
      <c r="M29" s="18">
        <v>4</v>
      </c>
      <c r="N29" s="18">
        <v>0</v>
      </c>
      <c r="O29" s="18">
        <v>0</v>
      </c>
      <c r="P29" s="20" t="s">
        <v>72</v>
      </c>
    </row>
    <row r="30" spans="1:16" x14ac:dyDescent="0.25">
      <c r="A30" s="16">
        <v>27</v>
      </c>
      <c r="B30" s="7" t="s">
        <v>73</v>
      </c>
      <c r="C30" s="17" t="s">
        <v>13</v>
      </c>
      <c r="D30" s="17">
        <v>35.488959999999999</v>
      </c>
      <c r="E30" s="18" t="s">
        <v>177</v>
      </c>
      <c r="F30" s="19">
        <f t="shared" si="0"/>
        <v>42</v>
      </c>
      <c r="G30" s="18">
        <v>0</v>
      </c>
      <c r="H30" s="18">
        <v>6</v>
      </c>
      <c r="I30" s="18">
        <v>11</v>
      </c>
      <c r="J30" s="18">
        <v>0</v>
      </c>
      <c r="K30" s="18">
        <v>2</v>
      </c>
      <c r="L30" s="18">
        <v>3</v>
      </c>
      <c r="M30" s="18">
        <v>3</v>
      </c>
      <c r="N30" s="18">
        <v>0</v>
      </c>
      <c r="O30" s="18">
        <v>17</v>
      </c>
      <c r="P30" s="20" t="s">
        <v>74</v>
      </c>
    </row>
    <row r="31" spans="1:16" x14ac:dyDescent="0.25">
      <c r="A31" s="16">
        <v>28</v>
      </c>
      <c r="B31" s="7" t="s">
        <v>75</v>
      </c>
      <c r="C31" s="17" t="s">
        <v>13</v>
      </c>
      <c r="D31" s="17">
        <v>12196.03</v>
      </c>
      <c r="E31" s="18" t="s">
        <v>176</v>
      </c>
      <c r="F31" s="19">
        <f t="shared" si="0"/>
        <v>73</v>
      </c>
      <c r="G31" s="18">
        <v>20</v>
      </c>
      <c r="H31" s="18">
        <v>8</v>
      </c>
      <c r="I31" s="18">
        <v>28</v>
      </c>
      <c r="J31" s="18">
        <v>5</v>
      </c>
      <c r="K31" s="18">
        <v>5</v>
      </c>
      <c r="L31" s="18">
        <v>6</v>
      </c>
      <c r="M31" s="18">
        <v>1</v>
      </c>
      <c r="N31" s="18">
        <v>0</v>
      </c>
      <c r="O31" s="18">
        <v>0</v>
      </c>
      <c r="P31" s="20" t="s">
        <v>76</v>
      </c>
    </row>
    <row r="32" spans="1:16" x14ac:dyDescent="0.25">
      <c r="A32" s="16">
        <v>29</v>
      </c>
      <c r="B32" s="7" t="s">
        <v>77</v>
      </c>
      <c r="C32" s="17" t="s">
        <v>68</v>
      </c>
      <c r="D32" s="17">
        <v>281322.17</v>
      </c>
      <c r="E32" s="18" t="s">
        <v>176</v>
      </c>
      <c r="F32" s="19">
        <f t="shared" si="0"/>
        <v>64</v>
      </c>
      <c r="G32" s="18">
        <v>19</v>
      </c>
      <c r="H32" s="18">
        <v>10</v>
      </c>
      <c r="I32" s="18">
        <v>20</v>
      </c>
      <c r="J32" s="18">
        <v>5</v>
      </c>
      <c r="K32" s="18">
        <v>2</v>
      </c>
      <c r="L32" s="18">
        <v>4</v>
      </c>
      <c r="M32" s="18">
        <v>4</v>
      </c>
      <c r="N32" s="18">
        <v>0</v>
      </c>
      <c r="O32" s="18">
        <v>0</v>
      </c>
      <c r="P32" s="20" t="s">
        <v>78</v>
      </c>
    </row>
    <row r="33" spans="1:16" x14ac:dyDescent="0.25">
      <c r="A33" s="16">
        <v>30</v>
      </c>
      <c r="B33" s="7" t="s">
        <v>79</v>
      </c>
      <c r="C33" s="17" t="s">
        <v>80</v>
      </c>
      <c r="D33" s="17">
        <v>7513.0151999999998</v>
      </c>
      <c r="E33" s="18" t="s">
        <v>14</v>
      </c>
      <c r="F33" s="19">
        <f t="shared" si="0"/>
        <v>52</v>
      </c>
      <c r="G33" s="18">
        <v>8</v>
      </c>
      <c r="H33" s="18">
        <v>8</v>
      </c>
      <c r="I33" s="18">
        <v>23</v>
      </c>
      <c r="J33" s="18">
        <v>1</v>
      </c>
      <c r="K33" s="18">
        <v>5</v>
      </c>
      <c r="L33" s="18">
        <v>3</v>
      </c>
      <c r="M33" s="18">
        <v>4</v>
      </c>
      <c r="N33" s="18">
        <v>0</v>
      </c>
      <c r="O33" s="18">
        <v>0</v>
      </c>
      <c r="P33" s="20" t="s">
        <v>81</v>
      </c>
    </row>
    <row r="34" spans="1:16" x14ac:dyDescent="0.25">
      <c r="A34" s="16">
        <v>31</v>
      </c>
      <c r="B34" s="7" t="s">
        <v>82</v>
      </c>
      <c r="C34" s="17" t="s">
        <v>43</v>
      </c>
      <c r="D34" s="17">
        <v>23345.241999999998</v>
      </c>
      <c r="E34" s="18" t="s">
        <v>176</v>
      </c>
      <c r="F34" s="19">
        <f t="shared" si="0"/>
        <v>60</v>
      </c>
      <c r="G34" s="18">
        <v>19</v>
      </c>
      <c r="H34" s="18">
        <v>10</v>
      </c>
      <c r="I34" s="18">
        <v>13</v>
      </c>
      <c r="J34" s="18">
        <v>5</v>
      </c>
      <c r="K34" s="18">
        <v>7</v>
      </c>
      <c r="L34" s="18">
        <v>3</v>
      </c>
      <c r="M34" s="18">
        <v>3</v>
      </c>
      <c r="N34" s="18">
        <v>0</v>
      </c>
      <c r="O34" s="18">
        <v>0</v>
      </c>
      <c r="P34" s="20" t="s">
        <v>83</v>
      </c>
    </row>
    <row r="35" spans="1:16" x14ac:dyDescent="0.25">
      <c r="A35" s="16">
        <v>32</v>
      </c>
      <c r="B35" s="22" t="s">
        <v>84</v>
      </c>
      <c r="C35" s="17" t="s">
        <v>13</v>
      </c>
      <c r="D35" s="17">
        <v>35176.968000000001</v>
      </c>
      <c r="E35" s="18" t="s">
        <v>176</v>
      </c>
      <c r="F35" s="19">
        <f t="shared" si="0"/>
        <v>64</v>
      </c>
      <c r="G35" s="18">
        <v>23</v>
      </c>
      <c r="H35" s="18">
        <v>10</v>
      </c>
      <c r="I35" s="18">
        <v>15</v>
      </c>
      <c r="J35" s="18">
        <v>6</v>
      </c>
      <c r="K35" s="18">
        <v>2</v>
      </c>
      <c r="L35" s="18">
        <v>4</v>
      </c>
      <c r="M35" s="18">
        <v>4</v>
      </c>
      <c r="N35" s="18">
        <v>0</v>
      </c>
      <c r="O35" s="18">
        <v>0</v>
      </c>
      <c r="P35" s="20" t="s">
        <v>85</v>
      </c>
    </row>
    <row r="36" spans="1:16" x14ac:dyDescent="0.25">
      <c r="A36" s="16">
        <v>33</v>
      </c>
      <c r="B36" s="7" t="s">
        <v>86</v>
      </c>
      <c r="C36" s="17" t="s">
        <v>13</v>
      </c>
      <c r="D36" s="17">
        <v>37115.800799999997</v>
      </c>
      <c r="E36" s="18" t="s">
        <v>176</v>
      </c>
      <c r="F36" s="19">
        <f t="shared" ref="F36:F67" si="1">+SUM(G36:O36)</f>
        <v>43</v>
      </c>
      <c r="G36" s="18">
        <v>11</v>
      </c>
      <c r="H36" s="18">
        <v>5</v>
      </c>
      <c r="I36" s="18">
        <v>9</v>
      </c>
      <c r="J36" s="18">
        <v>6</v>
      </c>
      <c r="K36" s="18">
        <v>7</v>
      </c>
      <c r="L36" s="18">
        <v>5</v>
      </c>
      <c r="M36" s="18">
        <v>0</v>
      </c>
      <c r="N36" s="18">
        <v>0</v>
      </c>
      <c r="O36" s="18">
        <v>0</v>
      </c>
      <c r="P36" s="20" t="s">
        <v>87</v>
      </c>
    </row>
    <row r="37" spans="1:16" x14ac:dyDescent="0.25">
      <c r="A37" s="16">
        <v>34</v>
      </c>
      <c r="B37" s="22" t="s">
        <v>88</v>
      </c>
      <c r="C37" s="17" t="s">
        <v>25</v>
      </c>
      <c r="D37" s="17">
        <v>12947.599</v>
      </c>
      <c r="E37" s="18" t="s">
        <v>177</v>
      </c>
      <c r="F37" s="19">
        <f t="shared" si="1"/>
        <v>45</v>
      </c>
      <c r="G37" s="18">
        <v>9</v>
      </c>
      <c r="H37" s="18">
        <v>7</v>
      </c>
      <c r="I37" s="18">
        <v>19</v>
      </c>
      <c r="J37" s="18">
        <v>3</v>
      </c>
      <c r="K37" s="18">
        <v>3</v>
      </c>
      <c r="L37" s="18">
        <v>3</v>
      </c>
      <c r="M37" s="18">
        <v>1</v>
      </c>
      <c r="N37" s="18">
        <v>0</v>
      </c>
      <c r="O37" s="18">
        <v>0</v>
      </c>
      <c r="P37" s="20" t="s">
        <v>89</v>
      </c>
    </row>
    <row r="38" spans="1:16" x14ac:dyDescent="0.25">
      <c r="A38" s="16">
        <v>35</v>
      </c>
      <c r="B38" s="7" t="s">
        <v>90</v>
      </c>
      <c r="C38" s="17" t="s">
        <v>43</v>
      </c>
      <c r="D38" s="17">
        <v>39947.392800000001</v>
      </c>
      <c r="E38" s="18" t="s">
        <v>177</v>
      </c>
      <c r="F38" s="19">
        <f t="shared" si="1"/>
        <v>46</v>
      </c>
      <c r="G38" s="18">
        <v>17</v>
      </c>
      <c r="H38" s="18">
        <v>6</v>
      </c>
      <c r="I38" s="18">
        <v>10</v>
      </c>
      <c r="J38" s="18">
        <v>4</v>
      </c>
      <c r="K38" s="18">
        <v>2</v>
      </c>
      <c r="L38" s="18">
        <v>4</v>
      </c>
      <c r="M38" s="18">
        <v>3</v>
      </c>
      <c r="N38" s="18">
        <v>0</v>
      </c>
      <c r="O38" s="18">
        <v>0</v>
      </c>
      <c r="P38" s="20" t="s">
        <v>91</v>
      </c>
    </row>
    <row r="39" spans="1:16" x14ac:dyDescent="0.25">
      <c r="A39" s="16">
        <v>36</v>
      </c>
      <c r="B39" s="7" t="s">
        <v>92</v>
      </c>
      <c r="C39" s="23" t="s">
        <v>13</v>
      </c>
      <c r="D39" s="17">
        <v>126268.277</v>
      </c>
      <c r="E39" s="18" t="s">
        <v>14</v>
      </c>
      <c r="F39" s="19">
        <f t="shared" si="1"/>
        <v>30</v>
      </c>
      <c r="G39" s="18">
        <v>9</v>
      </c>
      <c r="H39" s="18">
        <v>5</v>
      </c>
      <c r="I39" s="18">
        <v>6</v>
      </c>
      <c r="J39" s="18">
        <v>3</v>
      </c>
      <c r="K39" s="18">
        <v>3</v>
      </c>
      <c r="L39" s="18">
        <v>4</v>
      </c>
      <c r="M39" s="18">
        <v>0</v>
      </c>
      <c r="N39" s="18">
        <v>0</v>
      </c>
      <c r="O39" s="18">
        <v>0</v>
      </c>
      <c r="P39" s="20" t="s">
        <v>93</v>
      </c>
    </row>
    <row r="40" spans="1:16" x14ac:dyDescent="0.25">
      <c r="A40" s="16">
        <v>37</v>
      </c>
      <c r="B40" s="7" t="s">
        <v>94</v>
      </c>
      <c r="C40" s="23" t="s">
        <v>13</v>
      </c>
      <c r="D40" s="17">
        <v>106982.666</v>
      </c>
      <c r="E40" s="18" t="s">
        <v>176</v>
      </c>
      <c r="F40" s="19">
        <f t="shared" si="1"/>
        <v>61</v>
      </c>
      <c r="G40" s="18">
        <v>18</v>
      </c>
      <c r="H40" s="18">
        <v>5</v>
      </c>
      <c r="I40" s="18">
        <v>21</v>
      </c>
      <c r="J40" s="18">
        <v>6</v>
      </c>
      <c r="K40" s="18">
        <v>1</v>
      </c>
      <c r="L40" s="18">
        <v>6</v>
      </c>
      <c r="M40" s="18">
        <v>4</v>
      </c>
      <c r="N40" s="18">
        <v>0</v>
      </c>
      <c r="O40" s="18">
        <v>0</v>
      </c>
      <c r="P40" s="20" t="s">
        <v>95</v>
      </c>
    </row>
    <row r="41" spans="1:16" x14ac:dyDescent="0.25">
      <c r="A41" s="16">
        <v>38</v>
      </c>
      <c r="B41" s="21" t="s">
        <v>96</v>
      </c>
      <c r="C41" s="23" t="s">
        <v>13</v>
      </c>
      <c r="D41" s="17">
        <v>68583.657600000006</v>
      </c>
      <c r="E41" s="18" t="s">
        <v>14</v>
      </c>
      <c r="F41" s="19">
        <f t="shared" si="1"/>
        <v>50</v>
      </c>
      <c r="G41" s="18">
        <v>14</v>
      </c>
      <c r="H41" s="18">
        <v>7</v>
      </c>
      <c r="I41" s="18">
        <v>8</v>
      </c>
      <c r="J41" s="18">
        <v>3</v>
      </c>
      <c r="K41" s="18">
        <v>9</v>
      </c>
      <c r="L41" s="18">
        <v>5</v>
      </c>
      <c r="M41" s="18">
        <v>4</v>
      </c>
      <c r="N41" s="18">
        <v>0</v>
      </c>
      <c r="O41" s="18">
        <v>0</v>
      </c>
      <c r="P41" s="20" t="s">
        <v>97</v>
      </c>
    </row>
    <row r="42" spans="1:16" x14ac:dyDescent="0.25">
      <c r="A42" s="16">
        <v>39</v>
      </c>
      <c r="B42" s="7" t="s">
        <v>98</v>
      </c>
      <c r="C42" s="23" t="s">
        <v>13</v>
      </c>
      <c r="D42" s="17">
        <v>14183.868</v>
      </c>
      <c r="E42" s="18" t="s">
        <v>177</v>
      </c>
      <c r="F42" s="19">
        <f t="shared" si="1"/>
        <v>26</v>
      </c>
      <c r="G42" s="18">
        <v>5</v>
      </c>
      <c r="H42" s="18">
        <v>2</v>
      </c>
      <c r="I42" s="18">
        <v>6</v>
      </c>
      <c r="J42" s="18">
        <v>3</v>
      </c>
      <c r="K42" s="18">
        <v>7</v>
      </c>
      <c r="L42" s="18">
        <v>3</v>
      </c>
      <c r="M42" s="18">
        <v>0</v>
      </c>
      <c r="N42" s="18">
        <v>0</v>
      </c>
      <c r="O42" s="18">
        <v>0</v>
      </c>
      <c r="P42" s="20" t="s">
        <v>99</v>
      </c>
    </row>
    <row r="43" spans="1:16" x14ac:dyDescent="0.25">
      <c r="A43" s="16">
        <v>40</v>
      </c>
      <c r="B43" s="7" t="s">
        <v>100</v>
      </c>
      <c r="C43" s="23" t="s">
        <v>13</v>
      </c>
      <c r="D43" s="17">
        <v>18785.129000000001</v>
      </c>
      <c r="E43" s="18" t="s">
        <v>14</v>
      </c>
      <c r="F43" s="19">
        <f t="shared" si="1"/>
        <v>54</v>
      </c>
      <c r="G43" s="18">
        <v>24</v>
      </c>
      <c r="H43" s="18">
        <v>7</v>
      </c>
      <c r="I43" s="18">
        <v>6</v>
      </c>
      <c r="J43" s="18">
        <v>6</v>
      </c>
      <c r="K43" s="18">
        <v>4</v>
      </c>
      <c r="L43" s="18">
        <v>4</v>
      </c>
      <c r="M43" s="18">
        <v>3</v>
      </c>
      <c r="N43" s="18">
        <v>0</v>
      </c>
      <c r="O43" s="18">
        <v>0</v>
      </c>
      <c r="P43" s="20" t="s">
        <v>101</v>
      </c>
    </row>
    <row r="44" spans="1:16" x14ac:dyDescent="0.25">
      <c r="A44" s="16">
        <v>41</v>
      </c>
      <c r="B44" s="7" t="s">
        <v>102</v>
      </c>
      <c r="C44" s="23" t="s">
        <v>13</v>
      </c>
      <c r="D44" s="17">
        <v>34568.587200000002</v>
      </c>
      <c r="E44" s="18" t="s">
        <v>14</v>
      </c>
      <c r="F44" s="19">
        <f t="shared" si="1"/>
        <v>55</v>
      </c>
      <c r="G44" s="18">
        <v>24</v>
      </c>
      <c r="H44" s="18">
        <v>7</v>
      </c>
      <c r="I44" s="18">
        <v>8</v>
      </c>
      <c r="J44" s="18">
        <v>5</v>
      </c>
      <c r="K44" s="18">
        <v>4</v>
      </c>
      <c r="L44" s="18">
        <v>4</v>
      </c>
      <c r="M44" s="18">
        <v>3</v>
      </c>
      <c r="N44" s="18">
        <v>0</v>
      </c>
      <c r="O44" s="18">
        <v>0</v>
      </c>
      <c r="P44" s="20" t="s">
        <v>103</v>
      </c>
    </row>
    <row r="45" spans="1:16" x14ac:dyDescent="0.25">
      <c r="A45" s="16">
        <v>42</v>
      </c>
      <c r="B45" s="7" t="s">
        <v>104</v>
      </c>
      <c r="C45" s="23" t="s">
        <v>13</v>
      </c>
      <c r="D45" s="17">
        <v>21400.617999999999</v>
      </c>
      <c r="E45" s="18" t="s">
        <v>17</v>
      </c>
      <c r="F45" s="19">
        <f t="shared" si="1"/>
        <v>80</v>
      </c>
      <c r="G45" s="18">
        <v>26</v>
      </c>
      <c r="H45" s="18">
        <v>6</v>
      </c>
      <c r="I45" s="18">
        <v>28</v>
      </c>
      <c r="J45" s="18">
        <v>7</v>
      </c>
      <c r="K45" s="18">
        <v>5</v>
      </c>
      <c r="L45" s="18">
        <v>4</v>
      </c>
      <c r="M45" s="18">
        <v>4</v>
      </c>
      <c r="N45" s="18">
        <v>0</v>
      </c>
      <c r="O45" s="18">
        <v>0</v>
      </c>
      <c r="P45" s="20" t="s">
        <v>105</v>
      </c>
    </row>
    <row r="46" spans="1:16" x14ac:dyDescent="0.25">
      <c r="A46" s="16">
        <v>43</v>
      </c>
      <c r="B46" s="7" t="s">
        <v>106</v>
      </c>
      <c r="C46" s="23" t="s">
        <v>13</v>
      </c>
      <c r="D46" s="17">
        <v>18067.02</v>
      </c>
      <c r="E46" s="18" t="s">
        <v>17</v>
      </c>
      <c r="F46" s="19">
        <f t="shared" si="1"/>
        <v>80</v>
      </c>
      <c r="G46" s="18">
        <v>23</v>
      </c>
      <c r="H46" s="18">
        <v>10</v>
      </c>
      <c r="I46" s="18">
        <v>23</v>
      </c>
      <c r="J46" s="18">
        <v>6</v>
      </c>
      <c r="K46" s="18">
        <v>8</v>
      </c>
      <c r="L46" s="18">
        <v>6</v>
      </c>
      <c r="M46" s="18">
        <v>4</v>
      </c>
      <c r="N46" s="18">
        <v>0</v>
      </c>
      <c r="O46" s="18">
        <v>0</v>
      </c>
      <c r="P46" s="20" t="s">
        <v>107</v>
      </c>
    </row>
    <row r="47" spans="1:16" x14ac:dyDescent="0.25">
      <c r="A47" s="16">
        <v>44</v>
      </c>
      <c r="B47" s="7" t="s">
        <v>108</v>
      </c>
      <c r="C47" s="23" t="s">
        <v>109</v>
      </c>
      <c r="D47" s="17">
        <v>12422.124</v>
      </c>
      <c r="E47" s="18" t="s">
        <v>177</v>
      </c>
      <c r="F47" s="19">
        <f t="shared" si="1"/>
        <v>44</v>
      </c>
      <c r="G47" s="18">
        <v>18</v>
      </c>
      <c r="H47" s="18">
        <v>7</v>
      </c>
      <c r="I47" s="18">
        <v>2</v>
      </c>
      <c r="J47" s="18">
        <v>6</v>
      </c>
      <c r="K47" s="18">
        <v>5</v>
      </c>
      <c r="L47" s="18">
        <v>4</v>
      </c>
      <c r="M47" s="18">
        <v>2</v>
      </c>
      <c r="N47" s="18">
        <v>0</v>
      </c>
      <c r="O47" s="18">
        <v>0</v>
      </c>
      <c r="P47" s="20" t="s">
        <v>110</v>
      </c>
    </row>
    <row r="48" spans="1:16" x14ac:dyDescent="0.25">
      <c r="A48" s="16">
        <v>45</v>
      </c>
      <c r="B48" s="7" t="s">
        <v>111</v>
      </c>
      <c r="C48" s="23" t="s">
        <v>13</v>
      </c>
      <c r="D48" s="17">
        <v>4355.8968000000004</v>
      </c>
      <c r="E48" s="18" t="s">
        <v>14</v>
      </c>
      <c r="F48" s="19">
        <f t="shared" si="1"/>
        <v>56</v>
      </c>
      <c r="G48" s="18">
        <v>17</v>
      </c>
      <c r="H48" s="18">
        <v>10</v>
      </c>
      <c r="I48" s="18">
        <v>16</v>
      </c>
      <c r="J48" s="18">
        <v>0</v>
      </c>
      <c r="K48" s="18">
        <v>6</v>
      </c>
      <c r="L48" s="18">
        <v>3</v>
      </c>
      <c r="M48" s="18">
        <v>4</v>
      </c>
      <c r="N48" s="18">
        <v>0</v>
      </c>
      <c r="O48" s="18">
        <v>0</v>
      </c>
      <c r="P48" s="20" t="s">
        <v>112</v>
      </c>
    </row>
    <row r="49" spans="1:16" x14ac:dyDescent="0.25">
      <c r="A49" s="16">
        <v>46</v>
      </c>
      <c r="B49" s="7" t="s">
        <v>113</v>
      </c>
      <c r="C49" s="23" t="s">
        <v>13</v>
      </c>
      <c r="D49" s="17">
        <v>23941.126</v>
      </c>
      <c r="E49" s="18" t="s">
        <v>176</v>
      </c>
      <c r="F49" s="19">
        <f t="shared" si="1"/>
        <v>71</v>
      </c>
      <c r="G49" s="18">
        <v>24</v>
      </c>
      <c r="H49" s="18">
        <v>7</v>
      </c>
      <c r="I49" s="18">
        <v>18</v>
      </c>
      <c r="J49" s="18">
        <v>10</v>
      </c>
      <c r="K49" s="18">
        <v>5</v>
      </c>
      <c r="L49" s="18">
        <v>4</v>
      </c>
      <c r="M49" s="18">
        <v>3</v>
      </c>
      <c r="N49" s="18">
        <v>0</v>
      </c>
      <c r="O49" s="18">
        <v>0</v>
      </c>
      <c r="P49" s="20" t="s">
        <v>114</v>
      </c>
    </row>
    <row r="50" spans="1:16" x14ac:dyDescent="0.25">
      <c r="A50" s="16">
        <v>47</v>
      </c>
      <c r="B50" s="7" t="s">
        <v>115</v>
      </c>
      <c r="C50" s="23" t="s">
        <v>13</v>
      </c>
      <c r="D50" s="17">
        <v>366079.43040000001</v>
      </c>
      <c r="E50" s="18" t="s">
        <v>17</v>
      </c>
      <c r="F50" s="19">
        <f t="shared" si="1"/>
        <v>81</v>
      </c>
      <c r="G50" s="18">
        <v>23</v>
      </c>
      <c r="H50" s="18">
        <v>10</v>
      </c>
      <c r="I50" s="18">
        <v>30</v>
      </c>
      <c r="J50" s="18">
        <v>5</v>
      </c>
      <c r="K50" s="18">
        <v>5</v>
      </c>
      <c r="L50" s="18">
        <v>4</v>
      </c>
      <c r="M50" s="18">
        <v>4</v>
      </c>
      <c r="N50" s="18">
        <v>0</v>
      </c>
      <c r="O50" s="18">
        <v>0</v>
      </c>
      <c r="P50" s="20" t="s">
        <v>116</v>
      </c>
    </row>
    <row r="51" spans="1:16" x14ac:dyDescent="0.25">
      <c r="A51" s="16">
        <v>48</v>
      </c>
      <c r="B51" s="7" t="s">
        <v>117</v>
      </c>
      <c r="C51" s="23" t="s">
        <v>118</v>
      </c>
      <c r="D51" s="17">
        <v>54198.926399999997</v>
      </c>
      <c r="E51" s="18" t="s">
        <v>14</v>
      </c>
      <c r="F51" s="19">
        <f t="shared" si="1"/>
        <v>51</v>
      </c>
      <c r="G51" s="18">
        <v>17</v>
      </c>
      <c r="H51" s="18">
        <v>9</v>
      </c>
      <c r="I51" s="18">
        <v>11</v>
      </c>
      <c r="J51" s="18">
        <v>6</v>
      </c>
      <c r="K51" s="18">
        <v>0</v>
      </c>
      <c r="L51" s="18">
        <v>4</v>
      </c>
      <c r="M51" s="18">
        <v>4</v>
      </c>
      <c r="N51" s="18">
        <v>0</v>
      </c>
      <c r="O51" s="18">
        <v>0</v>
      </c>
      <c r="P51" s="20" t="s">
        <v>119</v>
      </c>
    </row>
    <row r="52" spans="1:16" x14ac:dyDescent="0.25">
      <c r="A52" s="16">
        <v>49</v>
      </c>
      <c r="B52" s="7" t="s">
        <v>120</v>
      </c>
      <c r="C52" s="23" t="s">
        <v>43</v>
      </c>
      <c r="D52" s="17">
        <v>37146.2808</v>
      </c>
      <c r="E52" s="18" t="s">
        <v>176</v>
      </c>
      <c r="F52" s="19">
        <f t="shared" si="1"/>
        <v>61</v>
      </c>
      <c r="G52" s="18">
        <v>21</v>
      </c>
      <c r="H52" s="18">
        <v>6</v>
      </c>
      <c r="I52" s="18">
        <v>17</v>
      </c>
      <c r="J52" s="18">
        <v>5</v>
      </c>
      <c r="K52" s="18">
        <v>3</v>
      </c>
      <c r="L52" s="18">
        <v>6</v>
      </c>
      <c r="M52" s="18">
        <v>3</v>
      </c>
      <c r="N52" s="18">
        <v>0</v>
      </c>
      <c r="O52" s="18">
        <v>0</v>
      </c>
      <c r="P52" s="20" t="s">
        <v>121</v>
      </c>
    </row>
    <row r="53" spans="1:16" x14ac:dyDescent="0.25">
      <c r="A53" s="16">
        <v>50</v>
      </c>
      <c r="B53" s="7" t="s">
        <v>122</v>
      </c>
      <c r="C53" s="23" t="s">
        <v>13</v>
      </c>
      <c r="D53" s="17">
        <v>19755.307000000001</v>
      </c>
      <c r="E53" s="18" t="s">
        <v>176</v>
      </c>
      <c r="F53" s="19">
        <f t="shared" si="1"/>
        <v>60</v>
      </c>
      <c r="G53" s="18">
        <v>16</v>
      </c>
      <c r="H53" s="18">
        <v>8</v>
      </c>
      <c r="I53" s="18">
        <v>25</v>
      </c>
      <c r="J53" s="18">
        <v>4</v>
      </c>
      <c r="K53" s="18">
        <v>1</v>
      </c>
      <c r="L53" s="18">
        <v>4</v>
      </c>
      <c r="M53" s="18">
        <v>2</v>
      </c>
      <c r="N53" s="18">
        <v>0</v>
      </c>
      <c r="O53" s="18">
        <v>0</v>
      </c>
      <c r="P53" s="20" t="s">
        <v>123</v>
      </c>
    </row>
    <row r="54" spans="1:16" x14ac:dyDescent="0.25">
      <c r="A54" s="16">
        <v>51</v>
      </c>
      <c r="B54" s="7" t="s">
        <v>124</v>
      </c>
      <c r="C54" s="23" t="s">
        <v>13</v>
      </c>
      <c r="D54" s="17">
        <v>57126.225599999998</v>
      </c>
      <c r="E54" s="18" t="s">
        <v>176</v>
      </c>
      <c r="F54" s="19">
        <f t="shared" si="1"/>
        <v>70</v>
      </c>
      <c r="G54" s="18">
        <v>25</v>
      </c>
      <c r="H54" s="18">
        <v>10</v>
      </c>
      <c r="I54" s="18">
        <v>18</v>
      </c>
      <c r="J54" s="18">
        <v>6</v>
      </c>
      <c r="K54" s="18">
        <v>3</v>
      </c>
      <c r="L54" s="18">
        <v>4</v>
      </c>
      <c r="M54" s="18">
        <v>4</v>
      </c>
      <c r="N54" s="18">
        <v>0</v>
      </c>
      <c r="O54" s="18">
        <v>0</v>
      </c>
      <c r="P54" s="20" t="s">
        <v>125</v>
      </c>
    </row>
    <row r="55" spans="1:16" x14ac:dyDescent="0.25">
      <c r="A55" s="16">
        <v>52</v>
      </c>
      <c r="B55" s="7" t="s">
        <v>126</v>
      </c>
      <c r="C55" s="23" t="s">
        <v>127</v>
      </c>
      <c r="D55" s="17">
        <v>14173.2</v>
      </c>
      <c r="E55" s="18" t="s">
        <v>14</v>
      </c>
      <c r="F55" s="19">
        <f t="shared" si="1"/>
        <v>53</v>
      </c>
      <c r="G55" s="18">
        <v>17</v>
      </c>
      <c r="H55" s="18">
        <v>7</v>
      </c>
      <c r="I55" s="18">
        <v>13</v>
      </c>
      <c r="J55" s="18">
        <v>6</v>
      </c>
      <c r="K55" s="18">
        <v>2</v>
      </c>
      <c r="L55" s="18">
        <v>5</v>
      </c>
      <c r="M55" s="18">
        <v>3</v>
      </c>
      <c r="N55" s="18">
        <v>0</v>
      </c>
      <c r="O55" s="18">
        <v>0</v>
      </c>
      <c r="P55" s="20" t="s">
        <v>128</v>
      </c>
    </row>
    <row r="56" spans="1:16" x14ac:dyDescent="0.25">
      <c r="A56" s="16">
        <v>53</v>
      </c>
      <c r="B56" s="7" t="s">
        <v>129</v>
      </c>
      <c r="C56" s="23" t="s">
        <v>13</v>
      </c>
      <c r="D56" s="17">
        <v>19566.635999999999</v>
      </c>
      <c r="E56" s="18" t="s">
        <v>14</v>
      </c>
      <c r="F56" s="19">
        <f t="shared" si="1"/>
        <v>54</v>
      </c>
      <c r="G56" s="18">
        <v>26</v>
      </c>
      <c r="H56" s="18">
        <v>9</v>
      </c>
      <c r="I56" s="18">
        <v>4</v>
      </c>
      <c r="J56" s="18">
        <v>4</v>
      </c>
      <c r="K56" s="18">
        <v>4</v>
      </c>
      <c r="L56" s="18">
        <v>3</v>
      </c>
      <c r="M56" s="18">
        <v>4</v>
      </c>
      <c r="N56" s="18">
        <v>0</v>
      </c>
      <c r="O56" s="18">
        <v>0</v>
      </c>
      <c r="P56" s="20" t="s">
        <v>130</v>
      </c>
    </row>
    <row r="57" spans="1:16" x14ac:dyDescent="0.25">
      <c r="A57" s="16">
        <v>54</v>
      </c>
      <c r="B57" s="7" t="s">
        <v>131</v>
      </c>
      <c r="C57" s="23" t="s">
        <v>13</v>
      </c>
      <c r="D57" s="17">
        <v>9805.6380000000008</v>
      </c>
      <c r="E57" s="18" t="s">
        <v>176</v>
      </c>
      <c r="F57" s="19">
        <f t="shared" si="1"/>
        <v>60</v>
      </c>
      <c r="G57" s="18">
        <v>16</v>
      </c>
      <c r="H57" s="18">
        <v>10</v>
      </c>
      <c r="I57" s="18">
        <v>14</v>
      </c>
      <c r="J57" s="18">
        <v>7</v>
      </c>
      <c r="K57" s="18">
        <v>3</v>
      </c>
      <c r="L57" s="18">
        <v>6</v>
      </c>
      <c r="M57" s="18">
        <v>4</v>
      </c>
      <c r="N57" s="18">
        <v>0</v>
      </c>
      <c r="O57" s="18">
        <v>0</v>
      </c>
      <c r="P57" s="20" t="s">
        <v>132</v>
      </c>
    </row>
    <row r="58" spans="1:16" x14ac:dyDescent="0.25">
      <c r="A58" s="16">
        <v>55</v>
      </c>
      <c r="B58" s="7" t="s">
        <v>133</v>
      </c>
      <c r="C58" s="23" t="s">
        <v>134</v>
      </c>
      <c r="D58" s="17">
        <v>9427.9869999999992</v>
      </c>
      <c r="E58" s="18" t="s">
        <v>176</v>
      </c>
      <c r="F58" s="19">
        <f t="shared" si="1"/>
        <v>61</v>
      </c>
      <c r="G58" s="18">
        <v>18</v>
      </c>
      <c r="H58" s="18">
        <v>9</v>
      </c>
      <c r="I58" s="18">
        <v>12</v>
      </c>
      <c r="J58" s="18">
        <v>5</v>
      </c>
      <c r="K58" s="18">
        <v>7</v>
      </c>
      <c r="L58" s="18">
        <v>6</v>
      </c>
      <c r="M58" s="18">
        <v>4</v>
      </c>
      <c r="N58" s="18">
        <v>0</v>
      </c>
      <c r="O58" s="18">
        <v>0</v>
      </c>
      <c r="P58" s="20" t="s">
        <v>135</v>
      </c>
    </row>
    <row r="59" spans="1:16" x14ac:dyDescent="0.25">
      <c r="A59" s="16">
        <v>56</v>
      </c>
      <c r="B59" s="7" t="s">
        <v>136</v>
      </c>
      <c r="C59" s="23" t="s">
        <v>43</v>
      </c>
      <c r="D59" s="17">
        <v>37954</v>
      </c>
      <c r="E59" s="18" t="s">
        <v>17</v>
      </c>
      <c r="F59" s="19">
        <f t="shared" si="1"/>
        <v>81</v>
      </c>
      <c r="G59" s="18">
        <v>20</v>
      </c>
      <c r="H59" s="18">
        <v>8</v>
      </c>
      <c r="I59" s="18">
        <v>31</v>
      </c>
      <c r="J59" s="18">
        <v>4</v>
      </c>
      <c r="K59" s="18">
        <v>8</v>
      </c>
      <c r="L59" s="18">
        <v>6</v>
      </c>
      <c r="M59" s="18">
        <v>4</v>
      </c>
      <c r="N59" s="18">
        <v>0</v>
      </c>
      <c r="O59" s="18">
        <v>0</v>
      </c>
      <c r="P59" s="20" t="s">
        <v>137</v>
      </c>
    </row>
    <row r="60" spans="1:16" x14ac:dyDescent="0.25">
      <c r="A60" s="16">
        <v>57</v>
      </c>
      <c r="B60" s="7" t="s">
        <v>138</v>
      </c>
      <c r="C60" s="23" t="s">
        <v>139</v>
      </c>
      <c r="D60" s="17">
        <v>5950.0680000000002</v>
      </c>
      <c r="E60" s="18" t="s">
        <v>177</v>
      </c>
      <c r="F60" s="19">
        <f t="shared" si="1"/>
        <v>46</v>
      </c>
      <c r="G60" s="18">
        <v>12</v>
      </c>
      <c r="H60" s="18">
        <v>10</v>
      </c>
      <c r="I60" s="18">
        <v>11</v>
      </c>
      <c r="J60" s="18">
        <v>2</v>
      </c>
      <c r="K60" s="18">
        <v>1</v>
      </c>
      <c r="L60" s="18">
        <v>6</v>
      </c>
      <c r="M60" s="18">
        <v>4</v>
      </c>
      <c r="N60" s="18">
        <v>0</v>
      </c>
      <c r="O60" s="18">
        <v>0</v>
      </c>
      <c r="P60" s="20" t="s">
        <v>140</v>
      </c>
    </row>
    <row r="61" spans="1:16" x14ac:dyDescent="0.25">
      <c r="A61" s="16">
        <v>58</v>
      </c>
      <c r="B61" s="7" t="s">
        <v>141</v>
      </c>
      <c r="C61" s="23" t="s">
        <v>142</v>
      </c>
      <c r="D61" s="17">
        <v>10258.540000000001</v>
      </c>
      <c r="E61" s="18" t="s">
        <v>176</v>
      </c>
      <c r="F61" s="19">
        <f t="shared" si="1"/>
        <v>63</v>
      </c>
      <c r="G61" s="18">
        <v>20</v>
      </c>
      <c r="H61" s="18">
        <v>10</v>
      </c>
      <c r="I61" s="18">
        <v>14</v>
      </c>
      <c r="J61" s="18">
        <v>6</v>
      </c>
      <c r="K61" s="18">
        <v>3</v>
      </c>
      <c r="L61" s="18">
        <v>6</v>
      </c>
      <c r="M61" s="18">
        <v>4</v>
      </c>
      <c r="N61" s="18">
        <v>0</v>
      </c>
      <c r="O61" s="18">
        <v>0</v>
      </c>
      <c r="P61" s="20" t="s">
        <v>143</v>
      </c>
    </row>
    <row r="62" spans="1:16" x14ac:dyDescent="0.25">
      <c r="A62" s="16">
        <v>59</v>
      </c>
      <c r="B62" s="7" t="s">
        <v>144</v>
      </c>
      <c r="C62" s="23" t="s">
        <v>13</v>
      </c>
      <c r="D62" s="17">
        <v>37995.86</v>
      </c>
      <c r="E62" s="18" t="s">
        <v>17</v>
      </c>
      <c r="F62" s="19">
        <f t="shared" si="1"/>
        <v>84</v>
      </c>
      <c r="G62" s="18">
        <v>26</v>
      </c>
      <c r="H62" s="18">
        <v>10</v>
      </c>
      <c r="I62" s="18">
        <v>24</v>
      </c>
      <c r="J62" s="18">
        <v>6</v>
      </c>
      <c r="K62" s="18">
        <v>8</v>
      </c>
      <c r="L62" s="18">
        <v>6</v>
      </c>
      <c r="M62" s="18">
        <v>4</v>
      </c>
      <c r="N62" s="18">
        <v>0</v>
      </c>
      <c r="O62" s="18">
        <v>0</v>
      </c>
      <c r="P62" s="20" t="s">
        <v>145</v>
      </c>
    </row>
    <row r="63" spans="1:16" x14ac:dyDescent="0.25">
      <c r="A63" s="16">
        <v>60</v>
      </c>
      <c r="B63" s="7" t="s">
        <v>146</v>
      </c>
      <c r="C63" s="23" t="s">
        <v>13</v>
      </c>
      <c r="D63" s="17">
        <v>11831.48</v>
      </c>
      <c r="E63" s="18" t="s">
        <v>176</v>
      </c>
      <c r="F63" s="19">
        <f t="shared" si="1"/>
        <v>71</v>
      </c>
      <c r="G63" s="18">
        <v>21</v>
      </c>
      <c r="H63" s="18">
        <v>11</v>
      </c>
      <c r="I63" s="18">
        <v>24</v>
      </c>
      <c r="J63" s="18">
        <v>3</v>
      </c>
      <c r="K63" s="18">
        <v>5</v>
      </c>
      <c r="L63" s="18">
        <v>3</v>
      </c>
      <c r="M63" s="18">
        <v>4</v>
      </c>
      <c r="N63" s="18">
        <v>0</v>
      </c>
      <c r="O63" s="18">
        <v>0</v>
      </c>
      <c r="P63" s="24" t="s">
        <v>147</v>
      </c>
    </row>
    <row r="64" spans="1:16" x14ac:dyDescent="0.25">
      <c r="A64" s="16">
        <v>61</v>
      </c>
      <c r="B64" s="7" t="s">
        <v>148</v>
      </c>
      <c r="C64" s="23" t="s">
        <v>13</v>
      </c>
      <c r="D64" s="17">
        <v>7104.2784000000001</v>
      </c>
      <c r="E64" s="18" t="s">
        <v>176</v>
      </c>
      <c r="F64" s="19">
        <f t="shared" si="1"/>
        <v>69</v>
      </c>
      <c r="G64" s="18">
        <v>24</v>
      </c>
      <c r="H64" s="18">
        <v>10</v>
      </c>
      <c r="I64" s="18">
        <v>16</v>
      </c>
      <c r="J64" s="18">
        <v>7</v>
      </c>
      <c r="K64" s="18">
        <v>4</v>
      </c>
      <c r="L64" s="18">
        <v>4</v>
      </c>
      <c r="M64" s="18">
        <v>4</v>
      </c>
      <c r="N64" s="18">
        <v>0</v>
      </c>
      <c r="O64" s="18">
        <v>0</v>
      </c>
      <c r="P64" s="24" t="s">
        <v>149</v>
      </c>
    </row>
    <row r="65" spans="1:16" x14ac:dyDescent="0.25">
      <c r="A65" s="16">
        <v>62</v>
      </c>
      <c r="B65" s="7" t="s">
        <v>150</v>
      </c>
      <c r="C65" s="23" t="s">
        <v>13</v>
      </c>
      <c r="D65" s="17">
        <v>34105.595999999998</v>
      </c>
      <c r="E65" s="18" t="s">
        <v>177</v>
      </c>
      <c r="F65" s="19">
        <f t="shared" si="1"/>
        <v>44</v>
      </c>
      <c r="G65" s="18">
        <v>4</v>
      </c>
      <c r="H65" s="18">
        <v>8</v>
      </c>
      <c r="I65" s="18">
        <v>5</v>
      </c>
      <c r="J65" s="18">
        <v>3</v>
      </c>
      <c r="K65" s="18">
        <v>2</v>
      </c>
      <c r="L65" s="18">
        <v>5</v>
      </c>
      <c r="M65" s="18">
        <v>2</v>
      </c>
      <c r="N65" s="18">
        <v>1</v>
      </c>
      <c r="O65" s="18">
        <v>14</v>
      </c>
      <c r="P65" s="24" t="s">
        <v>151</v>
      </c>
    </row>
    <row r="66" spans="1:16" x14ac:dyDescent="0.25">
      <c r="A66" s="16">
        <v>63</v>
      </c>
      <c r="B66" s="7" t="s">
        <v>152</v>
      </c>
      <c r="C66" s="23" t="s">
        <v>25</v>
      </c>
      <c r="D66" s="17">
        <v>36004.804799999998</v>
      </c>
      <c r="E66" s="18" t="s">
        <v>14</v>
      </c>
      <c r="F66" s="19">
        <f t="shared" si="1"/>
        <v>51</v>
      </c>
      <c r="G66" s="18">
        <v>19</v>
      </c>
      <c r="H66" s="18">
        <v>3</v>
      </c>
      <c r="I66" s="18">
        <v>10</v>
      </c>
      <c r="J66" s="18">
        <v>5</v>
      </c>
      <c r="K66" s="18">
        <v>6</v>
      </c>
      <c r="L66" s="18">
        <v>4</v>
      </c>
      <c r="M66" s="18">
        <v>4</v>
      </c>
      <c r="N66" s="18">
        <v>0</v>
      </c>
      <c r="O66" s="18">
        <v>0</v>
      </c>
      <c r="P66" s="24" t="s">
        <v>153</v>
      </c>
    </row>
    <row r="67" spans="1:16" x14ac:dyDescent="0.25">
      <c r="A67" s="16">
        <v>64</v>
      </c>
      <c r="B67" s="7" t="s">
        <v>154</v>
      </c>
      <c r="C67" s="23" t="s">
        <v>13</v>
      </c>
      <c r="D67" s="17">
        <v>97335.441600000006</v>
      </c>
      <c r="E67" s="18" t="s">
        <v>176</v>
      </c>
      <c r="F67" s="19">
        <f t="shared" si="1"/>
        <v>71</v>
      </c>
      <c r="G67" s="18">
        <v>22</v>
      </c>
      <c r="H67" s="18">
        <v>8</v>
      </c>
      <c r="I67" s="18">
        <v>24</v>
      </c>
      <c r="J67" s="18">
        <v>6</v>
      </c>
      <c r="K67" s="18">
        <v>4</v>
      </c>
      <c r="L67" s="18">
        <v>5</v>
      </c>
      <c r="M67" s="18">
        <v>2</v>
      </c>
      <c r="N67" s="18">
        <v>0</v>
      </c>
      <c r="O67" s="18">
        <v>0</v>
      </c>
      <c r="P67" s="20" t="s">
        <v>155</v>
      </c>
    </row>
    <row r="68" spans="1:16" x14ac:dyDescent="0.25">
      <c r="A68" s="16">
        <v>65</v>
      </c>
      <c r="B68" s="7" t="s">
        <v>156</v>
      </c>
      <c r="C68" s="23" t="s">
        <v>13</v>
      </c>
      <c r="D68" s="17">
        <v>23198.633000000002</v>
      </c>
      <c r="E68" s="18" t="s">
        <v>17</v>
      </c>
      <c r="F68" s="19">
        <f t="shared" ref="F68:F83" si="2">+SUM(G68:O68)</f>
        <v>84</v>
      </c>
      <c r="G68" s="18">
        <v>23</v>
      </c>
      <c r="H68" s="18">
        <v>10</v>
      </c>
      <c r="I68" s="18">
        <v>29</v>
      </c>
      <c r="J68" s="18">
        <v>6</v>
      </c>
      <c r="K68" s="18">
        <v>6</v>
      </c>
      <c r="L68" s="18">
        <v>6</v>
      </c>
      <c r="M68" s="18">
        <v>4</v>
      </c>
      <c r="N68" s="18">
        <v>0</v>
      </c>
      <c r="O68" s="18">
        <v>0</v>
      </c>
      <c r="P68" s="24" t="s">
        <v>157</v>
      </c>
    </row>
    <row r="69" spans="1:16" x14ac:dyDescent="0.25">
      <c r="A69" s="16">
        <v>66</v>
      </c>
      <c r="B69" s="7" t="s">
        <v>158</v>
      </c>
      <c r="C69" s="23" t="s">
        <v>159</v>
      </c>
      <c r="D69" s="17">
        <v>20033.59</v>
      </c>
      <c r="E69" s="18" t="s">
        <v>14</v>
      </c>
      <c r="F69" s="19">
        <f t="shared" si="2"/>
        <v>50</v>
      </c>
      <c r="G69" s="18">
        <v>17</v>
      </c>
      <c r="H69" s="18">
        <v>7</v>
      </c>
      <c r="I69" s="18">
        <v>11</v>
      </c>
      <c r="J69" s="18">
        <v>5</v>
      </c>
      <c r="K69" s="18">
        <v>2</v>
      </c>
      <c r="L69" s="18">
        <v>5</v>
      </c>
      <c r="M69" s="18">
        <v>3</v>
      </c>
      <c r="N69" s="18">
        <v>0</v>
      </c>
      <c r="O69" s="18">
        <v>0</v>
      </c>
      <c r="P69" s="24" t="s">
        <v>160</v>
      </c>
    </row>
    <row r="70" spans="1:16" x14ac:dyDescent="0.25">
      <c r="A70" s="16">
        <v>67</v>
      </c>
      <c r="B70" s="7" t="s">
        <v>161</v>
      </c>
      <c r="C70" s="23" t="s">
        <v>43</v>
      </c>
      <c r="D70" s="17">
        <v>2246.9856</v>
      </c>
      <c r="E70" s="18" t="s">
        <v>14</v>
      </c>
      <c r="F70" s="19">
        <f t="shared" si="2"/>
        <v>55</v>
      </c>
      <c r="G70" s="18">
        <v>0</v>
      </c>
      <c r="H70" s="18">
        <v>12</v>
      </c>
      <c r="I70" s="18">
        <v>14</v>
      </c>
      <c r="J70" s="18">
        <v>3</v>
      </c>
      <c r="K70" s="18">
        <v>2</v>
      </c>
      <c r="L70" s="18">
        <v>3</v>
      </c>
      <c r="M70" s="18">
        <v>4</v>
      </c>
      <c r="N70" s="18">
        <v>2</v>
      </c>
      <c r="O70" s="18">
        <v>15</v>
      </c>
      <c r="P70" s="24" t="s">
        <v>162</v>
      </c>
    </row>
    <row r="71" spans="1:16" x14ac:dyDescent="0.25">
      <c r="A71" s="16">
        <v>68</v>
      </c>
      <c r="B71" s="7" t="s">
        <v>163</v>
      </c>
      <c r="C71" s="23" t="s">
        <v>13</v>
      </c>
      <c r="D71" s="17">
        <v>66882.263999999996</v>
      </c>
      <c r="E71" s="18" t="s">
        <v>176</v>
      </c>
      <c r="F71" s="19">
        <f t="shared" si="2"/>
        <v>73</v>
      </c>
      <c r="G71" s="18">
        <v>24</v>
      </c>
      <c r="H71" s="18">
        <v>8</v>
      </c>
      <c r="I71" s="18">
        <v>29</v>
      </c>
      <c r="J71" s="18">
        <v>3</v>
      </c>
      <c r="K71" s="18">
        <v>0</v>
      </c>
      <c r="L71" s="18">
        <v>5</v>
      </c>
      <c r="M71" s="18">
        <v>4</v>
      </c>
      <c r="N71" s="18">
        <v>0</v>
      </c>
      <c r="O71" s="18">
        <v>0</v>
      </c>
      <c r="P71" s="24" t="s">
        <v>164</v>
      </c>
    </row>
    <row r="72" spans="1:16" x14ac:dyDescent="0.25">
      <c r="A72" s="16">
        <v>69</v>
      </c>
      <c r="B72" s="7" t="s">
        <v>165</v>
      </c>
      <c r="C72" s="23" t="s">
        <v>13</v>
      </c>
      <c r="D72" s="17">
        <v>203460.09599999999</v>
      </c>
      <c r="E72" s="18" t="s">
        <v>176</v>
      </c>
      <c r="F72" s="19">
        <f t="shared" si="2"/>
        <v>71</v>
      </c>
      <c r="G72" s="18">
        <v>27</v>
      </c>
      <c r="H72" s="18">
        <v>10</v>
      </c>
      <c r="I72" s="18">
        <v>15</v>
      </c>
      <c r="J72" s="18">
        <v>5</v>
      </c>
      <c r="K72" s="18">
        <v>6</v>
      </c>
      <c r="L72" s="18">
        <v>4</v>
      </c>
      <c r="M72" s="18">
        <v>4</v>
      </c>
      <c r="N72" s="18">
        <v>0</v>
      </c>
      <c r="O72" s="18">
        <v>0</v>
      </c>
      <c r="P72" s="24" t="s">
        <v>166</v>
      </c>
    </row>
    <row r="73" spans="1:16" x14ac:dyDescent="0.25">
      <c r="A73" s="16">
        <v>70</v>
      </c>
      <c r="B73" s="7" t="s">
        <v>167</v>
      </c>
      <c r="C73" s="23" t="s">
        <v>13</v>
      </c>
      <c r="D73" s="17">
        <v>16280.892</v>
      </c>
      <c r="E73" s="18" t="s">
        <v>176</v>
      </c>
      <c r="F73" s="19">
        <f t="shared" si="2"/>
        <v>62</v>
      </c>
      <c r="G73" s="18">
        <v>16</v>
      </c>
      <c r="H73" s="18">
        <v>11</v>
      </c>
      <c r="I73" s="18">
        <v>17</v>
      </c>
      <c r="J73" s="18">
        <v>6</v>
      </c>
      <c r="K73" s="18">
        <v>5</v>
      </c>
      <c r="L73" s="18">
        <v>3</v>
      </c>
      <c r="M73" s="18">
        <v>4</v>
      </c>
      <c r="N73" s="18">
        <v>0</v>
      </c>
      <c r="O73" s="18">
        <v>0</v>
      </c>
      <c r="P73" s="24" t="s">
        <v>168</v>
      </c>
    </row>
    <row r="74" spans="1:16" x14ac:dyDescent="0.25">
      <c r="A74" s="16">
        <v>71</v>
      </c>
      <c r="B74" s="7" t="s">
        <v>169</v>
      </c>
      <c r="C74" s="23" t="s">
        <v>43</v>
      </c>
      <c r="D74" s="17">
        <v>219816.274</v>
      </c>
      <c r="E74" s="18" t="s">
        <v>14</v>
      </c>
      <c r="F74" s="19">
        <f t="shared" si="2"/>
        <v>35</v>
      </c>
      <c r="G74" s="18">
        <v>11</v>
      </c>
      <c r="H74" s="18">
        <v>5</v>
      </c>
      <c r="I74" s="18">
        <v>7</v>
      </c>
      <c r="J74" s="18">
        <v>4</v>
      </c>
      <c r="K74" s="18">
        <v>3</v>
      </c>
      <c r="L74" s="18">
        <v>5</v>
      </c>
      <c r="M74" s="18">
        <v>0</v>
      </c>
      <c r="N74" s="18">
        <v>0</v>
      </c>
      <c r="O74" s="18">
        <v>0</v>
      </c>
      <c r="P74" s="24" t="s">
        <v>170</v>
      </c>
    </row>
    <row r="75" spans="1:16" x14ac:dyDescent="0.25">
      <c r="A75" s="16">
        <v>72</v>
      </c>
      <c r="B75" s="7" t="s">
        <v>171</v>
      </c>
      <c r="C75" s="23" t="s">
        <v>172</v>
      </c>
      <c r="D75" s="17">
        <v>16886.53</v>
      </c>
      <c r="E75" s="18" t="s">
        <v>176</v>
      </c>
      <c r="F75" s="19">
        <f t="shared" si="2"/>
        <v>70</v>
      </c>
      <c r="G75" s="18">
        <v>23</v>
      </c>
      <c r="H75" s="18">
        <v>9</v>
      </c>
      <c r="I75" s="18">
        <v>16</v>
      </c>
      <c r="J75" s="18">
        <v>8</v>
      </c>
      <c r="K75" s="18">
        <v>7</v>
      </c>
      <c r="L75" s="18">
        <v>3</v>
      </c>
      <c r="M75" s="18">
        <v>4</v>
      </c>
      <c r="N75" s="18">
        <v>0</v>
      </c>
      <c r="O75" s="18">
        <v>0</v>
      </c>
      <c r="P75" s="24" t="s">
        <v>173</v>
      </c>
    </row>
    <row r="76" spans="1:16" x14ac:dyDescent="0.25">
      <c r="A76" s="16">
        <v>73</v>
      </c>
      <c r="B76" s="7" t="s">
        <v>174</v>
      </c>
      <c r="C76" s="23" t="s">
        <v>13</v>
      </c>
      <c r="D76" s="17">
        <v>3200.4</v>
      </c>
      <c r="E76" s="18" t="s">
        <v>17</v>
      </c>
      <c r="F76" s="19">
        <f t="shared" si="2"/>
        <v>87</v>
      </c>
      <c r="G76" s="18">
        <v>21</v>
      </c>
      <c r="H76" s="18">
        <v>11</v>
      </c>
      <c r="I76" s="18">
        <v>35</v>
      </c>
      <c r="J76" s="18">
        <v>6</v>
      </c>
      <c r="K76" s="18">
        <v>4</v>
      </c>
      <c r="L76" s="18">
        <v>6</v>
      </c>
      <c r="M76" s="18">
        <v>4</v>
      </c>
      <c r="N76" s="18">
        <v>0</v>
      </c>
      <c r="O76" s="18">
        <v>0</v>
      </c>
      <c r="P76" s="36" t="s">
        <v>175</v>
      </c>
    </row>
    <row r="77" spans="1:16" x14ac:dyDescent="0.25">
      <c r="A77" s="16">
        <v>74</v>
      </c>
      <c r="B77" s="7" t="s">
        <v>184</v>
      </c>
      <c r="C77" s="23" t="s">
        <v>185</v>
      </c>
      <c r="D77" s="17">
        <v>301429</v>
      </c>
      <c r="E77" s="18" t="s">
        <v>176</v>
      </c>
      <c r="F77" s="19">
        <f t="shared" si="2"/>
        <v>65</v>
      </c>
      <c r="G77" s="18">
        <v>17</v>
      </c>
      <c r="H77" s="18">
        <v>2</v>
      </c>
      <c r="I77" s="18">
        <v>29</v>
      </c>
      <c r="J77" s="18">
        <v>5</v>
      </c>
      <c r="K77" s="18">
        <v>4</v>
      </c>
      <c r="L77" s="18">
        <v>5</v>
      </c>
      <c r="M77" s="18">
        <v>3</v>
      </c>
      <c r="N77" s="18">
        <v>0</v>
      </c>
      <c r="O77" s="18">
        <v>0</v>
      </c>
      <c r="P77" s="36" t="s">
        <v>187</v>
      </c>
    </row>
    <row r="78" spans="1:16" x14ac:dyDescent="0.25">
      <c r="A78" s="16">
        <v>75</v>
      </c>
      <c r="B78" s="7" t="s">
        <v>186</v>
      </c>
      <c r="C78" s="23" t="s">
        <v>13</v>
      </c>
      <c r="D78" s="17">
        <v>12355.73</v>
      </c>
      <c r="E78" s="18" t="s">
        <v>17</v>
      </c>
      <c r="F78" s="19">
        <f t="shared" si="2"/>
        <v>82</v>
      </c>
      <c r="G78" s="18">
        <v>26</v>
      </c>
      <c r="H78" s="18">
        <v>10</v>
      </c>
      <c r="I78" s="18">
        <v>25</v>
      </c>
      <c r="J78" s="18">
        <v>6</v>
      </c>
      <c r="K78" s="18">
        <v>5</v>
      </c>
      <c r="L78" s="18">
        <v>6</v>
      </c>
      <c r="M78" s="18">
        <v>4</v>
      </c>
      <c r="N78" s="18">
        <v>0</v>
      </c>
      <c r="O78" s="18">
        <v>0</v>
      </c>
      <c r="P78" s="36" t="s">
        <v>188</v>
      </c>
    </row>
    <row r="79" spans="1:16" x14ac:dyDescent="0.25">
      <c r="A79" s="16">
        <v>76</v>
      </c>
      <c r="B79" s="7" t="s">
        <v>189</v>
      </c>
      <c r="C79" s="23" t="s">
        <v>190</v>
      </c>
      <c r="D79" s="17">
        <v>1747.32</v>
      </c>
      <c r="E79" s="18" t="s">
        <v>14</v>
      </c>
      <c r="F79" s="19">
        <f t="shared" si="2"/>
        <v>54</v>
      </c>
      <c r="G79" s="18">
        <v>14</v>
      </c>
      <c r="H79" s="18">
        <v>10</v>
      </c>
      <c r="I79" s="18">
        <v>9</v>
      </c>
      <c r="J79" s="18">
        <v>5</v>
      </c>
      <c r="K79" s="18">
        <v>6</v>
      </c>
      <c r="L79" s="18">
        <v>6</v>
      </c>
      <c r="M79" s="18">
        <v>4</v>
      </c>
      <c r="N79" s="18">
        <v>0</v>
      </c>
      <c r="O79" s="18">
        <v>0</v>
      </c>
      <c r="P79" s="36" t="s">
        <v>191</v>
      </c>
    </row>
    <row r="80" spans="1:16" x14ac:dyDescent="0.25">
      <c r="A80" s="16">
        <v>77</v>
      </c>
      <c r="B80" s="7" t="s">
        <v>124</v>
      </c>
      <c r="C80" s="23" t="s">
        <v>13</v>
      </c>
      <c r="D80" s="17">
        <v>17412.07</v>
      </c>
      <c r="E80" s="18" t="s">
        <v>176</v>
      </c>
      <c r="F80" s="19">
        <f t="shared" si="2"/>
        <v>70</v>
      </c>
      <c r="G80" s="18">
        <v>25</v>
      </c>
      <c r="H80" s="18">
        <v>10</v>
      </c>
      <c r="I80" s="18">
        <v>18</v>
      </c>
      <c r="J80" s="18">
        <v>6</v>
      </c>
      <c r="K80" s="18">
        <v>3</v>
      </c>
      <c r="L80" s="18">
        <v>4</v>
      </c>
      <c r="M80" s="18">
        <v>4</v>
      </c>
      <c r="N80" s="18">
        <v>0</v>
      </c>
      <c r="O80" s="18">
        <v>0</v>
      </c>
      <c r="P80" s="36" t="s">
        <v>125</v>
      </c>
    </row>
    <row r="81" spans="1:16" x14ac:dyDescent="0.25">
      <c r="A81" s="16">
        <v>78</v>
      </c>
      <c r="B81" s="7" t="s">
        <v>120</v>
      </c>
      <c r="C81" s="23" t="s">
        <v>43</v>
      </c>
      <c r="D81" s="17">
        <v>11322.19</v>
      </c>
      <c r="E81" s="18" t="s">
        <v>176</v>
      </c>
      <c r="F81" s="19">
        <f t="shared" si="2"/>
        <v>61</v>
      </c>
      <c r="G81" s="18">
        <v>21</v>
      </c>
      <c r="H81" s="18">
        <v>6</v>
      </c>
      <c r="I81" s="18">
        <v>17</v>
      </c>
      <c r="J81" s="18">
        <v>5</v>
      </c>
      <c r="K81" s="18">
        <v>3</v>
      </c>
      <c r="L81" s="18">
        <v>6</v>
      </c>
      <c r="M81" s="18">
        <v>3</v>
      </c>
      <c r="N81" s="18">
        <v>0</v>
      </c>
      <c r="O81" s="18">
        <v>0</v>
      </c>
      <c r="P81" s="36" t="s">
        <v>121</v>
      </c>
    </row>
    <row r="82" spans="1:16" x14ac:dyDescent="0.25">
      <c r="A82" s="31">
        <v>79</v>
      </c>
      <c r="B82" s="32" t="s">
        <v>94</v>
      </c>
      <c r="C82" s="33" t="s">
        <v>13</v>
      </c>
      <c r="D82" s="34">
        <v>350993</v>
      </c>
      <c r="E82" s="35" t="s">
        <v>176</v>
      </c>
      <c r="F82" s="19">
        <f t="shared" si="2"/>
        <v>61</v>
      </c>
      <c r="G82" s="35">
        <v>18</v>
      </c>
      <c r="H82" s="35">
        <v>5</v>
      </c>
      <c r="I82" s="35">
        <v>21</v>
      </c>
      <c r="J82" s="35">
        <v>6</v>
      </c>
      <c r="K82" s="35">
        <v>1</v>
      </c>
      <c r="L82" s="35">
        <v>6</v>
      </c>
      <c r="M82" s="35">
        <v>4</v>
      </c>
      <c r="N82" s="35">
        <v>0</v>
      </c>
      <c r="O82" s="35">
        <v>0</v>
      </c>
      <c r="P82" s="37" t="s">
        <v>95</v>
      </c>
    </row>
    <row r="83" spans="1:16" x14ac:dyDescent="0.25">
      <c r="A83" s="25">
        <v>80</v>
      </c>
      <c r="B83" s="26" t="s">
        <v>192</v>
      </c>
      <c r="C83" s="27" t="s">
        <v>68</v>
      </c>
      <c r="D83" s="28">
        <v>15683.98</v>
      </c>
      <c r="E83" s="29" t="s">
        <v>176</v>
      </c>
      <c r="F83" s="30">
        <f t="shared" si="2"/>
        <v>64</v>
      </c>
      <c r="G83" s="29">
        <v>3</v>
      </c>
      <c r="H83" s="29">
        <v>10</v>
      </c>
      <c r="I83" s="29">
        <v>29</v>
      </c>
      <c r="J83" s="29">
        <v>5</v>
      </c>
      <c r="K83" s="29">
        <v>9</v>
      </c>
      <c r="L83" s="29">
        <v>4</v>
      </c>
      <c r="M83" s="29">
        <v>4</v>
      </c>
      <c r="N83" s="29">
        <v>0</v>
      </c>
      <c r="O83" s="29">
        <v>0</v>
      </c>
      <c r="P83" s="38" t="s">
        <v>193</v>
      </c>
    </row>
    <row r="84" spans="1:16" ht="5.25" customHeight="1" x14ac:dyDescent="0.25"/>
    <row r="85" spans="1:16" x14ac:dyDescent="0.25">
      <c r="E85" s="39" t="s">
        <v>209</v>
      </c>
      <c r="F85" s="2">
        <f>+COUNT(F4:F83)</f>
        <v>80</v>
      </c>
      <c r="G85" s="2">
        <f>+COUNT(G4:G83)</f>
        <v>80</v>
      </c>
      <c r="H85" s="2">
        <f t="shared" ref="H85:O85" si="3">+COUNT(H4:H83)</f>
        <v>80</v>
      </c>
      <c r="I85" s="2">
        <f t="shared" si="3"/>
        <v>80</v>
      </c>
      <c r="J85" s="2">
        <f t="shared" si="3"/>
        <v>80</v>
      </c>
      <c r="K85" s="2">
        <f t="shared" si="3"/>
        <v>80</v>
      </c>
      <c r="L85" s="2">
        <f t="shared" si="3"/>
        <v>80</v>
      </c>
      <c r="M85" s="2">
        <f t="shared" si="3"/>
        <v>80</v>
      </c>
      <c r="N85" s="2">
        <f t="shared" si="3"/>
        <v>80</v>
      </c>
      <c r="O85" s="2">
        <f t="shared" si="3"/>
        <v>80</v>
      </c>
    </row>
    <row r="86" spans="1:16" x14ac:dyDescent="0.25">
      <c r="E86" s="40" t="s">
        <v>194</v>
      </c>
      <c r="F86" s="2">
        <f>ROUNDUP((MAX(F4:F83)-MIN(F4:F83)),0)</f>
        <v>61</v>
      </c>
      <c r="G86" s="2">
        <f>ROUNDUP((MAX(G4:G83)-MIN(G4:G83)),0)</f>
        <v>27</v>
      </c>
      <c r="H86" s="2">
        <f t="shared" ref="H86:O86" si="4">ROUNDUP((MAX(H4:H83)-MIN(H4:H83)),0)</f>
        <v>12</v>
      </c>
      <c r="I86" s="2">
        <f t="shared" si="4"/>
        <v>33</v>
      </c>
      <c r="J86" s="2">
        <f t="shared" si="4"/>
        <v>10</v>
      </c>
      <c r="K86" s="2">
        <f t="shared" si="4"/>
        <v>13</v>
      </c>
      <c r="L86" s="2">
        <f t="shared" si="4"/>
        <v>3</v>
      </c>
      <c r="M86" s="2">
        <f t="shared" si="4"/>
        <v>4</v>
      </c>
      <c r="N86" s="2">
        <f t="shared" si="4"/>
        <v>2</v>
      </c>
      <c r="O86" s="2">
        <f t="shared" si="4"/>
        <v>17</v>
      </c>
    </row>
    <row r="87" spans="1:16" x14ac:dyDescent="0.25">
      <c r="E87" s="39" t="s">
        <v>210</v>
      </c>
      <c r="F87" s="2">
        <f>ROUNDUP(1+3.3*LOG10(F85),0)</f>
        <v>8</v>
      </c>
      <c r="G87" s="2">
        <f>ROUNDUP(1+3.3*LOG10(G85),0)</f>
        <v>8</v>
      </c>
      <c r="H87" s="2">
        <f t="shared" ref="H87:O87" si="5">ROUNDUP(1+3.3*LOG10(H85),0)</f>
        <v>8</v>
      </c>
      <c r="I87" s="2">
        <f t="shared" si="5"/>
        <v>8</v>
      </c>
      <c r="J87" s="2">
        <f t="shared" si="5"/>
        <v>8</v>
      </c>
      <c r="K87" s="2">
        <f t="shared" si="5"/>
        <v>8</v>
      </c>
      <c r="L87" s="2">
        <f t="shared" si="5"/>
        <v>8</v>
      </c>
      <c r="M87" s="2">
        <f t="shared" si="5"/>
        <v>8</v>
      </c>
      <c r="N87" s="2">
        <f t="shared" si="5"/>
        <v>8</v>
      </c>
      <c r="O87" s="2">
        <f t="shared" si="5"/>
        <v>8</v>
      </c>
    </row>
    <row r="88" spans="1:16" x14ac:dyDescent="0.25">
      <c r="E88" s="39" t="s">
        <v>211</v>
      </c>
      <c r="F88" s="3">
        <f>+F86/F87</f>
        <v>7.625</v>
      </c>
      <c r="G88" s="3">
        <f>+G86/G87</f>
        <v>3.375</v>
      </c>
      <c r="H88" s="3">
        <f t="shared" ref="H88:O88" si="6">+H86/H87</f>
        <v>1.5</v>
      </c>
      <c r="I88" s="3">
        <f t="shared" si="6"/>
        <v>4.125</v>
      </c>
      <c r="J88" s="3">
        <f t="shared" si="6"/>
        <v>1.25</v>
      </c>
      <c r="K88" s="3">
        <f t="shared" si="6"/>
        <v>1.625</v>
      </c>
      <c r="L88" s="3">
        <f t="shared" si="6"/>
        <v>0.375</v>
      </c>
      <c r="M88" s="3">
        <f t="shared" si="6"/>
        <v>0.5</v>
      </c>
      <c r="N88" s="3">
        <f t="shared" si="6"/>
        <v>0.25</v>
      </c>
      <c r="O88" s="3">
        <f t="shared" si="6"/>
        <v>2.125</v>
      </c>
    </row>
    <row r="89" spans="1:16" x14ac:dyDescent="0.25">
      <c r="F89" s="39"/>
    </row>
    <row r="91" spans="1:16" s="41" customFormat="1" x14ac:dyDescent="0.25">
      <c r="E91" s="41" t="s">
        <v>220</v>
      </c>
      <c r="F91" s="41">
        <v>20</v>
      </c>
      <c r="J91" s="1"/>
    </row>
    <row r="92" spans="1:16" x14ac:dyDescent="0.25">
      <c r="E92" s="2" t="s">
        <v>221</v>
      </c>
      <c r="F92" s="2">
        <v>15</v>
      </c>
    </row>
    <row r="93" spans="1:16" x14ac:dyDescent="0.25">
      <c r="E93" s="2" t="s">
        <v>222</v>
      </c>
      <c r="F93" s="2">
        <v>1</v>
      </c>
    </row>
    <row r="106" spans="5:7" x14ac:dyDescent="0.25">
      <c r="E106" s="2" t="s">
        <v>223</v>
      </c>
      <c r="F106" s="2">
        <v>45</v>
      </c>
      <c r="G106" s="2">
        <v>50000</v>
      </c>
    </row>
    <row r="107" spans="5:7" x14ac:dyDescent="0.25">
      <c r="E107" s="2" t="s">
        <v>224</v>
      </c>
      <c r="F107" s="2">
        <v>20</v>
      </c>
      <c r="G107" s="2">
        <v>47000</v>
      </c>
    </row>
    <row r="108" spans="5:7" x14ac:dyDescent="0.25">
      <c r="E108" s="2" t="s">
        <v>225</v>
      </c>
      <c r="F108" s="2">
        <v>32</v>
      </c>
      <c r="G108" s="2">
        <v>12000</v>
      </c>
    </row>
    <row r="109" spans="5:7" x14ac:dyDescent="0.25">
      <c r="E109" s="2" t="s">
        <v>226</v>
      </c>
      <c r="F109" s="2">
        <v>4</v>
      </c>
      <c r="G109" s="2">
        <v>13000</v>
      </c>
    </row>
  </sheetData>
  <mergeCells count="1">
    <mergeCell ref="A1:P1"/>
  </mergeCells>
  <hyperlinks>
    <hyperlink ref="P4" r:id="rId1"/>
    <hyperlink ref="P5" r:id="rId2"/>
    <hyperlink ref="P8" r:id="rId3"/>
    <hyperlink ref="P6" r:id="rId4"/>
    <hyperlink ref="P7" r:id="rId5"/>
    <hyperlink ref="P10" r:id="rId6"/>
    <hyperlink ref="P11" r:id="rId7"/>
    <hyperlink ref="P12" r:id="rId8"/>
    <hyperlink ref="P13" r:id="rId9"/>
    <hyperlink ref="P14" r:id="rId10"/>
    <hyperlink ref="P15" r:id="rId11"/>
    <hyperlink ref="P16" r:id="rId12"/>
    <hyperlink ref="P17" r:id="rId13"/>
    <hyperlink ref="P18" r:id="rId14"/>
    <hyperlink ref="P19" r:id="rId15"/>
    <hyperlink ref="P20" r:id="rId16"/>
    <hyperlink ref="P32" r:id="rId17"/>
    <hyperlink ref="P21" r:id="rId18"/>
    <hyperlink ref="P22" r:id="rId19"/>
    <hyperlink ref="P34" r:id="rId20"/>
    <hyperlink ref="P33" r:id="rId21"/>
    <hyperlink ref="P35" r:id="rId22"/>
    <hyperlink ref="P23" r:id="rId23"/>
    <hyperlink ref="P24" r:id="rId24"/>
    <hyperlink ref="P25" r:id="rId25"/>
    <hyperlink ref="P26" r:id="rId26"/>
    <hyperlink ref="P39" r:id="rId27"/>
    <hyperlink ref="P36" r:id="rId28"/>
    <hyperlink ref="P37" r:id="rId29"/>
    <hyperlink ref="P38" r:id="rId30"/>
    <hyperlink ref="P40" r:id="rId31"/>
    <hyperlink ref="P9" r:id="rId32"/>
    <hyperlink ref="P41" r:id="rId33"/>
    <hyperlink ref="P42" r:id="rId34"/>
    <hyperlink ref="P27" r:id="rId35"/>
    <hyperlink ref="P43" r:id="rId36"/>
    <hyperlink ref="P28" r:id="rId37"/>
    <hyperlink ref="P44" r:id="rId38"/>
    <hyperlink ref="P45" r:id="rId39"/>
    <hyperlink ref="P29" r:id="rId40"/>
    <hyperlink ref="P48" r:id="rId41"/>
    <hyperlink ref="P47" r:id="rId42"/>
    <hyperlink ref="P46" r:id="rId43"/>
    <hyperlink ref="P31" r:id="rId44"/>
    <hyperlink ref="P30" r:id="rId45"/>
    <hyperlink ref="P61" r:id="rId46"/>
    <hyperlink ref="P49" r:id="rId47"/>
    <hyperlink ref="P50" r:id="rId48"/>
    <hyperlink ref="P60" r:id="rId49"/>
    <hyperlink ref="P51" r:id="rId50"/>
    <hyperlink ref="P52" r:id="rId51"/>
    <hyperlink ref="P53" r:id="rId52"/>
    <hyperlink ref="P59" r:id="rId53"/>
    <hyperlink ref="P54" r:id="rId54"/>
    <hyperlink ref="P55" r:id="rId55"/>
    <hyperlink ref="P58" r:id="rId56"/>
    <hyperlink ref="P57" r:id="rId57"/>
    <hyperlink ref="P56" r:id="rId58"/>
    <hyperlink ref="P62" r:id="rId59"/>
    <hyperlink ref="P64" r:id="rId60"/>
    <hyperlink ref="P65" r:id="rId61"/>
    <hyperlink ref="P66" r:id="rId62"/>
    <hyperlink ref="P67" r:id="rId63"/>
    <hyperlink ref="P68" r:id="rId64"/>
    <hyperlink ref="P69" r:id="rId65"/>
    <hyperlink ref="P63" r:id="rId66"/>
    <hyperlink ref="P70" r:id="rId67"/>
    <hyperlink ref="P71" r:id="rId68"/>
    <hyperlink ref="P72" r:id="rId69"/>
    <hyperlink ref="P73" r:id="rId70"/>
    <hyperlink ref="P74" r:id="rId71"/>
    <hyperlink ref="P76" r:id="rId72"/>
    <hyperlink ref="P75" r:id="rId73"/>
    <hyperlink ref="P77" r:id="rId74"/>
    <hyperlink ref="P78" r:id="rId75"/>
    <hyperlink ref="P79" r:id="rId76"/>
    <hyperlink ref="P80" r:id="rId77"/>
    <hyperlink ref="P81" r:id="rId78"/>
    <hyperlink ref="P82" r:id="rId79"/>
    <hyperlink ref="P83" r:id="rId80"/>
  </hyperlinks>
  <pageMargins left="0.7" right="0.7" top="0.75" bottom="0.75" header="0.3" footer="0.3"/>
  <pageSetup orientation="portrait" r:id="rId81"/>
  <ignoredErrors>
    <ignoredError sqref="D5" numberStoredAsText="1"/>
  </ignoredErrors>
  <drawing r:id="rId82"/>
  <legacyDrawing r:id="rId8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zoomScale="90" zoomScaleNormal="90" workbookViewId="0">
      <selection activeCell="K26" sqref="K26"/>
    </sheetView>
  </sheetViews>
  <sheetFormatPr baseColWidth="10" defaultRowHeight="15" x14ac:dyDescent="0.25"/>
  <cols>
    <col min="1" max="1" width="17.5703125" bestFit="1" customWidth="1"/>
    <col min="2" max="2" width="28.28515625" bestFit="1" customWidth="1"/>
    <col min="3" max="3" width="4.7109375" customWidth="1"/>
  </cols>
  <sheetData>
    <row r="1" spans="1:2" x14ac:dyDescent="0.25">
      <c r="A1" s="44" t="s">
        <v>227</v>
      </c>
      <c r="B1" t="s">
        <v>229</v>
      </c>
    </row>
    <row r="2" spans="1:2" x14ac:dyDescent="0.25">
      <c r="A2" s="6" t="s">
        <v>28</v>
      </c>
      <c r="B2" s="45">
        <v>2</v>
      </c>
    </row>
    <row r="3" spans="1:2" x14ac:dyDescent="0.25">
      <c r="A3" s="6" t="s">
        <v>13</v>
      </c>
      <c r="B3" s="45">
        <v>49</v>
      </c>
    </row>
    <row r="4" spans="1:2" x14ac:dyDescent="0.25">
      <c r="A4" s="6" t="s">
        <v>25</v>
      </c>
      <c r="B4" s="45">
        <v>3</v>
      </c>
    </row>
    <row r="5" spans="1:2" x14ac:dyDescent="0.25">
      <c r="A5" s="6" t="s">
        <v>68</v>
      </c>
      <c r="B5" s="45">
        <v>3</v>
      </c>
    </row>
    <row r="6" spans="1:2" x14ac:dyDescent="0.25">
      <c r="A6" s="6" t="s">
        <v>43</v>
      </c>
      <c r="B6" s="45">
        <v>8</v>
      </c>
    </row>
    <row r="7" spans="1:2" x14ac:dyDescent="0.25">
      <c r="A7" s="6" t="s">
        <v>230</v>
      </c>
      <c r="B7" s="45">
        <v>15</v>
      </c>
    </row>
    <row r="8" spans="1:2" x14ac:dyDescent="0.25">
      <c r="A8" s="6" t="s">
        <v>228</v>
      </c>
      <c r="B8" s="45">
        <v>80</v>
      </c>
    </row>
    <row r="16" spans="1:2" x14ac:dyDescent="0.25">
      <c r="A16" s="44" t="s">
        <v>227</v>
      </c>
      <c r="B16" t="s">
        <v>233</v>
      </c>
    </row>
    <row r="17" spans="1:3" x14ac:dyDescent="0.25">
      <c r="A17" s="6" t="s">
        <v>177</v>
      </c>
      <c r="B17" s="45">
        <v>8</v>
      </c>
    </row>
    <row r="18" spans="1:3" x14ac:dyDescent="0.25">
      <c r="A18" s="6" t="s">
        <v>176</v>
      </c>
      <c r="B18" s="45">
        <v>40</v>
      </c>
    </row>
    <row r="19" spans="1:3" x14ac:dyDescent="0.25">
      <c r="A19" s="6" t="s">
        <v>14</v>
      </c>
      <c r="B19" s="45">
        <v>22</v>
      </c>
    </row>
    <row r="20" spans="1:3" x14ac:dyDescent="0.25">
      <c r="A20" s="6" t="s">
        <v>17</v>
      </c>
      <c r="B20" s="45">
        <v>10</v>
      </c>
    </row>
    <row r="21" spans="1:3" x14ac:dyDescent="0.25">
      <c r="A21" s="6" t="s">
        <v>228</v>
      </c>
      <c r="B21" s="45">
        <v>80</v>
      </c>
    </row>
    <row r="31" spans="1:3" x14ac:dyDescent="0.25">
      <c r="A31" s="44" t="s">
        <v>227</v>
      </c>
      <c r="B31" t="s">
        <v>234</v>
      </c>
    </row>
    <row r="32" spans="1:3" x14ac:dyDescent="0.25">
      <c r="A32" s="6" t="s">
        <v>177</v>
      </c>
      <c r="B32" s="49">
        <v>124534.39275999999</v>
      </c>
      <c r="C32" s="44"/>
    </row>
    <row r="33" spans="1:2" x14ac:dyDescent="0.25">
      <c r="A33" s="6" t="s">
        <v>176</v>
      </c>
      <c r="B33" s="49">
        <v>2648696.8812000002</v>
      </c>
    </row>
    <row r="34" spans="1:2" x14ac:dyDescent="0.25">
      <c r="A34" s="6" t="s">
        <v>14</v>
      </c>
      <c r="B34" s="49">
        <v>864376.1865999999</v>
      </c>
    </row>
    <row r="35" spans="1:2" x14ac:dyDescent="0.25">
      <c r="A35" s="6" t="s">
        <v>17</v>
      </c>
      <c r="B35" s="49">
        <v>622285.39139999996</v>
      </c>
    </row>
    <row r="36" spans="1:2" x14ac:dyDescent="0.25">
      <c r="A36" s="6" t="s">
        <v>228</v>
      </c>
      <c r="B36" s="49">
        <v>4259892.8519600006</v>
      </c>
    </row>
  </sheetData>
  <pageMargins left="0.7" right="0.7" top="0.75" bottom="0.75" header="0.3" footer="0.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0"/>
  <sheetViews>
    <sheetView workbookViewId="0">
      <selection activeCell="G168" sqref="G168"/>
    </sheetView>
  </sheetViews>
  <sheetFormatPr baseColWidth="10" defaultRowHeight="15" x14ac:dyDescent="0.25"/>
  <cols>
    <col min="1" max="2" width="11.42578125" style="53"/>
    <col min="3" max="3" width="11.42578125" style="53" customWidth="1"/>
    <col min="4" max="4" width="14.5703125" style="53" customWidth="1"/>
    <col min="5" max="5" width="16.5703125" style="53" customWidth="1"/>
    <col min="6" max="6" width="20.140625" style="53" customWidth="1"/>
    <col min="7" max="7" width="18.7109375" style="53" customWidth="1"/>
    <col min="8" max="8" width="11.42578125" style="52"/>
    <col min="9" max="16384" width="11.42578125" style="53"/>
  </cols>
  <sheetData>
    <row r="1" spans="1:9" x14ac:dyDescent="0.25">
      <c r="A1" s="51" t="s">
        <v>218</v>
      </c>
      <c r="B1" s="51"/>
      <c r="C1" s="51"/>
      <c r="D1" s="51"/>
      <c r="E1" s="51"/>
      <c r="F1" s="51"/>
      <c r="G1" s="51"/>
    </row>
    <row r="2" spans="1:9" ht="42.75" x14ac:dyDescent="0.25">
      <c r="A2" s="54" t="s">
        <v>195</v>
      </c>
      <c r="B2" s="54"/>
      <c r="C2" s="55" t="s">
        <v>201</v>
      </c>
      <c r="D2" s="55" t="s">
        <v>197</v>
      </c>
      <c r="E2" s="55" t="s">
        <v>198</v>
      </c>
      <c r="F2" s="55" t="s">
        <v>199</v>
      </c>
      <c r="G2" s="55" t="s">
        <v>200</v>
      </c>
    </row>
    <row r="3" spans="1:9" x14ac:dyDescent="0.25">
      <c r="A3" s="56">
        <f>MIN('MUESTRA PROYECTOS'!F4:F83)</f>
        <v>26</v>
      </c>
      <c r="B3" s="57">
        <f>+A3+'MUESTRA PROYECTOS'!$F$88</f>
        <v>33.625</v>
      </c>
      <c r="C3" s="58">
        <f>+(A3+B3)/2</f>
        <v>29.8125</v>
      </c>
      <c r="D3" s="59">
        <f t="array" ref="D3:D10">FREQUENCY('MUESTRA PROYECTOS'!F4:F83,B3:B10)</f>
        <v>2</v>
      </c>
      <c r="E3" s="60">
        <f>+D3/'MUESTRA PROYECTOS'!$F$85</f>
        <v>2.5000000000000001E-2</v>
      </c>
      <c r="F3" s="59">
        <f>+D3</f>
        <v>2</v>
      </c>
      <c r="G3" s="60">
        <f>+E3</f>
        <v>2.5000000000000001E-2</v>
      </c>
    </row>
    <row r="4" spans="1:9" x14ac:dyDescent="0.25">
      <c r="A4" s="56">
        <f>+B3</f>
        <v>33.625</v>
      </c>
      <c r="B4" s="57">
        <f>+A4+'MUESTRA PROYECTOS'!$F$88</f>
        <v>41.25</v>
      </c>
      <c r="C4" s="58">
        <f t="shared" ref="C4:C10" si="0">+(A4+B4)/2</f>
        <v>37.4375</v>
      </c>
      <c r="D4" s="59">
        <v>3</v>
      </c>
      <c r="E4" s="60">
        <f>+D4/'MUESTRA PROYECTOS'!$F$85</f>
        <v>3.7499999999999999E-2</v>
      </c>
      <c r="F4" s="59">
        <f>+D4+F3</f>
        <v>5</v>
      </c>
      <c r="G4" s="60">
        <f t="shared" ref="G4:G10" si="1">+E4+G3</f>
        <v>6.25E-2</v>
      </c>
      <c r="H4" s="61" t="str">
        <f>+CONCATENATE(A3," - ",B3)</f>
        <v>26 - 33,625</v>
      </c>
    </row>
    <row r="5" spans="1:9" x14ac:dyDescent="0.25">
      <c r="A5" s="56">
        <f t="shared" ref="A5:A10" si="2">+B4</f>
        <v>41.25</v>
      </c>
      <c r="B5" s="57">
        <f>+A5+'MUESTRA PROYECTOS'!$F$88</f>
        <v>48.875</v>
      </c>
      <c r="C5" s="58">
        <f t="shared" si="0"/>
        <v>45.0625</v>
      </c>
      <c r="D5" s="59">
        <v>8</v>
      </c>
      <c r="E5" s="60">
        <f>+D5/'MUESTRA PROYECTOS'!$F$85</f>
        <v>0.1</v>
      </c>
      <c r="F5" s="59">
        <f>+D5+F4</f>
        <v>13</v>
      </c>
      <c r="G5" s="60">
        <f t="shared" si="1"/>
        <v>0.16250000000000001</v>
      </c>
      <c r="H5" s="61" t="str">
        <f>+CONCATENATE(A4," - ",B4)</f>
        <v>33,625 - 41,25</v>
      </c>
    </row>
    <row r="6" spans="1:9" x14ac:dyDescent="0.25">
      <c r="A6" s="56">
        <f t="shared" si="2"/>
        <v>48.875</v>
      </c>
      <c r="B6" s="57">
        <f>+A6+'MUESTRA PROYECTOS'!$F$88</f>
        <v>56.5</v>
      </c>
      <c r="C6" s="58">
        <f t="shared" si="0"/>
        <v>52.6875</v>
      </c>
      <c r="D6" s="59">
        <v>17</v>
      </c>
      <c r="E6" s="60">
        <f>+D6/'MUESTRA PROYECTOS'!$F$85</f>
        <v>0.21249999999999999</v>
      </c>
      <c r="F6" s="59">
        <f t="shared" ref="F6:F10" si="3">+D6+F5</f>
        <v>30</v>
      </c>
      <c r="G6" s="60">
        <f t="shared" si="1"/>
        <v>0.375</v>
      </c>
      <c r="H6" s="61" t="str">
        <f t="shared" ref="H6:H11" si="4">+CONCATENATE(A5," - ",B5)</f>
        <v>41,25 - 48,875</v>
      </c>
    </row>
    <row r="7" spans="1:9" x14ac:dyDescent="0.25">
      <c r="A7" s="56">
        <f t="shared" si="2"/>
        <v>56.5</v>
      </c>
      <c r="B7" s="57">
        <f>+A7+'MUESTRA PROYECTOS'!$F$88</f>
        <v>64.125</v>
      </c>
      <c r="C7" s="58">
        <f t="shared" si="0"/>
        <v>60.3125</v>
      </c>
      <c r="D7" s="59">
        <v>21</v>
      </c>
      <c r="E7" s="60">
        <f>+D7/'MUESTRA PROYECTOS'!$F$85</f>
        <v>0.26250000000000001</v>
      </c>
      <c r="F7" s="59">
        <f t="shared" si="3"/>
        <v>51</v>
      </c>
      <c r="G7" s="60">
        <f t="shared" si="1"/>
        <v>0.63749999999999996</v>
      </c>
      <c r="H7" s="61" t="str">
        <f t="shared" si="4"/>
        <v>48,875 - 56,5</v>
      </c>
    </row>
    <row r="8" spans="1:9" x14ac:dyDescent="0.25">
      <c r="A8" s="56">
        <f t="shared" si="2"/>
        <v>64.125</v>
      </c>
      <c r="B8" s="57">
        <f>+A8+'MUESTRA PROYECTOS'!$F$88</f>
        <v>71.75</v>
      </c>
      <c r="C8" s="58">
        <f t="shared" si="0"/>
        <v>67.9375</v>
      </c>
      <c r="D8" s="59">
        <v>17</v>
      </c>
      <c r="E8" s="60">
        <f>+D8/'MUESTRA PROYECTOS'!$F$85</f>
        <v>0.21249999999999999</v>
      </c>
      <c r="F8" s="59">
        <f t="shared" si="3"/>
        <v>68</v>
      </c>
      <c r="G8" s="60">
        <f t="shared" si="1"/>
        <v>0.85</v>
      </c>
      <c r="H8" s="61" t="str">
        <f t="shared" si="4"/>
        <v>56,5 - 64,125</v>
      </c>
    </row>
    <row r="9" spans="1:9" x14ac:dyDescent="0.25">
      <c r="A9" s="56">
        <f t="shared" si="2"/>
        <v>71.75</v>
      </c>
      <c r="B9" s="57">
        <f>+A9+'MUESTRA PROYECTOS'!$F$88</f>
        <v>79.375</v>
      </c>
      <c r="C9" s="58">
        <f t="shared" si="0"/>
        <v>75.5625</v>
      </c>
      <c r="D9" s="59">
        <v>2</v>
      </c>
      <c r="E9" s="60">
        <f>+D9/'MUESTRA PROYECTOS'!$F$85</f>
        <v>2.5000000000000001E-2</v>
      </c>
      <c r="F9" s="59">
        <f t="shared" si="3"/>
        <v>70</v>
      </c>
      <c r="G9" s="60">
        <f t="shared" si="1"/>
        <v>0.875</v>
      </c>
      <c r="H9" s="61" t="str">
        <f t="shared" si="4"/>
        <v>64,125 - 71,75</v>
      </c>
    </row>
    <row r="10" spans="1:9" x14ac:dyDescent="0.25">
      <c r="A10" s="56">
        <f t="shared" si="2"/>
        <v>79.375</v>
      </c>
      <c r="B10" s="57">
        <f>+A10+'MUESTRA PROYECTOS'!$F$88</f>
        <v>87</v>
      </c>
      <c r="C10" s="58">
        <f t="shared" si="0"/>
        <v>83.1875</v>
      </c>
      <c r="D10" s="59">
        <v>10</v>
      </c>
      <c r="E10" s="60">
        <f>+D10/'MUESTRA PROYECTOS'!$F$85</f>
        <v>0.125</v>
      </c>
      <c r="F10" s="59">
        <f t="shared" si="3"/>
        <v>80</v>
      </c>
      <c r="G10" s="60">
        <f t="shared" si="1"/>
        <v>1</v>
      </c>
      <c r="H10" s="61" t="str">
        <f t="shared" si="4"/>
        <v>71,75 - 79,375</v>
      </c>
    </row>
    <row r="11" spans="1:9" x14ac:dyDescent="0.25">
      <c r="A11" s="62" t="s">
        <v>202</v>
      </c>
      <c r="B11" s="62"/>
      <c r="C11" s="62"/>
      <c r="D11" s="63">
        <f>+SUM(D3:D10)</f>
        <v>80</v>
      </c>
      <c r="E11" s="63">
        <f>+SUM(E3:E10)</f>
        <v>1</v>
      </c>
      <c r="F11" s="63"/>
      <c r="G11" s="63"/>
      <c r="H11" s="61" t="str">
        <f t="shared" si="4"/>
        <v>79,375 - 87</v>
      </c>
    </row>
    <row r="12" spans="1:9" x14ac:dyDescent="0.25">
      <c r="A12" s="64"/>
      <c r="B12" s="65"/>
      <c r="C12" s="66"/>
      <c r="D12" s="66"/>
      <c r="E12" s="66"/>
      <c r="F12" s="66"/>
      <c r="G12" s="66"/>
    </row>
    <row r="13" spans="1:9" x14ac:dyDescent="0.25">
      <c r="A13" s="67" t="s">
        <v>203</v>
      </c>
      <c r="B13" s="65"/>
      <c r="C13" s="68">
        <f>+AVERAGE('MUESTRA PROYECTOS'!F4:F83)</f>
        <v>60.762500000000003</v>
      </c>
      <c r="D13" s="66"/>
      <c r="E13" s="66"/>
      <c r="F13" s="66"/>
      <c r="G13" s="66"/>
      <c r="I13" s="53" t="str">
        <f>+CONCATENATE(A3," - ",B3)</f>
        <v>26 - 33,625</v>
      </c>
    </row>
    <row r="14" spans="1:9" x14ac:dyDescent="0.25">
      <c r="A14" s="67" t="s">
        <v>204</v>
      </c>
      <c r="B14" s="65"/>
      <c r="C14" s="69">
        <f>+MEDIAN('MUESTRA PROYECTOS'!F4:F83)</f>
        <v>61</v>
      </c>
      <c r="D14" s="66"/>
      <c r="E14" s="66"/>
      <c r="F14" s="66"/>
      <c r="G14" s="66"/>
    </row>
    <row r="15" spans="1:9" x14ac:dyDescent="0.25">
      <c r="A15" s="67" t="s">
        <v>205</v>
      </c>
      <c r="B15" s="65"/>
      <c r="C15" s="69">
        <f>+MODE('MUESTRA PROYECTOS'!F4:F83)</f>
        <v>64</v>
      </c>
      <c r="D15" s="66"/>
      <c r="E15" s="66"/>
      <c r="F15" s="66"/>
      <c r="G15" s="66"/>
    </row>
    <row r="16" spans="1:9" x14ac:dyDescent="0.25">
      <c r="A16" s="67" t="s">
        <v>207</v>
      </c>
      <c r="B16" s="65"/>
      <c r="C16" s="70">
        <f>STDEV('MUESTRA PROYECTOS'!F4:F83)</f>
        <v>12.968553738792512</v>
      </c>
      <c r="D16" s="66"/>
      <c r="E16" s="66"/>
      <c r="F16" s="66"/>
      <c r="G16" s="66"/>
    </row>
    <row r="17" spans="1:9" x14ac:dyDescent="0.25">
      <c r="A17" s="67"/>
      <c r="B17" s="65"/>
      <c r="C17" s="70"/>
      <c r="D17" s="66"/>
      <c r="E17" s="66"/>
      <c r="F17" s="66"/>
      <c r="G17" s="66"/>
    </row>
    <row r="19" spans="1:9" x14ac:dyDescent="0.25">
      <c r="A19" s="51" t="s">
        <v>196</v>
      </c>
      <c r="B19" s="51"/>
      <c r="C19" s="51"/>
      <c r="D19" s="51"/>
      <c r="E19" s="51"/>
      <c r="F19" s="51"/>
      <c r="G19" s="51"/>
    </row>
    <row r="20" spans="1:9" ht="42.75" x14ac:dyDescent="0.25">
      <c r="A20" s="54" t="s">
        <v>195</v>
      </c>
      <c r="B20" s="54"/>
      <c r="C20" s="55" t="s">
        <v>201</v>
      </c>
      <c r="D20" s="55" t="s">
        <v>197</v>
      </c>
      <c r="E20" s="55" t="s">
        <v>198</v>
      </c>
      <c r="F20" s="55" t="s">
        <v>199</v>
      </c>
      <c r="G20" s="55" t="s">
        <v>200</v>
      </c>
    </row>
    <row r="21" spans="1:9" x14ac:dyDescent="0.25">
      <c r="A21" s="56">
        <f>MIN('MUESTRA PROYECTOS'!G4:G83)</f>
        <v>0</v>
      </c>
      <c r="B21" s="57">
        <f>+A21+'MUESTRA PROYECTOS'!$G$88</f>
        <v>3.375</v>
      </c>
      <c r="C21" s="58">
        <f t="shared" ref="C21:C28" si="5">+(A21+B21)/2</f>
        <v>1.6875</v>
      </c>
      <c r="D21" s="59">
        <f t="array" ref="D21:D28">FREQUENCY('MUESTRA PROYECTOS'!G4:G83,B21:B28)</f>
        <v>3</v>
      </c>
      <c r="E21" s="60">
        <f>+D21/'MUESTRA PROYECTOS'!$G$85</f>
        <v>3.7499999999999999E-2</v>
      </c>
      <c r="F21" s="59">
        <f>+D21</f>
        <v>3</v>
      </c>
      <c r="G21" s="60">
        <f>+E21</f>
        <v>3.7499999999999999E-2</v>
      </c>
    </row>
    <row r="22" spans="1:9" x14ac:dyDescent="0.25">
      <c r="A22" s="56">
        <f t="shared" ref="A22:A28" si="6">+B21</f>
        <v>3.375</v>
      </c>
      <c r="B22" s="57">
        <f>+A22+'MUESTRA PROYECTOS'!$G$88</f>
        <v>6.75</v>
      </c>
      <c r="C22" s="58">
        <f t="shared" si="5"/>
        <v>5.0625</v>
      </c>
      <c r="D22" s="59">
        <v>2</v>
      </c>
      <c r="E22" s="60">
        <f>+D22/'MUESTRA PROYECTOS'!$G$85</f>
        <v>2.5000000000000001E-2</v>
      </c>
      <c r="F22" s="59">
        <f t="shared" ref="F22:G28" si="7">+D22+F21</f>
        <v>5</v>
      </c>
      <c r="G22" s="60">
        <f t="shared" si="7"/>
        <v>6.25E-2</v>
      </c>
      <c r="H22" s="61" t="str">
        <f t="shared" ref="H22:H29" si="8">+CONCATENATE(A21," - ",B21)</f>
        <v>0 - 3,375</v>
      </c>
    </row>
    <row r="23" spans="1:9" x14ac:dyDescent="0.25">
      <c r="A23" s="56">
        <f t="shared" si="6"/>
        <v>6.75</v>
      </c>
      <c r="B23" s="57">
        <f>+A23+'MUESTRA PROYECTOS'!$G$88</f>
        <v>10.125</v>
      </c>
      <c r="C23" s="58">
        <f t="shared" si="5"/>
        <v>8.4375</v>
      </c>
      <c r="D23" s="59">
        <v>3</v>
      </c>
      <c r="E23" s="60">
        <f>+D23/'MUESTRA PROYECTOS'!$G$85</f>
        <v>3.7499999999999999E-2</v>
      </c>
      <c r="F23" s="59">
        <f t="shared" si="7"/>
        <v>8</v>
      </c>
      <c r="G23" s="60">
        <f t="shared" si="7"/>
        <v>0.1</v>
      </c>
      <c r="H23" s="61" t="str">
        <f t="shared" si="8"/>
        <v>3,375 - 6,75</v>
      </c>
    </row>
    <row r="24" spans="1:9" x14ac:dyDescent="0.25">
      <c r="A24" s="56">
        <f t="shared" si="6"/>
        <v>10.125</v>
      </c>
      <c r="B24" s="57">
        <f>+A24+'MUESTRA PROYECTOS'!$G$88</f>
        <v>13.5</v>
      </c>
      <c r="C24" s="58">
        <f t="shared" si="5"/>
        <v>11.8125</v>
      </c>
      <c r="D24" s="59">
        <v>5</v>
      </c>
      <c r="E24" s="60">
        <f>+D24/'MUESTRA PROYECTOS'!$G$85</f>
        <v>6.25E-2</v>
      </c>
      <c r="F24" s="59">
        <f t="shared" si="7"/>
        <v>13</v>
      </c>
      <c r="G24" s="60">
        <f t="shared" si="7"/>
        <v>0.16250000000000001</v>
      </c>
      <c r="H24" s="61" t="str">
        <f t="shared" si="8"/>
        <v>6,75 - 10,125</v>
      </c>
    </row>
    <row r="25" spans="1:9" x14ac:dyDescent="0.25">
      <c r="A25" s="56">
        <f t="shared" si="6"/>
        <v>13.5</v>
      </c>
      <c r="B25" s="57">
        <f>+A25+'MUESTRA PROYECTOS'!$G$88</f>
        <v>16.875</v>
      </c>
      <c r="C25" s="58">
        <f t="shared" si="5"/>
        <v>15.1875</v>
      </c>
      <c r="D25" s="59">
        <v>5</v>
      </c>
      <c r="E25" s="60">
        <f>+D25/'MUESTRA PROYECTOS'!$G$85</f>
        <v>6.25E-2</v>
      </c>
      <c r="F25" s="59">
        <f t="shared" si="7"/>
        <v>18</v>
      </c>
      <c r="G25" s="60">
        <f t="shared" si="7"/>
        <v>0.22500000000000001</v>
      </c>
      <c r="H25" s="61" t="str">
        <f t="shared" si="8"/>
        <v>10,125 - 13,5</v>
      </c>
    </row>
    <row r="26" spans="1:9" x14ac:dyDescent="0.25">
      <c r="A26" s="56">
        <f t="shared" si="6"/>
        <v>16.875</v>
      </c>
      <c r="B26" s="57">
        <f>+A26+'MUESTRA PROYECTOS'!$G$88</f>
        <v>20.25</v>
      </c>
      <c r="C26" s="58">
        <f t="shared" si="5"/>
        <v>18.5625</v>
      </c>
      <c r="D26" s="59">
        <v>24</v>
      </c>
      <c r="E26" s="60">
        <f>+D26/'MUESTRA PROYECTOS'!$G$85</f>
        <v>0.3</v>
      </c>
      <c r="F26" s="59">
        <f t="shared" si="7"/>
        <v>42</v>
      </c>
      <c r="G26" s="60">
        <f t="shared" si="7"/>
        <v>0.52500000000000002</v>
      </c>
      <c r="H26" s="61" t="str">
        <f t="shared" si="8"/>
        <v>13,5 - 16,875</v>
      </c>
    </row>
    <row r="27" spans="1:9" x14ac:dyDescent="0.25">
      <c r="A27" s="56">
        <f t="shared" si="6"/>
        <v>20.25</v>
      </c>
      <c r="B27" s="57">
        <f>+A27+'MUESTRA PROYECTOS'!$G$88</f>
        <v>23.625</v>
      </c>
      <c r="C27" s="58">
        <f t="shared" si="5"/>
        <v>21.9375</v>
      </c>
      <c r="D27" s="59">
        <v>23</v>
      </c>
      <c r="E27" s="60">
        <f>+D27/'MUESTRA PROYECTOS'!$G$85</f>
        <v>0.28749999999999998</v>
      </c>
      <c r="F27" s="59">
        <f t="shared" si="7"/>
        <v>65</v>
      </c>
      <c r="G27" s="60">
        <f t="shared" si="7"/>
        <v>0.8125</v>
      </c>
      <c r="H27" s="61" t="str">
        <f t="shared" si="8"/>
        <v>16,875 - 20,25</v>
      </c>
    </row>
    <row r="28" spans="1:9" x14ac:dyDescent="0.25">
      <c r="A28" s="56">
        <f t="shared" si="6"/>
        <v>23.625</v>
      </c>
      <c r="B28" s="57">
        <f>+A28+'MUESTRA PROYECTOS'!$G$88</f>
        <v>27</v>
      </c>
      <c r="C28" s="58">
        <f t="shared" si="5"/>
        <v>25.3125</v>
      </c>
      <c r="D28" s="59">
        <v>15</v>
      </c>
      <c r="E28" s="60">
        <f>+D28/'MUESTRA PROYECTOS'!$G$85</f>
        <v>0.1875</v>
      </c>
      <c r="F28" s="59">
        <f t="shared" si="7"/>
        <v>80</v>
      </c>
      <c r="G28" s="60">
        <f t="shared" si="7"/>
        <v>1</v>
      </c>
      <c r="H28" s="61" t="str">
        <f t="shared" si="8"/>
        <v>20,25 - 23,625</v>
      </c>
    </row>
    <row r="29" spans="1:9" x14ac:dyDescent="0.25">
      <c r="A29" s="62" t="s">
        <v>202</v>
      </c>
      <c r="B29" s="62"/>
      <c r="C29" s="62"/>
      <c r="D29" s="63">
        <f>+SUM(D21:D28)</f>
        <v>80</v>
      </c>
      <c r="E29" s="63">
        <f>+SUM(E21:E28)</f>
        <v>1</v>
      </c>
      <c r="F29" s="63"/>
      <c r="G29" s="63"/>
      <c r="H29" s="61" t="str">
        <f t="shared" si="8"/>
        <v>23,625 - 27</v>
      </c>
    </row>
    <row r="30" spans="1:9" x14ac:dyDescent="0.25">
      <c r="A30" s="64"/>
      <c r="B30" s="65"/>
      <c r="C30" s="66"/>
      <c r="D30" s="66"/>
      <c r="E30" s="66"/>
      <c r="F30" s="66"/>
      <c r="G30" s="66"/>
    </row>
    <row r="31" spans="1:9" x14ac:dyDescent="0.25">
      <c r="A31" s="67" t="s">
        <v>203</v>
      </c>
      <c r="B31" s="65"/>
      <c r="C31" s="68">
        <f>+AVERAGE('MUESTRA PROYECTOS'!G4:G83)</f>
        <v>18.612500000000001</v>
      </c>
      <c r="D31" s="66"/>
      <c r="E31" s="66"/>
      <c r="F31" s="66"/>
      <c r="G31" s="66"/>
      <c r="I31" s="53" t="str">
        <f>+CONCATENATE(A21," - ",B21)</f>
        <v>0 - 3,375</v>
      </c>
    </row>
    <row r="32" spans="1:9" x14ac:dyDescent="0.25">
      <c r="A32" s="67" t="s">
        <v>204</v>
      </c>
      <c r="B32" s="65"/>
      <c r="C32" s="69">
        <f>+MEDIAN('MUESTRA PROYECTOS'!G4:G83)</f>
        <v>20</v>
      </c>
      <c r="D32" s="66"/>
      <c r="E32" s="66"/>
      <c r="F32" s="66"/>
      <c r="G32" s="66"/>
    </row>
    <row r="33" spans="1:9" x14ac:dyDescent="0.25">
      <c r="A33" s="67" t="s">
        <v>205</v>
      </c>
      <c r="B33" s="65"/>
      <c r="C33" s="69">
        <f>+MODE('MUESTRA PROYECTOS'!G4:G83)</f>
        <v>17</v>
      </c>
      <c r="D33" s="66"/>
      <c r="E33" s="66"/>
      <c r="F33" s="66"/>
      <c r="G33" s="66"/>
    </row>
    <row r="34" spans="1:9" x14ac:dyDescent="0.25">
      <c r="A34" s="67" t="s">
        <v>207</v>
      </c>
      <c r="B34" s="65"/>
      <c r="C34" s="70">
        <f>STDEV('MUESTRA PROYECTOS'!G4:G83)</f>
        <v>6.0451753961006158</v>
      </c>
      <c r="D34" s="66"/>
      <c r="E34" s="66"/>
      <c r="F34" s="66"/>
      <c r="G34" s="66"/>
    </row>
    <row r="36" spans="1:9" x14ac:dyDescent="0.25">
      <c r="A36" s="51" t="s">
        <v>206</v>
      </c>
      <c r="B36" s="51"/>
      <c r="C36" s="51"/>
      <c r="D36" s="51"/>
      <c r="E36" s="51"/>
      <c r="F36" s="51"/>
      <c r="G36" s="51"/>
    </row>
    <row r="37" spans="1:9" ht="42.75" x14ac:dyDescent="0.25">
      <c r="A37" s="54" t="s">
        <v>195</v>
      </c>
      <c r="B37" s="54"/>
      <c r="C37" s="55" t="s">
        <v>201</v>
      </c>
      <c r="D37" s="55" t="s">
        <v>197</v>
      </c>
      <c r="E37" s="55" t="s">
        <v>198</v>
      </c>
      <c r="F37" s="55" t="s">
        <v>199</v>
      </c>
      <c r="G37" s="55" t="s">
        <v>200</v>
      </c>
    </row>
    <row r="38" spans="1:9" x14ac:dyDescent="0.25">
      <c r="A38" s="56">
        <f>MIN('MUESTRA PROYECTOS'!H4:H83)</f>
        <v>0</v>
      </c>
      <c r="B38" s="57">
        <f>+A38+'MUESTRA PROYECTOS'!$H$88</f>
        <v>1.5</v>
      </c>
      <c r="C38" s="58">
        <f t="shared" ref="C38:C45" si="9">+(A38+B38)/2</f>
        <v>0.75</v>
      </c>
      <c r="D38" s="59">
        <f t="array" ref="D38:D45">FREQUENCY('MUESTRA PROYECTOS'!H4:H83,B38:B45)</f>
        <v>1</v>
      </c>
      <c r="E38" s="60">
        <f>+D38/'MUESTRA PROYECTOS'!$H$85</f>
        <v>1.2500000000000001E-2</v>
      </c>
      <c r="F38" s="59">
        <f>+D38</f>
        <v>1</v>
      </c>
      <c r="G38" s="60">
        <f>+E38</f>
        <v>1.2500000000000001E-2</v>
      </c>
    </row>
    <row r="39" spans="1:9" x14ac:dyDescent="0.25">
      <c r="A39" s="56">
        <f t="shared" ref="A39:A45" si="10">+B38</f>
        <v>1.5</v>
      </c>
      <c r="B39" s="57">
        <f>+A39+'MUESTRA PROYECTOS'!$H$88</f>
        <v>3</v>
      </c>
      <c r="C39" s="58">
        <f t="shared" si="9"/>
        <v>2.25</v>
      </c>
      <c r="D39" s="59">
        <v>4</v>
      </c>
      <c r="E39" s="60">
        <f>+D39/'MUESTRA PROYECTOS'!$H$85</f>
        <v>0.05</v>
      </c>
      <c r="F39" s="59">
        <f t="shared" ref="F39:G45" si="11">+D39+F38</f>
        <v>5</v>
      </c>
      <c r="G39" s="60">
        <f t="shared" si="11"/>
        <v>6.25E-2</v>
      </c>
      <c r="H39" s="61" t="str">
        <f t="shared" ref="H39:H46" si="12">+CONCATENATE(A38," - ",B38)</f>
        <v>0 - 1,5</v>
      </c>
    </row>
    <row r="40" spans="1:9" x14ac:dyDescent="0.25">
      <c r="A40" s="56">
        <f t="shared" si="10"/>
        <v>3</v>
      </c>
      <c r="B40" s="57">
        <f>+A40+'MUESTRA PROYECTOS'!$H$88</f>
        <v>4.5</v>
      </c>
      <c r="C40" s="58">
        <f t="shared" si="9"/>
        <v>3.75</v>
      </c>
      <c r="D40" s="59">
        <v>0</v>
      </c>
      <c r="E40" s="60">
        <f>+D40/'MUESTRA PROYECTOS'!$H$85</f>
        <v>0</v>
      </c>
      <c r="F40" s="59">
        <f t="shared" si="11"/>
        <v>5</v>
      </c>
      <c r="G40" s="60">
        <f t="shared" si="11"/>
        <v>6.25E-2</v>
      </c>
      <c r="H40" s="61" t="str">
        <f t="shared" si="12"/>
        <v>1,5 - 3</v>
      </c>
    </row>
    <row r="41" spans="1:9" x14ac:dyDescent="0.25">
      <c r="A41" s="56">
        <f t="shared" si="10"/>
        <v>4.5</v>
      </c>
      <c r="B41" s="57">
        <f>+A41+'MUESTRA PROYECTOS'!$H$88</f>
        <v>6</v>
      </c>
      <c r="C41" s="58">
        <f t="shared" si="9"/>
        <v>5.25</v>
      </c>
      <c r="D41" s="59">
        <v>14</v>
      </c>
      <c r="E41" s="60">
        <f>+D41/'MUESTRA PROYECTOS'!$H$85</f>
        <v>0.17499999999999999</v>
      </c>
      <c r="F41" s="59">
        <f t="shared" si="11"/>
        <v>19</v>
      </c>
      <c r="G41" s="60">
        <f t="shared" si="11"/>
        <v>0.23749999999999999</v>
      </c>
      <c r="H41" s="61" t="str">
        <f t="shared" si="12"/>
        <v>3 - 4,5</v>
      </c>
    </row>
    <row r="42" spans="1:9" x14ac:dyDescent="0.25">
      <c r="A42" s="56">
        <f t="shared" si="10"/>
        <v>6</v>
      </c>
      <c r="B42" s="57">
        <f>+A42+'MUESTRA PROYECTOS'!$H$88</f>
        <v>7.5</v>
      </c>
      <c r="C42" s="58">
        <f t="shared" si="9"/>
        <v>6.75</v>
      </c>
      <c r="D42" s="59">
        <v>9</v>
      </c>
      <c r="E42" s="60">
        <f>+D42/'MUESTRA PROYECTOS'!$H$85</f>
        <v>0.1125</v>
      </c>
      <c r="F42" s="59">
        <f t="shared" si="11"/>
        <v>28</v>
      </c>
      <c r="G42" s="60">
        <f t="shared" si="11"/>
        <v>0.35</v>
      </c>
      <c r="H42" s="61" t="str">
        <f t="shared" si="12"/>
        <v>4,5 - 6</v>
      </c>
    </row>
    <row r="43" spans="1:9" x14ac:dyDescent="0.25">
      <c r="A43" s="56">
        <f t="shared" si="10"/>
        <v>7.5</v>
      </c>
      <c r="B43" s="57">
        <f>+A43+'MUESTRA PROYECTOS'!$H$88</f>
        <v>9</v>
      </c>
      <c r="C43" s="58">
        <f t="shared" si="9"/>
        <v>8.25</v>
      </c>
      <c r="D43" s="59">
        <v>16</v>
      </c>
      <c r="E43" s="60">
        <f>+D43/'MUESTRA PROYECTOS'!$H$85</f>
        <v>0.2</v>
      </c>
      <c r="F43" s="59">
        <f t="shared" si="11"/>
        <v>44</v>
      </c>
      <c r="G43" s="60">
        <f t="shared" si="11"/>
        <v>0.55000000000000004</v>
      </c>
      <c r="H43" s="61" t="str">
        <f t="shared" si="12"/>
        <v>6 - 7,5</v>
      </c>
    </row>
    <row r="44" spans="1:9" x14ac:dyDescent="0.25">
      <c r="A44" s="56">
        <f t="shared" si="10"/>
        <v>9</v>
      </c>
      <c r="B44" s="57">
        <f>+A44+'MUESTRA PROYECTOS'!$H$88</f>
        <v>10.5</v>
      </c>
      <c r="C44" s="58">
        <f t="shared" si="9"/>
        <v>9.75</v>
      </c>
      <c r="D44" s="59">
        <v>32</v>
      </c>
      <c r="E44" s="60">
        <f>+D44/'MUESTRA PROYECTOS'!$H$85</f>
        <v>0.4</v>
      </c>
      <c r="F44" s="59">
        <f t="shared" si="11"/>
        <v>76</v>
      </c>
      <c r="G44" s="60">
        <f t="shared" si="11"/>
        <v>0.95000000000000007</v>
      </c>
      <c r="H44" s="61" t="str">
        <f t="shared" si="12"/>
        <v>7,5 - 9</v>
      </c>
    </row>
    <row r="45" spans="1:9" x14ac:dyDescent="0.25">
      <c r="A45" s="56">
        <f t="shared" si="10"/>
        <v>10.5</v>
      </c>
      <c r="B45" s="57">
        <f>+A45+'MUESTRA PROYECTOS'!$H$88</f>
        <v>12</v>
      </c>
      <c r="C45" s="58">
        <f t="shared" si="9"/>
        <v>11.25</v>
      </c>
      <c r="D45" s="59">
        <v>4</v>
      </c>
      <c r="E45" s="60">
        <f>+D45/'MUESTRA PROYECTOS'!$H$85</f>
        <v>0.05</v>
      </c>
      <c r="F45" s="59">
        <f t="shared" si="11"/>
        <v>80</v>
      </c>
      <c r="G45" s="60">
        <f t="shared" si="11"/>
        <v>1</v>
      </c>
      <c r="H45" s="61" t="str">
        <f t="shared" si="12"/>
        <v>9 - 10,5</v>
      </c>
    </row>
    <row r="46" spans="1:9" x14ac:dyDescent="0.25">
      <c r="A46" s="62" t="s">
        <v>202</v>
      </c>
      <c r="B46" s="62"/>
      <c r="C46" s="62"/>
      <c r="D46" s="63">
        <f>+SUM(D38:D45)</f>
        <v>80</v>
      </c>
      <c r="E46" s="63">
        <f>+SUM(E38:E45)</f>
        <v>1</v>
      </c>
      <c r="F46" s="63"/>
      <c r="G46" s="63"/>
      <c r="H46" s="61" t="str">
        <f t="shared" si="12"/>
        <v>10,5 - 12</v>
      </c>
    </row>
    <row r="47" spans="1:9" x14ac:dyDescent="0.25">
      <c r="A47" s="64"/>
      <c r="B47" s="65"/>
      <c r="C47" s="66"/>
      <c r="D47" s="66"/>
      <c r="E47" s="66"/>
      <c r="F47" s="66"/>
      <c r="G47" s="66"/>
    </row>
    <row r="48" spans="1:9" x14ac:dyDescent="0.25">
      <c r="A48" s="67" t="s">
        <v>203</v>
      </c>
      <c r="B48" s="65"/>
      <c r="C48" s="71">
        <f>+AVERAGE('MUESTRA PROYECTOS'!H4:H83)</f>
        <v>8.1</v>
      </c>
      <c r="D48" s="66"/>
      <c r="E48" s="66"/>
      <c r="F48" s="66"/>
      <c r="G48" s="66"/>
      <c r="I48" s="53" t="str">
        <f>+CONCATENATE(A38," - ",B38)</f>
        <v>0 - 1,5</v>
      </c>
    </row>
    <row r="49" spans="1:8" x14ac:dyDescent="0.25">
      <c r="A49" s="67" t="s">
        <v>204</v>
      </c>
      <c r="B49" s="65"/>
      <c r="C49" s="71">
        <f>+MEDIAN('MUESTRA PROYECTOS'!H4:H83)</f>
        <v>8.5</v>
      </c>
      <c r="D49" s="66"/>
      <c r="E49" s="66"/>
      <c r="F49" s="66"/>
      <c r="G49" s="66"/>
    </row>
    <row r="50" spans="1:8" x14ac:dyDescent="0.25">
      <c r="A50" s="67" t="s">
        <v>205</v>
      </c>
      <c r="B50" s="65"/>
      <c r="C50" s="71">
        <f>+MODE('MUESTRA PROYECTOS'!H4:H83)</f>
        <v>10</v>
      </c>
      <c r="D50" s="66"/>
      <c r="E50" s="66"/>
      <c r="F50" s="66"/>
      <c r="G50" s="66"/>
    </row>
    <row r="51" spans="1:8" x14ac:dyDescent="0.25">
      <c r="A51" s="67" t="s">
        <v>207</v>
      </c>
      <c r="B51" s="65"/>
      <c r="C51" s="70">
        <f>STDEV('MUESTRA PROYECTOS'!H4:H83)</f>
        <v>2.4004219038443417</v>
      </c>
    </row>
    <row r="53" spans="1:8" x14ac:dyDescent="0.25">
      <c r="A53" s="51" t="s">
        <v>208</v>
      </c>
      <c r="B53" s="51"/>
      <c r="C53" s="51"/>
      <c r="D53" s="51"/>
      <c r="E53" s="51"/>
      <c r="F53" s="51"/>
      <c r="G53" s="51"/>
    </row>
    <row r="54" spans="1:8" ht="42.75" x14ac:dyDescent="0.25">
      <c r="A54" s="54" t="s">
        <v>195</v>
      </c>
      <c r="B54" s="54"/>
      <c r="C54" s="55" t="s">
        <v>201</v>
      </c>
      <c r="D54" s="55" t="s">
        <v>197</v>
      </c>
      <c r="E54" s="55" t="s">
        <v>198</v>
      </c>
      <c r="F54" s="55" t="s">
        <v>199</v>
      </c>
      <c r="G54" s="55" t="s">
        <v>200</v>
      </c>
    </row>
    <row r="55" spans="1:8" x14ac:dyDescent="0.25">
      <c r="A55" s="56">
        <f>MIN('MUESTRA PROYECTOS'!I4:I83)</f>
        <v>2</v>
      </c>
      <c r="B55" s="57">
        <f>+A55+'MUESTRA PROYECTOS'!$I$88</f>
        <v>6.125</v>
      </c>
      <c r="C55" s="58">
        <f t="shared" ref="C55:C62" si="13">+(A55+B55)/2</f>
        <v>4.0625</v>
      </c>
      <c r="D55" s="59">
        <f t="array" ref="D55:D62">FREQUENCY('MUESTRA PROYECTOS'!I4:I83,B55:B62)</f>
        <v>8</v>
      </c>
      <c r="E55" s="60">
        <f>+D55/'MUESTRA PROYECTOS'!$I$85</f>
        <v>0.1</v>
      </c>
      <c r="F55" s="59">
        <f>+D55</f>
        <v>8</v>
      </c>
      <c r="G55" s="60">
        <f>+E55</f>
        <v>0.1</v>
      </c>
    </row>
    <row r="56" spans="1:8" x14ac:dyDescent="0.25">
      <c r="A56" s="56">
        <f t="shared" ref="A56:A62" si="14">+B55</f>
        <v>6.125</v>
      </c>
      <c r="B56" s="57">
        <f>+A56+'MUESTRA PROYECTOS'!$I$88</f>
        <v>10.25</v>
      </c>
      <c r="C56" s="58">
        <f t="shared" si="13"/>
        <v>8.1875</v>
      </c>
      <c r="D56" s="59">
        <v>12</v>
      </c>
      <c r="E56" s="60">
        <f>+D56/'MUESTRA PROYECTOS'!$I$85</f>
        <v>0.15</v>
      </c>
      <c r="F56" s="59">
        <f t="shared" ref="F56:G62" si="15">+D56+F55</f>
        <v>20</v>
      </c>
      <c r="G56" s="60">
        <f t="shared" si="15"/>
        <v>0.25</v>
      </c>
      <c r="H56" s="61" t="str">
        <f>+CONCATENATE(A55," - ",B55)</f>
        <v>2 - 6,125</v>
      </c>
    </row>
    <row r="57" spans="1:8" x14ac:dyDescent="0.25">
      <c r="A57" s="56">
        <f t="shared" si="14"/>
        <v>10.25</v>
      </c>
      <c r="B57" s="57">
        <f>+A57+'MUESTRA PROYECTOS'!$I$88</f>
        <v>14.375</v>
      </c>
      <c r="C57" s="58">
        <f t="shared" si="13"/>
        <v>12.3125</v>
      </c>
      <c r="D57" s="59">
        <v>16</v>
      </c>
      <c r="E57" s="60">
        <f>+D57/'MUESTRA PROYECTOS'!$I$85</f>
        <v>0.2</v>
      </c>
      <c r="F57" s="59">
        <f t="shared" si="15"/>
        <v>36</v>
      </c>
      <c r="G57" s="60">
        <f t="shared" si="15"/>
        <v>0.45</v>
      </c>
      <c r="H57" s="61" t="str">
        <f t="shared" ref="H57:H63" si="16">+CONCATENATE(A56," - ",B56)</f>
        <v>6,125 - 10,25</v>
      </c>
    </row>
    <row r="58" spans="1:8" x14ac:dyDescent="0.25">
      <c r="A58" s="56">
        <f t="shared" si="14"/>
        <v>14.375</v>
      </c>
      <c r="B58" s="57">
        <f>+A58+'MUESTRA PROYECTOS'!$I$88</f>
        <v>18.5</v>
      </c>
      <c r="C58" s="58">
        <f t="shared" si="13"/>
        <v>16.4375</v>
      </c>
      <c r="D58" s="59">
        <v>18</v>
      </c>
      <c r="E58" s="60">
        <f>+D58/'MUESTRA PROYECTOS'!$I$85</f>
        <v>0.22500000000000001</v>
      </c>
      <c r="F58" s="59">
        <f t="shared" si="15"/>
        <v>54</v>
      </c>
      <c r="G58" s="60">
        <f t="shared" si="15"/>
        <v>0.67500000000000004</v>
      </c>
      <c r="H58" s="61" t="str">
        <f t="shared" si="16"/>
        <v>10,25 - 14,375</v>
      </c>
    </row>
    <row r="59" spans="1:8" x14ac:dyDescent="0.25">
      <c r="A59" s="56">
        <f t="shared" si="14"/>
        <v>18.5</v>
      </c>
      <c r="B59" s="57">
        <f>+A59+'MUESTRA PROYECTOS'!$I$88</f>
        <v>22.625</v>
      </c>
      <c r="C59" s="58">
        <f t="shared" si="13"/>
        <v>20.5625</v>
      </c>
      <c r="D59" s="59">
        <v>6</v>
      </c>
      <c r="E59" s="60">
        <f>+D59/'MUESTRA PROYECTOS'!$I$85</f>
        <v>7.4999999999999997E-2</v>
      </c>
      <c r="F59" s="59">
        <f t="shared" si="15"/>
        <v>60</v>
      </c>
      <c r="G59" s="60">
        <f t="shared" si="15"/>
        <v>0.75</v>
      </c>
      <c r="H59" s="61" t="str">
        <f t="shared" si="16"/>
        <v>14,375 - 18,5</v>
      </c>
    </row>
    <row r="60" spans="1:8" x14ac:dyDescent="0.25">
      <c r="A60" s="56">
        <f t="shared" si="14"/>
        <v>22.625</v>
      </c>
      <c r="B60" s="57">
        <f>+A60+'MUESTRA PROYECTOS'!$I$88</f>
        <v>26.75</v>
      </c>
      <c r="C60" s="58">
        <f t="shared" si="13"/>
        <v>24.6875</v>
      </c>
      <c r="D60" s="59">
        <v>9</v>
      </c>
      <c r="E60" s="60">
        <f>+D60/'MUESTRA PROYECTOS'!$I$85</f>
        <v>0.1125</v>
      </c>
      <c r="F60" s="59">
        <f t="shared" si="15"/>
        <v>69</v>
      </c>
      <c r="G60" s="60">
        <f t="shared" si="15"/>
        <v>0.86250000000000004</v>
      </c>
      <c r="H60" s="61" t="str">
        <f t="shared" si="16"/>
        <v>18,5 - 22,625</v>
      </c>
    </row>
    <row r="61" spans="1:8" x14ac:dyDescent="0.25">
      <c r="A61" s="56">
        <f t="shared" si="14"/>
        <v>26.75</v>
      </c>
      <c r="B61" s="57">
        <f>+A61+'MUESTRA PROYECTOS'!$I$88</f>
        <v>30.875</v>
      </c>
      <c r="C61" s="58">
        <f t="shared" si="13"/>
        <v>28.8125</v>
      </c>
      <c r="D61" s="59">
        <v>8</v>
      </c>
      <c r="E61" s="60">
        <f>+D61/'MUESTRA PROYECTOS'!$I$85</f>
        <v>0.1</v>
      </c>
      <c r="F61" s="59">
        <f t="shared" si="15"/>
        <v>77</v>
      </c>
      <c r="G61" s="60">
        <f t="shared" si="15"/>
        <v>0.96250000000000002</v>
      </c>
      <c r="H61" s="61" t="str">
        <f t="shared" si="16"/>
        <v>22,625 - 26,75</v>
      </c>
    </row>
    <row r="62" spans="1:8" x14ac:dyDescent="0.25">
      <c r="A62" s="56">
        <f t="shared" si="14"/>
        <v>30.875</v>
      </c>
      <c r="B62" s="57">
        <f>+A62+'MUESTRA PROYECTOS'!$I$88</f>
        <v>35</v>
      </c>
      <c r="C62" s="58">
        <f t="shared" si="13"/>
        <v>32.9375</v>
      </c>
      <c r="D62" s="59">
        <v>3</v>
      </c>
      <c r="E62" s="60">
        <f>+D62/'MUESTRA PROYECTOS'!$I$85</f>
        <v>3.7499999999999999E-2</v>
      </c>
      <c r="F62" s="59">
        <f t="shared" si="15"/>
        <v>80</v>
      </c>
      <c r="G62" s="60">
        <f t="shared" si="15"/>
        <v>1</v>
      </c>
      <c r="H62" s="61" t="str">
        <f t="shared" si="16"/>
        <v>26,75 - 30,875</v>
      </c>
    </row>
    <row r="63" spans="1:8" x14ac:dyDescent="0.25">
      <c r="A63" s="62" t="s">
        <v>202</v>
      </c>
      <c r="B63" s="62"/>
      <c r="C63" s="62"/>
      <c r="D63" s="63">
        <f>+SUM(D55:D62)</f>
        <v>80</v>
      </c>
      <c r="E63" s="63">
        <f>+SUM(E55:E62)</f>
        <v>1</v>
      </c>
      <c r="F63" s="63"/>
      <c r="G63" s="63"/>
      <c r="H63" s="61" t="str">
        <f t="shared" si="16"/>
        <v>30,875 - 35</v>
      </c>
    </row>
    <row r="64" spans="1:8" x14ac:dyDescent="0.25">
      <c r="A64" s="64"/>
      <c r="B64" s="65"/>
      <c r="C64" s="66"/>
      <c r="D64" s="66"/>
      <c r="E64" s="66"/>
      <c r="F64" s="66"/>
      <c r="G64" s="66"/>
    </row>
    <row r="65" spans="1:8" x14ac:dyDescent="0.25">
      <c r="A65" s="67" t="s">
        <v>203</v>
      </c>
      <c r="B65" s="65"/>
      <c r="C65" s="68">
        <f>+AVERAGE('MUESTRA PROYECTOS'!I4:I83)</f>
        <v>16.287500000000001</v>
      </c>
      <c r="D65" s="66"/>
      <c r="E65" s="66"/>
      <c r="F65" s="66"/>
      <c r="G65" s="66"/>
    </row>
    <row r="66" spans="1:8" x14ac:dyDescent="0.25">
      <c r="A66" s="67" t="s">
        <v>204</v>
      </c>
      <c r="B66" s="65"/>
      <c r="C66" s="69">
        <f>+MEDIAN('MUESTRA PROYECTOS'!I4:I83)</f>
        <v>16</v>
      </c>
      <c r="D66" s="66"/>
      <c r="E66" s="66"/>
      <c r="F66" s="66"/>
      <c r="G66" s="66"/>
    </row>
    <row r="67" spans="1:8" x14ac:dyDescent="0.25">
      <c r="A67" s="67" t="s">
        <v>205</v>
      </c>
      <c r="B67" s="65"/>
      <c r="C67" s="69">
        <f>+MODE('MUESTRA PROYECTOS'!I4:I83)</f>
        <v>11</v>
      </c>
      <c r="D67" s="66"/>
      <c r="E67" s="66"/>
      <c r="F67" s="66"/>
      <c r="G67" s="66"/>
    </row>
    <row r="68" spans="1:8" x14ac:dyDescent="0.25">
      <c r="A68" s="67" t="s">
        <v>207</v>
      </c>
      <c r="B68" s="65"/>
      <c r="C68" s="70">
        <f>STDEV('MUESTRA PROYECTOS'!I4:I83)</f>
        <v>7.8983955268607673</v>
      </c>
      <c r="D68" s="66"/>
      <c r="E68" s="66"/>
      <c r="F68" s="66"/>
      <c r="G68" s="66"/>
    </row>
    <row r="70" spans="1:8" x14ac:dyDescent="0.25">
      <c r="A70" s="51" t="s">
        <v>212</v>
      </c>
      <c r="B70" s="51"/>
      <c r="C70" s="51"/>
      <c r="D70" s="51"/>
      <c r="E70" s="51"/>
      <c r="F70" s="51"/>
      <c r="G70" s="51"/>
    </row>
    <row r="71" spans="1:8" ht="42.75" x14ac:dyDescent="0.25">
      <c r="A71" s="54" t="s">
        <v>195</v>
      </c>
      <c r="B71" s="54"/>
      <c r="C71" s="55" t="s">
        <v>201</v>
      </c>
      <c r="D71" s="55" t="s">
        <v>197</v>
      </c>
      <c r="E71" s="55" t="s">
        <v>198</v>
      </c>
      <c r="F71" s="55" t="s">
        <v>199</v>
      </c>
      <c r="G71" s="55" t="s">
        <v>200</v>
      </c>
    </row>
    <row r="72" spans="1:8" x14ac:dyDescent="0.25">
      <c r="A72" s="56">
        <f>MIN('MUESTRA PROYECTOS'!J4:J83)</f>
        <v>0</v>
      </c>
      <c r="B72" s="57">
        <f>+A72+'MUESTRA PROYECTOS'!$J$88</f>
        <v>1.25</v>
      </c>
      <c r="C72" s="58">
        <f t="shared" ref="C72:C79" si="17">+(A72+B72)/2</f>
        <v>0.625</v>
      </c>
      <c r="D72" s="59">
        <f t="array" ref="D72:D79">FREQUENCY('MUESTRA PROYECTOS'!J4:J83,B72:B79)</f>
        <v>3</v>
      </c>
      <c r="E72" s="60">
        <f>+D72/'MUESTRA PROYECTOS'!$J$85</f>
        <v>3.7499999999999999E-2</v>
      </c>
      <c r="F72" s="59">
        <f>+D72</f>
        <v>3</v>
      </c>
      <c r="G72" s="60">
        <f>+E72</f>
        <v>3.7499999999999999E-2</v>
      </c>
    </row>
    <row r="73" spans="1:8" x14ac:dyDescent="0.25">
      <c r="A73" s="56">
        <f t="shared" ref="A73:A79" si="18">+B72</f>
        <v>1.25</v>
      </c>
      <c r="B73" s="57">
        <f>+A73+'MUESTRA PROYECTOS'!$J$88</f>
        <v>2.5</v>
      </c>
      <c r="C73" s="58">
        <f t="shared" si="17"/>
        <v>1.875</v>
      </c>
      <c r="D73" s="59">
        <v>3</v>
      </c>
      <c r="E73" s="60">
        <f>+D73/'MUESTRA PROYECTOS'!$J$85</f>
        <v>3.7499999999999999E-2</v>
      </c>
      <c r="F73" s="59">
        <f t="shared" ref="F73:F79" si="19">+D73+F72</f>
        <v>6</v>
      </c>
      <c r="G73" s="60">
        <f t="shared" ref="G73:G79" si="20">+E73+G72</f>
        <v>7.4999999999999997E-2</v>
      </c>
      <c r="H73" s="61" t="str">
        <f>+CONCATENATE(A72," - ",B72)</f>
        <v>0 - 1,25</v>
      </c>
    </row>
    <row r="74" spans="1:8" x14ac:dyDescent="0.25">
      <c r="A74" s="56">
        <f t="shared" si="18"/>
        <v>2.5</v>
      </c>
      <c r="B74" s="57">
        <f>+A74+'MUESTRA PROYECTOS'!$J$88</f>
        <v>3.75</v>
      </c>
      <c r="C74" s="58">
        <f t="shared" si="17"/>
        <v>3.125</v>
      </c>
      <c r="D74" s="59">
        <v>8</v>
      </c>
      <c r="E74" s="60">
        <f>+D74/'MUESTRA PROYECTOS'!$J$85</f>
        <v>0.1</v>
      </c>
      <c r="F74" s="59">
        <f t="shared" si="19"/>
        <v>14</v>
      </c>
      <c r="G74" s="60">
        <f t="shared" si="20"/>
        <v>0.17499999999999999</v>
      </c>
      <c r="H74" s="61" t="str">
        <f t="shared" ref="H74:H80" si="21">+CONCATENATE(A73," - ",B73)</f>
        <v>1,25 - 2,5</v>
      </c>
    </row>
    <row r="75" spans="1:8" x14ac:dyDescent="0.25">
      <c r="A75" s="56">
        <f t="shared" si="18"/>
        <v>3.75</v>
      </c>
      <c r="B75" s="57">
        <f>+A75+'MUESTRA PROYECTOS'!$J$88</f>
        <v>5</v>
      </c>
      <c r="C75" s="58">
        <f t="shared" si="17"/>
        <v>4.375</v>
      </c>
      <c r="D75" s="59">
        <v>29</v>
      </c>
      <c r="E75" s="60">
        <f>+D75/'MUESTRA PROYECTOS'!$J$85</f>
        <v>0.36249999999999999</v>
      </c>
      <c r="F75" s="59">
        <f t="shared" si="19"/>
        <v>43</v>
      </c>
      <c r="G75" s="60">
        <f t="shared" si="20"/>
        <v>0.53749999999999998</v>
      </c>
      <c r="H75" s="61" t="str">
        <f t="shared" si="21"/>
        <v>2,5 - 3,75</v>
      </c>
    </row>
    <row r="76" spans="1:8" x14ac:dyDescent="0.25">
      <c r="A76" s="56">
        <f t="shared" si="18"/>
        <v>5</v>
      </c>
      <c r="B76" s="57">
        <f>+A76+'MUESTRA PROYECTOS'!$J$88</f>
        <v>6.25</v>
      </c>
      <c r="C76" s="58">
        <f t="shared" si="17"/>
        <v>5.625</v>
      </c>
      <c r="D76" s="59">
        <v>31</v>
      </c>
      <c r="E76" s="60">
        <f>+D76/'MUESTRA PROYECTOS'!$J$85</f>
        <v>0.38750000000000001</v>
      </c>
      <c r="F76" s="59">
        <f t="shared" si="19"/>
        <v>74</v>
      </c>
      <c r="G76" s="60">
        <f t="shared" si="20"/>
        <v>0.92500000000000004</v>
      </c>
      <c r="H76" s="61" t="str">
        <f t="shared" si="21"/>
        <v>3,75 - 5</v>
      </c>
    </row>
    <row r="77" spans="1:8" x14ac:dyDescent="0.25">
      <c r="A77" s="56">
        <f t="shared" si="18"/>
        <v>6.25</v>
      </c>
      <c r="B77" s="57">
        <f>+A77+'MUESTRA PROYECTOS'!$J$88</f>
        <v>7.5</v>
      </c>
      <c r="C77" s="58">
        <f t="shared" si="17"/>
        <v>6.875</v>
      </c>
      <c r="D77" s="59">
        <v>4</v>
      </c>
      <c r="E77" s="60">
        <f>+D77/'MUESTRA PROYECTOS'!$J$85</f>
        <v>0.05</v>
      </c>
      <c r="F77" s="59">
        <f t="shared" si="19"/>
        <v>78</v>
      </c>
      <c r="G77" s="60">
        <f t="shared" si="20"/>
        <v>0.97500000000000009</v>
      </c>
      <c r="H77" s="61" t="str">
        <f t="shared" si="21"/>
        <v>5 - 6,25</v>
      </c>
    </row>
    <row r="78" spans="1:8" x14ac:dyDescent="0.25">
      <c r="A78" s="56">
        <f t="shared" si="18"/>
        <v>7.5</v>
      </c>
      <c r="B78" s="57">
        <f>+A78+'MUESTRA PROYECTOS'!$J$88</f>
        <v>8.75</v>
      </c>
      <c r="C78" s="58">
        <f t="shared" si="17"/>
        <v>8.125</v>
      </c>
      <c r="D78" s="59">
        <v>1</v>
      </c>
      <c r="E78" s="60">
        <f>+D78/'MUESTRA PROYECTOS'!$J$85</f>
        <v>1.2500000000000001E-2</v>
      </c>
      <c r="F78" s="59">
        <f t="shared" si="19"/>
        <v>79</v>
      </c>
      <c r="G78" s="60">
        <f t="shared" si="20"/>
        <v>0.98750000000000004</v>
      </c>
      <c r="H78" s="61" t="str">
        <f t="shared" si="21"/>
        <v>6,25 - 7,5</v>
      </c>
    </row>
    <row r="79" spans="1:8" x14ac:dyDescent="0.25">
      <c r="A79" s="56">
        <f t="shared" si="18"/>
        <v>8.75</v>
      </c>
      <c r="B79" s="57">
        <f>+A79+'MUESTRA PROYECTOS'!$J$88</f>
        <v>10</v>
      </c>
      <c r="C79" s="58">
        <f t="shared" si="17"/>
        <v>9.375</v>
      </c>
      <c r="D79" s="59">
        <v>1</v>
      </c>
      <c r="E79" s="60">
        <f>+D79/'MUESTRA PROYECTOS'!$J$85</f>
        <v>1.2500000000000001E-2</v>
      </c>
      <c r="F79" s="59">
        <f t="shared" si="19"/>
        <v>80</v>
      </c>
      <c r="G79" s="60">
        <f t="shared" si="20"/>
        <v>1</v>
      </c>
      <c r="H79" s="61" t="str">
        <f t="shared" si="21"/>
        <v>7,5 - 8,75</v>
      </c>
    </row>
    <row r="80" spans="1:8" x14ac:dyDescent="0.25">
      <c r="A80" s="62" t="s">
        <v>202</v>
      </c>
      <c r="B80" s="62"/>
      <c r="C80" s="62"/>
      <c r="D80" s="63">
        <f>+SUM(D72:D79)</f>
        <v>80</v>
      </c>
      <c r="E80" s="63">
        <f>+SUM(E72:E79)</f>
        <v>1</v>
      </c>
      <c r="F80" s="63"/>
      <c r="G80" s="63"/>
      <c r="H80" s="61" t="str">
        <f t="shared" si="21"/>
        <v>8,75 - 10</v>
      </c>
    </row>
    <row r="81" spans="1:8" x14ac:dyDescent="0.25">
      <c r="A81" s="64"/>
      <c r="B81" s="65"/>
      <c r="C81" s="66"/>
      <c r="D81" s="66"/>
      <c r="E81" s="66"/>
      <c r="F81" s="66"/>
      <c r="G81" s="66"/>
    </row>
    <row r="82" spans="1:8" x14ac:dyDescent="0.25">
      <c r="A82" s="67" t="s">
        <v>203</v>
      </c>
      <c r="B82" s="65"/>
      <c r="C82" s="68">
        <f>+AVERAGE('MUESTRA PROYECTOS'!J4:J83)</f>
        <v>4.9749999999999996</v>
      </c>
      <c r="D82" s="66"/>
      <c r="E82" s="66"/>
      <c r="F82" s="66"/>
      <c r="G82" s="66"/>
    </row>
    <row r="83" spans="1:8" x14ac:dyDescent="0.25">
      <c r="A83" s="67" t="s">
        <v>204</v>
      </c>
      <c r="B83" s="65"/>
      <c r="C83" s="69">
        <f>+MEDIAN('MUESTRA PROYECTOS'!J4:J83)</f>
        <v>5</v>
      </c>
      <c r="D83" s="66"/>
      <c r="E83" s="66"/>
      <c r="F83" s="66"/>
      <c r="G83" s="66"/>
    </row>
    <row r="84" spans="1:8" x14ac:dyDescent="0.25">
      <c r="A84" s="67" t="s">
        <v>205</v>
      </c>
      <c r="B84" s="65"/>
      <c r="C84" s="69">
        <f>+MODE('MUESTRA PROYECTOS'!J4:J83)</f>
        <v>6</v>
      </c>
      <c r="D84" s="66"/>
      <c r="E84" s="66"/>
      <c r="F84" s="66"/>
      <c r="G84" s="66"/>
    </row>
    <row r="85" spans="1:8" x14ac:dyDescent="0.25">
      <c r="A85" s="67" t="s">
        <v>207</v>
      </c>
      <c r="B85" s="65"/>
      <c r="C85" s="70">
        <f>STDEV('MUESTRA PROYECTOS'!J4:J83)</f>
        <v>1.6533433714136543</v>
      </c>
      <c r="D85" s="66"/>
      <c r="E85" s="66"/>
      <c r="F85" s="66"/>
      <c r="G85" s="66"/>
    </row>
    <row r="87" spans="1:8" x14ac:dyDescent="0.25">
      <c r="A87" s="51" t="s">
        <v>213</v>
      </c>
      <c r="B87" s="51"/>
      <c r="C87" s="51"/>
      <c r="D87" s="51"/>
      <c r="E87" s="51"/>
      <c r="F87" s="51"/>
      <c r="G87" s="51"/>
    </row>
    <row r="88" spans="1:8" ht="42.75" x14ac:dyDescent="0.25">
      <c r="A88" s="54" t="s">
        <v>195</v>
      </c>
      <c r="B88" s="54"/>
      <c r="C88" s="55" t="s">
        <v>201</v>
      </c>
      <c r="D88" s="55" t="s">
        <v>197</v>
      </c>
      <c r="E88" s="55" t="s">
        <v>198</v>
      </c>
      <c r="F88" s="55" t="s">
        <v>199</v>
      </c>
      <c r="G88" s="55" t="s">
        <v>200</v>
      </c>
    </row>
    <row r="89" spans="1:8" x14ac:dyDescent="0.25">
      <c r="A89" s="56">
        <f>MIN('MUESTRA PROYECTOS'!K4:K83)</f>
        <v>0</v>
      </c>
      <c r="B89" s="57">
        <f>+A89+'MUESTRA PROYECTOS'!$K$88</f>
        <v>1.625</v>
      </c>
      <c r="C89" s="58">
        <f t="shared" ref="C89:C96" si="22">+(A89+B89)/2</f>
        <v>0.8125</v>
      </c>
      <c r="D89" s="59">
        <f t="array" ref="D89:D96">FREQUENCY('MUESTRA PROYECTOS'!K4:K83,B89:B96)</f>
        <v>7</v>
      </c>
      <c r="E89" s="60">
        <f>+D89/'MUESTRA PROYECTOS'!$K$85</f>
        <v>8.7499999999999994E-2</v>
      </c>
      <c r="F89" s="59">
        <f>+D89</f>
        <v>7</v>
      </c>
      <c r="G89" s="60">
        <f>+E89</f>
        <v>8.7499999999999994E-2</v>
      </c>
    </row>
    <row r="90" spans="1:8" x14ac:dyDescent="0.25">
      <c r="A90" s="56">
        <f t="shared" ref="A90:A96" si="23">+B89</f>
        <v>1.625</v>
      </c>
      <c r="B90" s="57">
        <f>+A90+'MUESTRA PROYECTOS'!$K$88</f>
        <v>3.25</v>
      </c>
      <c r="C90" s="58">
        <f t="shared" si="22"/>
        <v>2.4375</v>
      </c>
      <c r="D90" s="59">
        <v>25</v>
      </c>
      <c r="E90" s="60">
        <f>+D90/'MUESTRA PROYECTOS'!$K$85</f>
        <v>0.3125</v>
      </c>
      <c r="F90" s="59">
        <f t="shared" ref="F90:F96" si="24">+D90+F89</f>
        <v>32</v>
      </c>
      <c r="G90" s="60">
        <f t="shared" ref="G90:G96" si="25">+E90+G89</f>
        <v>0.4</v>
      </c>
      <c r="H90" s="61" t="str">
        <f>+CONCATENATE(A89," - ",B89)</f>
        <v>0 - 1,625</v>
      </c>
    </row>
    <row r="91" spans="1:8" x14ac:dyDescent="0.25">
      <c r="A91" s="56">
        <f t="shared" si="23"/>
        <v>3.25</v>
      </c>
      <c r="B91" s="57">
        <f>+A91+'MUESTRA PROYECTOS'!$K$88</f>
        <v>4.875</v>
      </c>
      <c r="C91" s="58">
        <f t="shared" si="22"/>
        <v>4.0625</v>
      </c>
      <c r="D91" s="59">
        <v>11</v>
      </c>
      <c r="E91" s="60">
        <f>+D91/'MUESTRA PROYECTOS'!$K$85</f>
        <v>0.13750000000000001</v>
      </c>
      <c r="F91" s="59">
        <f t="shared" si="24"/>
        <v>43</v>
      </c>
      <c r="G91" s="60">
        <f t="shared" si="25"/>
        <v>0.53750000000000009</v>
      </c>
      <c r="H91" s="61" t="str">
        <f t="shared" ref="H91:H97" si="26">+CONCATENATE(A90," - ",B90)</f>
        <v>1,625 - 3,25</v>
      </c>
    </row>
    <row r="92" spans="1:8" x14ac:dyDescent="0.25">
      <c r="A92" s="56">
        <f t="shared" si="23"/>
        <v>4.875</v>
      </c>
      <c r="B92" s="57">
        <f>+A92+'MUESTRA PROYECTOS'!$K$88</f>
        <v>6.5</v>
      </c>
      <c r="C92" s="58">
        <f t="shared" si="22"/>
        <v>5.6875</v>
      </c>
      <c r="D92" s="59">
        <v>20</v>
      </c>
      <c r="E92" s="60">
        <f>+D92/'MUESTRA PROYECTOS'!$K$85</f>
        <v>0.25</v>
      </c>
      <c r="F92" s="59">
        <f t="shared" si="24"/>
        <v>63</v>
      </c>
      <c r="G92" s="60">
        <f t="shared" si="25"/>
        <v>0.78750000000000009</v>
      </c>
      <c r="H92" s="61" t="str">
        <f t="shared" si="26"/>
        <v>3,25 - 4,875</v>
      </c>
    </row>
    <row r="93" spans="1:8" x14ac:dyDescent="0.25">
      <c r="A93" s="56">
        <f t="shared" si="23"/>
        <v>6.5</v>
      </c>
      <c r="B93" s="57">
        <f>+A93+'MUESTRA PROYECTOS'!$K$88</f>
        <v>8.125</v>
      </c>
      <c r="C93" s="58">
        <f t="shared" si="22"/>
        <v>7.3125</v>
      </c>
      <c r="D93" s="59">
        <v>13</v>
      </c>
      <c r="E93" s="60">
        <f>+D93/'MUESTRA PROYECTOS'!$K$85</f>
        <v>0.16250000000000001</v>
      </c>
      <c r="F93" s="59">
        <f t="shared" si="24"/>
        <v>76</v>
      </c>
      <c r="G93" s="60">
        <f t="shared" si="25"/>
        <v>0.95000000000000007</v>
      </c>
      <c r="H93" s="61" t="str">
        <f t="shared" si="26"/>
        <v>4,875 - 6,5</v>
      </c>
    </row>
    <row r="94" spans="1:8" x14ac:dyDescent="0.25">
      <c r="A94" s="56">
        <f t="shared" si="23"/>
        <v>8.125</v>
      </c>
      <c r="B94" s="57">
        <f>+A94+'MUESTRA PROYECTOS'!$K$88</f>
        <v>9.75</v>
      </c>
      <c r="C94" s="58">
        <f t="shared" si="22"/>
        <v>8.9375</v>
      </c>
      <c r="D94" s="59">
        <v>3</v>
      </c>
      <c r="E94" s="60">
        <f>+D94/'MUESTRA PROYECTOS'!$K$85</f>
        <v>3.7499999999999999E-2</v>
      </c>
      <c r="F94" s="59">
        <f t="shared" si="24"/>
        <v>79</v>
      </c>
      <c r="G94" s="60">
        <f t="shared" si="25"/>
        <v>0.98750000000000004</v>
      </c>
      <c r="H94" s="61" t="str">
        <f t="shared" si="26"/>
        <v>6,5 - 8,125</v>
      </c>
    </row>
    <row r="95" spans="1:8" x14ac:dyDescent="0.25">
      <c r="A95" s="56">
        <f t="shared" si="23"/>
        <v>9.75</v>
      </c>
      <c r="B95" s="57">
        <f>+A95+'MUESTRA PROYECTOS'!$K$88</f>
        <v>11.375</v>
      </c>
      <c r="C95" s="58">
        <f t="shared" si="22"/>
        <v>10.5625</v>
      </c>
      <c r="D95" s="59">
        <v>0</v>
      </c>
      <c r="E95" s="60">
        <f>+D95/'MUESTRA PROYECTOS'!$K$85</f>
        <v>0</v>
      </c>
      <c r="F95" s="59">
        <f t="shared" si="24"/>
        <v>79</v>
      </c>
      <c r="G95" s="60">
        <f t="shared" si="25"/>
        <v>0.98750000000000004</v>
      </c>
      <c r="H95" s="61" t="str">
        <f t="shared" si="26"/>
        <v>8,125 - 9,75</v>
      </c>
    </row>
    <row r="96" spans="1:8" x14ac:dyDescent="0.25">
      <c r="A96" s="56">
        <f t="shared" si="23"/>
        <v>11.375</v>
      </c>
      <c r="B96" s="57">
        <f>+A96+'MUESTRA PROYECTOS'!$K$88</f>
        <v>13</v>
      </c>
      <c r="C96" s="58">
        <f t="shared" si="22"/>
        <v>12.1875</v>
      </c>
      <c r="D96" s="59">
        <v>1</v>
      </c>
      <c r="E96" s="60">
        <f>+D96/'MUESTRA PROYECTOS'!$K$85</f>
        <v>1.2500000000000001E-2</v>
      </c>
      <c r="F96" s="59">
        <f t="shared" si="24"/>
        <v>80</v>
      </c>
      <c r="G96" s="60">
        <f t="shared" si="25"/>
        <v>1</v>
      </c>
      <c r="H96" s="61" t="str">
        <f t="shared" si="26"/>
        <v>9,75 - 11,375</v>
      </c>
    </row>
    <row r="97" spans="1:8" x14ac:dyDescent="0.25">
      <c r="A97" s="62" t="s">
        <v>202</v>
      </c>
      <c r="B97" s="62"/>
      <c r="C97" s="62"/>
      <c r="D97" s="63">
        <f>+SUM(D89:D96)</f>
        <v>80</v>
      </c>
      <c r="E97" s="63">
        <f>+SUM(E89:E96)</f>
        <v>1</v>
      </c>
      <c r="F97" s="63"/>
      <c r="G97" s="63"/>
      <c r="H97" s="61" t="str">
        <f t="shared" si="26"/>
        <v>11,375 - 13</v>
      </c>
    </row>
    <row r="98" spans="1:8" x14ac:dyDescent="0.25">
      <c r="A98" s="64"/>
      <c r="B98" s="65"/>
      <c r="C98" s="66"/>
      <c r="D98" s="66"/>
      <c r="E98" s="66"/>
      <c r="F98" s="66"/>
      <c r="G98" s="66"/>
    </row>
    <row r="99" spans="1:8" x14ac:dyDescent="0.25">
      <c r="A99" s="67" t="s">
        <v>203</v>
      </c>
      <c r="B99" s="65"/>
      <c r="C99" s="68">
        <f>+AVERAGE('MUESTRA PROYECTOS'!K4:K83)</f>
        <v>4.4375</v>
      </c>
      <c r="D99" s="66"/>
      <c r="E99" s="66"/>
      <c r="F99" s="66"/>
      <c r="G99" s="66"/>
    </row>
    <row r="100" spans="1:8" x14ac:dyDescent="0.25">
      <c r="A100" s="67" t="s">
        <v>204</v>
      </c>
      <c r="B100" s="65"/>
      <c r="C100" s="69">
        <f>+MEDIAN('MUESTRA PROYECTOS'!K4:K83)</f>
        <v>4</v>
      </c>
      <c r="D100" s="66"/>
      <c r="E100" s="66"/>
      <c r="F100" s="66"/>
      <c r="G100" s="66"/>
    </row>
    <row r="101" spans="1:8" x14ac:dyDescent="0.25">
      <c r="A101" s="67" t="s">
        <v>205</v>
      </c>
      <c r="B101" s="65"/>
      <c r="C101" s="69">
        <f>+MODE('MUESTRA PROYECTOS'!K4:K83)</f>
        <v>5</v>
      </c>
      <c r="D101" s="66"/>
      <c r="E101" s="66"/>
      <c r="F101" s="66"/>
      <c r="G101" s="66"/>
    </row>
    <row r="102" spans="1:8" x14ac:dyDescent="0.25">
      <c r="A102" s="67" t="s">
        <v>207</v>
      </c>
      <c r="B102" s="65"/>
      <c r="C102" s="70">
        <f>STDEV('MUESTRA PROYECTOS'!K4:K83)</f>
        <v>2.4692731980447764</v>
      </c>
      <c r="D102" s="66"/>
      <c r="E102" s="66"/>
      <c r="F102" s="66"/>
      <c r="G102" s="66"/>
    </row>
    <row r="104" spans="1:8" x14ac:dyDescent="0.25">
      <c r="A104" s="51" t="s">
        <v>214</v>
      </c>
      <c r="B104" s="51"/>
      <c r="C104" s="51"/>
      <c r="D104" s="51"/>
      <c r="E104" s="51"/>
      <c r="F104" s="51"/>
      <c r="G104" s="51"/>
    </row>
    <row r="105" spans="1:8" ht="42.75" x14ac:dyDescent="0.25">
      <c r="A105" s="54" t="s">
        <v>195</v>
      </c>
      <c r="B105" s="54"/>
      <c r="C105" s="55" t="s">
        <v>201</v>
      </c>
      <c r="D105" s="55" t="s">
        <v>197</v>
      </c>
      <c r="E105" s="55" t="s">
        <v>198</v>
      </c>
      <c r="F105" s="55" t="s">
        <v>199</v>
      </c>
      <c r="G105" s="55" t="s">
        <v>200</v>
      </c>
    </row>
    <row r="106" spans="1:8" x14ac:dyDescent="0.25">
      <c r="A106" s="56">
        <f>MIN('MUESTRA PROYECTOS'!L4:L83)</f>
        <v>3</v>
      </c>
      <c r="B106" s="57">
        <f>+A106+'MUESTRA PROYECTOS'!$L$88</f>
        <v>3.375</v>
      </c>
      <c r="C106" s="58">
        <f t="shared" ref="C106:C113" si="27">+(A106+B106)/2</f>
        <v>3.1875</v>
      </c>
      <c r="D106" s="59">
        <f t="array" ref="D106:D113">FREQUENCY('MUESTRA PROYECTOS'!L4:L83,B106:B113)</f>
        <v>15</v>
      </c>
      <c r="E106" s="60">
        <f>+D106/'MUESTRA PROYECTOS'!$L$85</f>
        <v>0.1875</v>
      </c>
      <c r="F106" s="59">
        <f>+D106</f>
        <v>15</v>
      </c>
      <c r="G106" s="60">
        <f>+E106</f>
        <v>0.1875</v>
      </c>
    </row>
    <row r="107" spans="1:8" x14ac:dyDescent="0.25">
      <c r="A107" s="56">
        <f t="shared" ref="A107:A113" si="28">+B106</f>
        <v>3.375</v>
      </c>
      <c r="B107" s="57">
        <f>+A107+'MUESTRA PROYECTOS'!$L$88</f>
        <v>3.75</v>
      </c>
      <c r="C107" s="58">
        <f t="shared" si="27"/>
        <v>3.5625</v>
      </c>
      <c r="D107" s="59">
        <v>0</v>
      </c>
      <c r="E107" s="60">
        <f>+D107/'MUESTRA PROYECTOS'!$L$85</f>
        <v>0</v>
      </c>
      <c r="F107" s="59">
        <f t="shared" ref="F107:F113" si="29">+D107+F106</f>
        <v>15</v>
      </c>
      <c r="G107" s="60">
        <f t="shared" ref="G107:G113" si="30">+E107+G106</f>
        <v>0.1875</v>
      </c>
      <c r="H107" s="61" t="str">
        <f>+CONCATENATE(A106," - ",B106)</f>
        <v>3 - 3,375</v>
      </c>
    </row>
    <row r="108" spans="1:8" x14ac:dyDescent="0.25">
      <c r="A108" s="56">
        <f t="shared" si="28"/>
        <v>3.75</v>
      </c>
      <c r="B108" s="57">
        <f>+A108+'MUESTRA PROYECTOS'!$L$88</f>
        <v>4.125</v>
      </c>
      <c r="C108" s="58">
        <f t="shared" si="27"/>
        <v>3.9375</v>
      </c>
      <c r="D108" s="59">
        <v>27</v>
      </c>
      <c r="E108" s="60">
        <f>+D108/'MUESTRA PROYECTOS'!$L$85</f>
        <v>0.33750000000000002</v>
      </c>
      <c r="F108" s="59">
        <f t="shared" si="29"/>
        <v>42</v>
      </c>
      <c r="G108" s="60">
        <f t="shared" si="30"/>
        <v>0.52500000000000002</v>
      </c>
      <c r="H108" s="61" t="str">
        <f t="shared" ref="H108:H114" si="31">+CONCATENATE(A107," - ",B107)</f>
        <v>3,375 - 3,75</v>
      </c>
    </row>
    <row r="109" spans="1:8" x14ac:dyDescent="0.25">
      <c r="A109" s="56">
        <f t="shared" si="28"/>
        <v>4.125</v>
      </c>
      <c r="B109" s="57">
        <f>+A109+'MUESTRA PROYECTOS'!$L$88</f>
        <v>4.5</v>
      </c>
      <c r="C109" s="58">
        <f t="shared" si="27"/>
        <v>4.3125</v>
      </c>
      <c r="D109" s="59">
        <v>0</v>
      </c>
      <c r="E109" s="60">
        <f>+D109/'MUESTRA PROYECTOS'!$L$85</f>
        <v>0</v>
      </c>
      <c r="F109" s="59">
        <f t="shared" si="29"/>
        <v>42</v>
      </c>
      <c r="G109" s="60">
        <f t="shared" si="30"/>
        <v>0.52500000000000002</v>
      </c>
      <c r="H109" s="61" t="str">
        <f t="shared" si="31"/>
        <v>3,75 - 4,125</v>
      </c>
    </row>
    <row r="110" spans="1:8" x14ac:dyDescent="0.25">
      <c r="A110" s="56">
        <f t="shared" si="28"/>
        <v>4.5</v>
      </c>
      <c r="B110" s="57">
        <f>+A110+'MUESTRA PROYECTOS'!$L$88</f>
        <v>4.875</v>
      </c>
      <c r="C110" s="58">
        <f t="shared" si="27"/>
        <v>4.6875</v>
      </c>
      <c r="D110" s="59">
        <v>0</v>
      </c>
      <c r="E110" s="60">
        <f>+D110/'MUESTRA PROYECTOS'!$L$85</f>
        <v>0</v>
      </c>
      <c r="F110" s="59">
        <f t="shared" si="29"/>
        <v>42</v>
      </c>
      <c r="G110" s="60">
        <f t="shared" si="30"/>
        <v>0.52500000000000002</v>
      </c>
      <c r="H110" s="61" t="str">
        <f t="shared" si="31"/>
        <v>4,125 - 4,5</v>
      </c>
    </row>
    <row r="111" spans="1:8" x14ac:dyDescent="0.25">
      <c r="A111" s="56">
        <f t="shared" si="28"/>
        <v>4.875</v>
      </c>
      <c r="B111" s="57">
        <f>+A111+'MUESTRA PROYECTOS'!$L$88</f>
        <v>5.25</v>
      </c>
      <c r="C111" s="58">
        <f t="shared" si="27"/>
        <v>5.0625</v>
      </c>
      <c r="D111" s="59">
        <v>18</v>
      </c>
      <c r="E111" s="60">
        <f>+D111/'MUESTRA PROYECTOS'!$L$85</f>
        <v>0.22500000000000001</v>
      </c>
      <c r="F111" s="59">
        <f t="shared" si="29"/>
        <v>60</v>
      </c>
      <c r="G111" s="60">
        <f t="shared" si="30"/>
        <v>0.75</v>
      </c>
      <c r="H111" s="61" t="str">
        <f t="shared" si="31"/>
        <v>4,5 - 4,875</v>
      </c>
    </row>
    <row r="112" spans="1:8" x14ac:dyDescent="0.25">
      <c r="A112" s="56">
        <f t="shared" si="28"/>
        <v>5.25</v>
      </c>
      <c r="B112" s="57">
        <f>+A112+'MUESTRA PROYECTOS'!$L$88</f>
        <v>5.625</v>
      </c>
      <c r="C112" s="58">
        <f t="shared" si="27"/>
        <v>5.4375</v>
      </c>
      <c r="D112" s="59">
        <v>0</v>
      </c>
      <c r="E112" s="60">
        <f>+D112/'MUESTRA PROYECTOS'!$L$85</f>
        <v>0</v>
      </c>
      <c r="F112" s="59">
        <f t="shared" si="29"/>
        <v>60</v>
      </c>
      <c r="G112" s="60">
        <f t="shared" si="30"/>
        <v>0.75</v>
      </c>
      <c r="H112" s="61" t="str">
        <f t="shared" si="31"/>
        <v>4,875 - 5,25</v>
      </c>
    </row>
    <row r="113" spans="1:8" x14ac:dyDescent="0.25">
      <c r="A113" s="56">
        <f t="shared" si="28"/>
        <v>5.625</v>
      </c>
      <c r="B113" s="57">
        <f>+A113+'MUESTRA PROYECTOS'!$L$88</f>
        <v>6</v>
      </c>
      <c r="C113" s="58">
        <f t="shared" si="27"/>
        <v>5.8125</v>
      </c>
      <c r="D113" s="59">
        <v>20</v>
      </c>
      <c r="E113" s="60">
        <f>+D113/'MUESTRA PROYECTOS'!$L$85</f>
        <v>0.25</v>
      </c>
      <c r="F113" s="59">
        <f t="shared" si="29"/>
        <v>80</v>
      </c>
      <c r="G113" s="60">
        <f t="shared" si="30"/>
        <v>1</v>
      </c>
      <c r="H113" s="61" t="str">
        <f t="shared" si="31"/>
        <v>5,25 - 5,625</v>
      </c>
    </row>
    <row r="114" spans="1:8" x14ac:dyDescent="0.25">
      <c r="A114" s="62" t="s">
        <v>202</v>
      </c>
      <c r="B114" s="62"/>
      <c r="C114" s="62"/>
      <c r="D114" s="63">
        <f>+SUM(D106:D113)</f>
        <v>80</v>
      </c>
      <c r="E114" s="63">
        <f>+SUM(E106:E113)</f>
        <v>1</v>
      </c>
      <c r="F114" s="63"/>
      <c r="G114" s="63"/>
      <c r="H114" s="61" t="str">
        <f t="shared" si="31"/>
        <v>5,625 - 6</v>
      </c>
    </row>
    <row r="115" spans="1:8" x14ac:dyDescent="0.25">
      <c r="A115" s="64"/>
      <c r="B115" s="65"/>
      <c r="C115" s="66"/>
      <c r="D115" s="66"/>
      <c r="E115" s="66"/>
      <c r="F115" s="66"/>
      <c r="G115" s="66"/>
    </row>
    <row r="116" spans="1:8" x14ac:dyDescent="0.25">
      <c r="A116" s="67" t="s">
        <v>203</v>
      </c>
      <c r="B116" s="65"/>
      <c r="C116" s="68">
        <f>+AVERAGE('MUESTRA PROYECTOS'!L4:L83)</f>
        <v>4.5374999999999996</v>
      </c>
      <c r="D116" s="66"/>
      <c r="E116" s="66"/>
      <c r="F116" s="66"/>
      <c r="G116" s="66"/>
    </row>
    <row r="117" spans="1:8" x14ac:dyDescent="0.25">
      <c r="A117" s="67" t="s">
        <v>204</v>
      </c>
      <c r="B117" s="65"/>
      <c r="C117" s="69">
        <f>+MEDIAN('MUESTRA PROYECTOS'!L4:L83)</f>
        <v>4</v>
      </c>
      <c r="D117" s="66"/>
      <c r="E117" s="66"/>
      <c r="F117" s="66"/>
      <c r="G117" s="66"/>
    </row>
    <row r="118" spans="1:8" x14ac:dyDescent="0.25">
      <c r="A118" s="67" t="s">
        <v>205</v>
      </c>
      <c r="B118" s="65"/>
      <c r="C118" s="69">
        <f>+MODE('MUESTRA PROYECTOS'!L4:L83)</f>
        <v>4</v>
      </c>
      <c r="D118" s="66"/>
      <c r="E118" s="66"/>
      <c r="F118" s="66"/>
      <c r="G118" s="66"/>
    </row>
    <row r="119" spans="1:8" x14ac:dyDescent="0.25">
      <c r="A119" s="67" t="s">
        <v>207</v>
      </c>
      <c r="B119" s="65"/>
      <c r="C119" s="70">
        <f>STDEV('MUESTRA PROYECTOS'!L4:L83)</f>
        <v>1.0666847967868498</v>
      </c>
      <c r="D119" s="66"/>
      <c r="E119" s="66"/>
      <c r="F119" s="66"/>
      <c r="G119" s="66"/>
    </row>
    <row r="121" spans="1:8" x14ac:dyDescent="0.25">
      <c r="A121" s="51" t="s">
        <v>215</v>
      </c>
      <c r="B121" s="51"/>
      <c r="C121" s="51"/>
      <c r="D121" s="51"/>
      <c r="E121" s="51"/>
      <c r="F121" s="51"/>
      <c r="G121" s="51"/>
    </row>
    <row r="122" spans="1:8" ht="42.75" x14ac:dyDescent="0.25">
      <c r="A122" s="54" t="s">
        <v>195</v>
      </c>
      <c r="B122" s="54"/>
      <c r="C122" s="55" t="s">
        <v>201</v>
      </c>
      <c r="D122" s="55" t="s">
        <v>197</v>
      </c>
      <c r="E122" s="55" t="s">
        <v>198</v>
      </c>
      <c r="F122" s="55" t="s">
        <v>199</v>
      </c>
      <c r="G122" s="55" t="s">
        <v>200</v>
      </c>
    </row>
    <row r="123" spans="1:8" x14ac:dyDescent="0.25">
      <c r="A123" s="56">
        <f>MIN('MUESTRA PROYECTOS'!M4:M83)</f>
        <v>0</v>
      </c>
      <c r="B123" s="57">
        <f>+A123+'MUESTRA PROYECTOS'!$M$88</f>
        <v>0.5</v>
      </c>
      <c r="C123" s="58">
        <f t="shared" ref="C123:C130" si="32">+(A123+B123)/2</f>
        <v>0.25</v>
      </c>
      <c r="D123" s="59">
        <f t="array" ref="D123:D130">FREQUENCY('MUESTRA PROYECTOS'!M4:M83,B123:B130)</f>
        <v>6</v>
      </c>
      <c r="E123" s="60">
        <f>+D123/'MUESTRA PROYECTOS'!$M$85</f>
        <v>7.4999999999999997E-2</v>
      </c>
      <c r="F123" s="59">
        <f>+D123</f>
        <v>6</v>
      </c>
      <c r="G123" s="60">
        <f>+E123</f>
        <v>7.4999999999999997E-2</v>
      </c>
    </row>
    <row r="124" spans="1:8" x14ac:dyDescent="0.25">
      <c r="A124" s="56">
        <f t="shared" ref="A124:A130" si="33">+B123</f>
        <v>0.5</v>
      </c>
      <c r="B124" s="57">
        <f>+A124+'MUESTRA PROYECTOS'!$M$88</f>
        <v>1</v>
      </c>
      <c r="C124" s="58">
        <f t="shared" si="32"/>
        <v>0.75</v>
      </c>
      <c r="D124" s="59">
        <v>2</v>
      </c>
      <c r="E124" s="60">
        <f>+D124/'MUESTRA PROYECTOS'!$M$85</f>
        <v>2.5000000000000001E-2</v>
      </c>
      <c r="F124" s="59">
        <f t="shared" ref="F124:F130" si="34">+D124+F123</f>
        <v>8</v>
      </c>
      <c r="G124" s="60">
        <f t="shared" ref="G124:G130" si="35">+E124+G123</f>
        <v>0.1</v>
      </c>
      <c r="H124" s="61" t="str">
        <f>+CONCATENATE(A123," - ",B123)</f>
        <v>0 - 0,5</v>
      </c>
    </row>
    <row r="125" spans="1:8" x14ac:dyDescent="0.25">
      <c r="A125" s="56">
        <f t="shared" si="33"/>
        <v>1</v>
      </c>
      <c r="B125" s="57">
        <f>+A125+'MUESTRA PROYECTOS'!$M$88</f>
        <v>1.5</v>
      </c>
      <c r="C125" s="58">
        <f t="shared" si="32"/>
        <v>1.25</v>
      </c>
      <c r="D125" s="59">
        <v>0</v>
      </c>
      <c r="E125" s="60">
        <f>+D125/'MUESTRA PROYECTOS'!$M$85</f>
        <v>0</v>
      </c>
      <c r="F125" s="59">
        <f t="shared" si="34"/>
        <v>8</v>
      </c>
      <c r="G125" s="60">
        <f t="shared" si="35"/>
        <v>0.1</v>
      </c>
      <c r="H125" s="61" t="str">
        <f t="shared" ref="H125:H131" si="36">+CONCATENATE(A124," - ",B124)</f>
        <v>0,5 - 1</v>
      </c>
    </row>
    <row r="126" spans="1:8" x14ac:dyDescent="0.25">
      <c r="A126" s="56">
        <f t="shared" si="33"/>
        <v>1.5</v>
      </c>
      <c r="B126" s="57">
        <f>+A126+'MUESTRA PROYECTOS'!$M$88</f>
        <v>2</v>
      </c>
      <c r="C126" s="58">
        <f t="shared" si="32"/>
        <v>1.75</v>
      </c>
      <c r="D126" s="59">
        <v>8</v>
      </c>
      <c r="E126" s="60">
        <f>+D126/'MUESTRA PROYECTOS'!$M$85</f>
        <v>0.1</v>
      </c>
      <c r="F126" s="59">
        <f t="shared" si="34"/>
        <v>16</v>
      </c>
      <c r="G126" s="60">
        <f t="shared" si="35"/>
        <v>0.2</v>
      </c>
      <c r="H126" s="61" t="str">
        <f t="shared" si="36"/>
        <v>1 - 1,5</v>
      </c>
    </row>
    <row r="127" spans="1:8" x14ac:dyDescent="0.25">
      <c r="A127" s="56">
        <f t="shared" si="33"/>
        <v>2</v>
      </c>
      <c r="B127" s="57">
        <f>+A127+'MUESTRA PROYECTOS'!$M$88</f>
        <v>2.5</v>
      </c>
      <c r="C127" s="58">
        <f t="shared" si="32"/>
        <v>2.25</v>
      </c>
      <c r="D127" s="59">
        <v>0</v>
      </c>
      <c r="E127" s="60">
        <f>+D127/'MUESTRA PROYECTOS'!$M$85</f>
        <v>0</v>
      </c>
      <c r="F127" s="59">
        <f t="shared" si="34"/>
        <v>16</v>
      </c>
      <c r="G127" s="60">
        <f t="shared" si="35"/>
        <v>0.2</v>
      </c>
      <c r="H127" s="61" t="str">
        <f t="shared" si="36"/>
        <v>1,5 - 2</v>
      </c>
    </row>
    <row r="128" spans="1:8" x14ac:dyDescent="0.25">
      <c r="A128" s="56">
        <f t="shared" si="33"/>
        <v>2.5</v>
      </c>
      <c r="B128" s="57">
        <f>+A128+'MUESTRA PROYECTOS'!$M$88</f>
        <v>3</v>
      </c>
      <c r="C128" s="58">
        <f t="shared" si="32"/>
        <v>2.75</v>
      </c>
      <c r="D128" s="59">
        <v>18</v>
      </c>
      <c r="E128" s="60">
        <f>+D128/'MUESTRA PROYECTOS'!$M$85</f>
        <v>0.22500000000000001</v>
      </c>
      <c r="F128" s="59">
        <f t="shared" si="34"/>
        <v>34</v>
      </c>
      <c r="G128" s="60">
        <f t="shared" si="35"/>
        <v>0.42500000000000004</v>
      </c>
      <c r="H128" s="61" t="str">
        <f t="shared" si="36"/>
        <v>2 - 2,5</v>
      </c>
    </row>
    <row r="129" spans="1:8" x14ac:dyDescent="0.25">
      <c r="A129" s="56">
        <f t="shared" si="33"/>
        <v>3</v>
      </c>
      <c r="B129" s="57">
        <f>+A129+'MUESTRA PROYECTOS'!$M$88</f>
        <v>3.5</v>
      </c>
      <c r="C129" s="58">
        <f t="shared" si="32"/>
        <v>3.25</v>
      </c>
      <c r="D129" s="59">
        <v>0</v>
      </c>
      <c r="E129" s="60">
        <f>+D129/'MUESTRA PROYECTOS'!$M$85</f>
        <v>0</v>
      </c>
      <c r="F129" s="59">
        <f t="shared" si="34"/>
        <v>34</v>
      </c>
      <c r="G129" s="60">
        <f t="shared" si="35"/>
        <v>0.42500000000000004</v>
      </c>
      <c r="H129" s="61" t="str">
        <f t="shared" si="36"/>
        <v>2,5 - 3</v>
      </c>
    </row>
    <row r="130" spans="1:8" x14ac:dyDescent="0.25">
      <c r="A130" s="56">
        <f t="shared" si="33"/>
        <v>3.5</v>
      </c>
      <c r="B130" s="57">
        <f>+A130+'MUESTRA PROYECTOS'!$M$88</f>
        <v>4</v>
      </c>
      <c r="C130" s="58">
        <f t="shared" si="32"/>
        <v>3.75</v>
      </c>
      <c r="D130" s="59">
        <v>46</v>
      </c>
      <c r="E130" s="60">
        <f>+D130/'MUESTRA PROYECTOS'!$M$85</f>
        <v>0.57499999999999996</v>
      </c>
      <c r="F130" s="59">
        <f t="shared" si="34"/>
        <v>80</v>
      </c>
      <c r="G130" s="60">
        <f t="shared" si="35"/>
        <v>1</v>
      </c>
      <c r="H130" s="61" t="str">
        <f t="shared" si="36"/>
        <v>3 - 3,5</v>
      </c>
    </row>
    <row r="131" spans="1:8" x14ac:dyDescent="0.25">
      <c r="A131" s="62" t="s">
        <v>202</v>
      </c>
      <c r="B131" s="62"/>
      <c r="C131" s="62"/>
      <c r="D131" s="63">
        <f>+SUM(D123:D130)</f>
        <v>80</v>
      </c>
      <c r="E131" s="63">
        <f>+SUM(E123:E130)</f>
        <v>1</v>
      </c>
      <c r="F131" s="63"/>
      <c r="G131" s="63"/>
      <c r="H131" s="61" t="str">
        <f t="shared" si="36"/>
        <v>3,5 - 4</v>
      </c>
    </row>
    <row r="132" spans="1:8" x14ac:dyDescent="0.25">
      <c r="A132" s="64"/>
      <c r="B132" s="65"/>
      <c r="C132" s="66"/>
      <c r="D132" s="66"/>
      <c r="E132" s="66"/>
      <c r="F132" s="66"/>
      <c r="G132" s="66"/>
    </row>
    <row r="133" spans="1:8" x14ac:dyDescent="0.25">
      <c r="A133" s="67" t="s">
        <v>203</v>
      </c>
      <c r="B133" s="65"/>
      <c r="C133" s="68">
        <f>+AVERAGE('MUESTRA PROYECTOS'!M4:M83)</f>
        <v>3.2</v>
      </c>
      <c r="D133" s="66"/>
      <c r="E133" s="66"/>
      <c r="F133" s="66"/>
      <c r="G133" s="66"/>
    </row>
    <row r="134" spans="1:8" x14ac:dyDescent="0.25">
      <c r="A134" s="67" t="s">
        <v>204</v>
      </c>
      <c r="B134" s="65"/>
      <c r="C134" s="69">
        <f>+MEDIAN('MUESTRA PROYECTOS'!M4:M83)</f>
        <v>4</v>
      </c>
      <c r="D134" s="66"/>
      <c r="E134" s="66"/>
      <c r="F134" s="66"/>
      <c r="G134" s="66"/>
    </row>
    <row r="135" spans="1:8" x14ac:dyDescent="0.25">
      <c r="A135" s="67" t="s">
        <v>205</v>
      </c>
      <c r="B135" s="65"/>
      <c r="C135" s="69">
        <f>+MODE('MUESTRA PROYECTOS'!M4:M83)</f>
        <v>4</v>
      </c>
      <c r="D135" s="66"/>
      <c r="E135" s="66"/>
      <c r="F135" s="66"/>
      <c r="G135" s="66"/>
    </row>
    <row r="136" spans="1:8" x14ac:dyDescent="0.25">
      <c r="A136" s="67" t="s">
        <v>207</v>
      </c>
      <c r="B136" s="65"/>
      <c r="C136" s="70">
        <f>STDEV('MUESTRA PROYECTOS'!M4:M83)</f>
        <v>1.1949259815008719</v>
      </c>
      <c r="D136" s="66"/>
      <c r="E136" s="66"/>
      <c r="F136" s="66"/>
      <c r="G136" s="66"/>
    </row>
    <row r="138" spans="1:8" x14ac:dyDescent="0.25">
      <c r="A138" s="51" t="s">
        <v>216</v>
      </c>
      <c r="B138" s="51"/>
      <c r="C138" s="51"/>
      <c r="D138" s="51"/>
      <c r="E138" s="51"/>
      <c r="F138" s="51"/>
      <c r="G138" s="51"/>
    </row>
    <row r="139" spans="1:8" ht="42.75" x14ac:dyDescent="0.25">
      <c r="A139" s="54" t="s">
        <v>195</v>
      </c>
      <c r="B139" s="54"/>
      <c r="C139" s="55" t="s">
        <v>201</v>
      </c>
      <c r="D139" s="55" t="s">
        <v>197</v>
      </c>
      <c r="E139" s="55" t="s">
        <v>198</v>
      </c>
      <c r="F139" s="55" t="s">
        <v>199</v>
      </c>
      <c r="G139" s="55" t="s">
        <v>200</v>
      </c>
    </row>
    <row r="140" spans="1:8" x14ac:dyDescent="0.25">
      <c r="A140" s="56">
        <f>MIN('MUESTRA PROYECTOS'!N4:N83)</f>
        <v>0</v>
      </c>
      <c r="B140" s="57">
        <f>+A140+'MUESTRA PROYECTOS'!$N$88</f>
        <v>0.25</v>
      </c>
      <c r="C140" s="58">
        <f t="shared" ref="C140:C147" si="37">+(A140+B140)/2</f>
        <v>0.125</v>
      </c>
      <c r="D140" s="59">
        <f t="array" ref="D140:D147">FREQUENCY('MUESTRA PROYECTOS'!N4:N83,B140:B147)</f>
        <v>78</v>
      </c>
      <c r="E140" s="60">
        <f>+D140/'MUESTRA PROYECTOS'!$N$85</f>
        <v>0.97499999999999998</v>
      </c>
      <c r="F140" s="59">
        <f>+D140</f>
        <v>78</v>
      </c>
      <c r="G140" s="60">
        <f>+E140</f>
        <v>0.97499999999999998</v>
      </c>
    </row>
    <row r="141" spans="1:8" x14ac:dyDescent="0.25">
      <c r="A141" s="56">
        <f t="shared" ref="A141:A147" si="38">+B140</f>
        <v>0.25</v>
      </c>
      <c r="B141" s="57">
        <f>+A141+'MUESTRA PROYECTOS'!$N$88</f>
        <v>0.5</v>
      </c>
      <c r="C141" s="58">
        <f t="shared" si="37"/>
        <v>0.375</v>
      </c>
      <c r="D141" s="59">
        <v>0</v>
      </c>
      <c r="E141" s="60">
        <f>+D141/'MUESTRA PROYECTOS'!$N$85</f>
        <v>0</v>
      </c>
      <c r="F141" s="59">
        <f t="shared" ref="F141:F147" si="39">+D141+F140</f>
        <v>78</v>
      </c>
      <c r="G141" s="60">
        <f t="shared" ref="G141:G147" si="40">+E141+G140</f>
        <v>0.97499999999999998</v>
      </c>
      <c r="H141" s="61" t="str">
        <f>+CONCATENATE(A140," - ",B140)</f>
        <v>0 - 0,25</v>
      </c>
    </row>
    <row r="142" spans="1:8" x14ac:dyDescent="0.25">
      <c r="A142" s="56">
        <f t="shared" si="38"/>
        <v>0.5</v>
      </c>
      <c r="B142" s="57">
        <f>+A142+'MUESTRA PROYECTOS'!$N$88</f>
        <v>0.75</v>
      </c>
      <c r="C142" s="58">
        <f t="shared" si="37"/>
        <v>0.625</v>
      </c>
      <c r="D142" s="59">
        <v>0</v>
      </c>
      <c r="E142" s="60">
        <f>+D142/'MUESTRA PROYECTOS'!$N$85</f>
        <v>0</v>
      </c>
      <c r="F142" s="59">
        <f t="shared" si="39"/>
        <v>78</v>
      </c>
      <c r="G142" s="60">
        <f t="shared" si="40"/>
        <v>0.97499999999999998</v>
      </c>
      <c r="H142" s="61" t="str">
        <f t="shared" ref="H142:H148" si="41">+CONCATENATE(A141," - ",B141)</f>
        <v>0,25 - 0,5</v>
      </c>
    </row>
    <row r="143" spans="1:8" x14ac:dyDescent="0.25">
      <c r="A143" s="56">
        <f t="shared" si="38"/>
        <v>0.75</v>
      </c>
      <c r="B143" s="57">
        <f>+A143+'MUESTRA PROYECTOS'!$N$88</f>
        <v>1</v>
      </c>
      <c r="C143" s="58">
        <f t="shared" si="37"/>
        <v>0.875</v>
      </c>
      <c r="D143" s="59">
        <v>1</v>
      </c>
      <c r="E143" s="60">
        <f>+D143/'MUESTRA PROYECTOS'!$N$85</f>
        <v>1.2500000000000001E-2</v>
      </c>
      <c r="F143" s="59">
        <f t="shared" si="39"/>
        <v>79</v>
      </c>
      <c r="G143" s="60">
        <f t="shared" si="40"/>
        <v>0.98749999999999993</v>
      </c>
      <c r="H143" s="61" t="str">
        <f t="shared" si="41"/>
        <v>0,5 - 0,75</v>
      </c>
    </row>
    <row r="144" spans="1:8" x14ac:dyDescent="0.25">
      <c r="A144" s="56">
        <f t="shared" si="38"/>
        <v>1</v>
      </c>
      <c r="B144" s="57">
        <f>+A144+'MUESTRA PROYECTOS'!$N$88</f>
        <v>1.25</v>
      </c>
      <c r="C144" s="58">
        <f t="shared" si="37"/>
        <v>1.125</v>
      </c>
      <c r="D144" s="59">
        <v>0</v>
      </c>
      <c r="E144" s="60">
        <f>+D144/'MUESTRA PROYECTOS'!$N$85</f>
        <v>0</v>
      </c>
      <c r="F144" s="59">
        <f t="shared" si="39"/>
        <v>79</v>
      </c>
      <c r="G144" s="60">
        <f t="shared" si="40"/>
        <v>0.98749999999999993</v>
      </c>
      <c r="H144" s="61" t="str">
        <f t="shared" si="41"/>
        <v>0,75 - 1</v>
      </c>
    </row>
    <row r="145" spans="1:8" x14ac:dyDescent="0.25">
      <c r="A145" s="56">
        <f t="shared" si="38"/>
        <v>1.25</v>
      </c>
      <c r="B145" s="57">
        <f>+A145+'MUESTRA PROYECTOS'!$N$88</f>
        <v>1.5</v>
      </c>
      <c r="C145" s="58">
        <f t="shared" si="37"/>
        <v>1.375</v>
      </c>
      <c r="D145" s="59">
        <v>0</v>
      </c>
      <c r="E145" s="60">
        <f>+D145/'MUESTRA PROYECTOS'!$N$85</f>
        <v>0</v>
      </c>
      <c r="F145" s="59">
        <f t="shared" si="39"/>
        <v>79</v>
      </c>
      <c r="G145" s="60">
        <f t="shared" si="40"/>
        <v>0.98749999999999993</v>
      </c>
      <c r="H145" s="61" t="str">
        <f t="shared" si="41"/>
        <v>1 - 1,25</v>
      </c>
    </row>
    <row r="146" spans="1:8" x14ac:dyDescent="0.25">
      <c r="A146" s="56">
        <f t="shared" si="38"/>
        <v>1.5</v>
      </c>
      <c r="B146" s="57">
        <f>+A146+'MUESTRA PROYECTOS'!$N$88</f>
        <v>1.75</v>
      </c>
      <c r="C146" s="58">
        <f t="shared" si="37"/>
        <v>1.625</v>
      </c>
      <c r="D146" s="59">
        <v>0</v>
      </c>
      <c r="E146" s="60">
        <f>+D146/'MUESTRA PROYECTOS'!$N$85</f>
        <v>0</v>
      </c>
      <c r="F146" s="59">
        <f t="shared" si="39"/>
        <v>79</v>
      </c>
      <c r="G146" s="60">
        <f t="shared" si="40"/>
        <v>0.98749999999999993</v>
      </c>
      <c r="H146" s="61" t="str">
        <f t="shared" si="41"/>
        <v>1,25 - 1,5</v>
      </c>
    </row>
    <row r="147" spans="1:8" x14ac:dyDescent="0.25">
      <c r="A147" s="56">
        <f t="shared" si="38"/>
        <v>1.75</v>
      </c>
      <c r="B147" s="57">
        <f>+A147+'MUESTRA PROYECTOS'!$N$88</f>
        <v>2</v>
      </c>
      <c r="C147" s="58">
        <f t="shared" si="37"/>
        <v>1.875</v>
      </c>
      <c r="D147" s="59">
        <v>1</v>
      </c>
      <c r="E147" s="60">
        <f>+D147/'MUESTRA PROYECTOS'!$N$85</f>
        <v>1.2500000000000001E-2</v>
      </c>
      <c r="F147" s="59">
        <f t="shared" si="39"/>
        <v>80</v>
      </c>
      <c r="G147" s="60">
        <f t="shared" si="40"/>
        <v>0.99999999999999989</v>
      </c>
      <c r="H147" s="61" t="str">
        <f t="shared" si="41"/>
        <v>1,5 - 1,75</v>
      </c>
    </row>
    <row r="148" spans="1:8" x14ac:dyDescent="0.25">
      <c r="A148" s="62" t="s">
        <v>202</v>
      </c>
      <c r="B148" s="62"/>
      <c r="C148" s="62"/>
      <c r="D148" s="63">
        <f>+SUM(D140:D147)</f>
        <v>80</v>
      </c>
      <c r="E148" s="63">
        <f>+SUM(E140:E147)</f>
        <v>0.99999999999999989</v>
      </c>
      <c r="F148" s="63"/>
      <c r="G148" s="63"/>
      <c r="H148" s="61" t="str">
        <f t="shared" si="41"/>
        <v>1,75 - 2</v>
      </c>
    </row>
    <row r="149" spans="1:8" x14ac:dyDescent="0.25">
      <c r="A149" s="64"/>
      <c r="B149" s="65"/>
      <c r="C149" s="66"/>
      <c r="D149" s="66"/>
      <c r="E149" s="66"/>
      <c r="F149" s="66"/>
      <c r="G149" s="66"/>
    </row>
    <row r="150" spans="1:8" x14ac:dyDescent="0.25">
      <c r="A150" s="67" t="s">
        <v>203</v>
      </c>
      <c r="B150" s="65"/>
      <c r="C150" s="68">
        <f>+AVERAGE('MUESTRA PROYECTOS'!N4:N83)</f>
        <v>3.7499999999999999E-2</v>
      </c>
      <c r="D150" s="66"/>
      <c r="E150" s="66"/>
      <c r="F150" s="66"/>
      <c r="G150" s="66"/>
    </row>
    <row r="151" spans="1:8" x14ac:dyDescent="0.25">
      <c r="A151" s="67" t="s">
        <v>204</v>
      </c>
      <c r="B151" s="65"/>
      <c r="C151" s="69">
        <f>+MEDIAN('MUESTRA PROYECTOS'!N4:N83)</f>
        <v>0</v>
      </c>
      <c r="D151" s="66"/>
      <c r="E151" s="66"/>
      <c r="F151" s="66"/>
      <c r="G151" s="66"/>
    </row>
    <row r="152" spans="1:8" x14ac:dyDescent="0.25">
      <c r="A152" s="67" t="s">
        <v>205</v>
      </c>
      <c r="B152" s="65"/>
      <c r="C152" s="69">
        <f>+MODE('MUESTRA PROYECTOS'!N4:N83)</f>
        <v>0</v>
      </c>
      <c r="D152" s="66"/>
      <c r="E152" s="66"/>
      <c r="F152" s="66"/>
      <c r="G152" s="66"/>
    </row>
    <row r="153" spans="1:8" x14ac:dyDescent="0.25">
      <c r="A153" s="67" t="s">
        <v>207</v>
      </c>
      <c r="B153" s="65"/>
      <c r="C153" s="70">
        <f>STDEV('MUESTRA PROYECTOS'!N4:N83)</f>
        <v>0.24873095627121877</v>
      </c>
      <c r="D153" s="66"/>
      <c r="E153" s="66"/>
      <c r="F153" s="66"/>
      <c r="G153" s="66"/>
    </row>
    <row r="155" spans="1:8" x14ac:dyDescent="0.25">
      <c r="A155" s="51" t="s">
        <v>217</v>
      </c>
      <c r="B155" s="51"/>
      <c r="C155" s="51"/>
      <c r="D155" s="51"/>
      <c r="E155" s="51"/>
      <c r="F155" s="51"/>
      <c r="G155" s="51"/>
    </row>
    <row r="156" spans="1:8" ht="42.75" x14ac:dyDescent="0.25">
      <c r="A156" s="54" t="s">
        <v>195</v>
      </c>
      <c r="B156" s="54"/>
      <c r="C156" s="55" t="s">
        <v>201</v>
      </c>
      <c r="D156" s="55" t="s">
        <v>197</v>
      </c>
      <c r="E156" s="55" t="s">
        <v>198</v>
      </c>
      <c r="F156" s="55" t="s">
        <v>199</v>
      </c>
      <c r="G156" s="55" t="s">
        <v>200</v>
      </c>
    </row>
    <row r="157" spans="1:8" x14ac:dyDescent="0.25">
      <c r="A157" s="56">
        <f>MIN('MUESTRA PROYECTOS'!O4:O83)</f>
        <v>0</v>
      </c>
      <c r="B157" s="57">
        <f>+A157+'MUESTRA PROYECTOS'!$O$88</f>
        <v>2.125</v>
      </c>
      <c r="C157" s="58">
        <f t="shared" ref="C157:C164" si="42">+(A157+B157)/2</f>
        <v>1.0625</v>
      </c>
      <c r="D157" s="59">
        <f t="array" ref="D157:D164">FREQUENCY('MUESTRA PROYECTOS'!O4:O83,B157:B164)</f>
        <v>77</v>
      </c>
      <c r="E157" s="60">
        <f>+D157/'MUESTRA PROYECTOS'!$O$85</f>
        <v>0.96250000000000002</v>
      </c>
      <c r="F157" s="59">
        <f>+D157</f>
        <v>77</v>
      </c>
      <c r="G157" s="60">
        <f>+E157</f>
        <v>0.96250000000000002</v>
      </c>
    </row>
    <row r="158" spans="1:8" x14ac:dyDescent="0.25">
      <c r="A158" s="56">
        <f t="shared" ref="A158:A164" si="43">+B157</f>
        <v>2.125</v>
      </c>
      <c r="B158" s="57">
        <f>+A158+'MUESTRA PROYECTOS'!$O$88</f>
        <v>4.25</v>
      </c>
      <c r="C158" s="58">
        <f t="shared" si="42"/>
        <v>3.1875</v>
      </c>
      <c r="D158" s="59">
        <v>0</v>
      </c>
      <c r="E158" s="60">
        <f>+D158/'MUESTRA PROYECTOS'!$O$85</f>
        <v>0</v>
      </c>
      <c r="F158" s="59">
        <f t="shared" ref="F158:F164" si="44">+D158+F157</f>
        <v>77</v>
      </c>
      <c r="G158" s="60">
        <f t="shared" ref="G158:G164" si="45">+E158+G157</f>
        <v>0.96250000000000002</v>
      </c>
      <c r="H158" s="61" t="str">
        <f>+CONCATENATE(A157," - ",B157)</f>
        <v>0 - 2,125</v>
      </c>
    </row>
    <row r="159" spans="1:8" x14ac:dyDescent="0.25">
      <c r="A159" s="56">
        <f t="shared" si="43"/>
        <v>4.25</v>
      </c>
      <c r="B159" s="57">
        <f>+A159+'MUESTRA PROYECTOS'!$O$88</f>
        <v>6.375</v>
      </c>
      <c r="C159" s="58">
        <f t="shared" si="42"/>
        <v>5.3125</v>
      </c>
      <c r="D159" s="59">
        <v>0</v>
      </c>
      <c r="E159" s="60">
        <f>+D159/'MUESTRA PROYECTOS'!$O$85</f>
        <v>0</v>
      </c>
      <c r="F159" s="59">
        <f t="shared" si="44"/>
        <v>77</v>
      </c>
      <c r="G159" s="60">
        <f t="shared" si="45"/>
        <v>0.96250000000000002</v>
      </c>
      <c r="H159" s="61" t="str">
        <f t="shared" ref="H159:H165" si="46">+CONCATENATE(A158," - ",B158)</f>
        <v>2,125 - 4,25</v>
      </c>
    </row>
    <row r="160" spans="1:8" x14ac:dyDescent="0.25">
      <c r="A160" s="56">
        <f t="shared" si="43"/>
        <v>6.375</v>
      </c>
      <c r="B160" s="57">
        <f>+A160+'MUESTRA PROYECTOS'!$O$88</f>
        <v>8.5</v>
      </c>
      <c r="C160" s="58">
        <f t="shared" si="42"/>
        <v>7.4375</v>
      </c>
      <c r="D160" s="59">
        <v>0</v>
      </c>
      <c r="E160" s="60">
        <f>+D160/'MUESTRA PROYECTOS'!$O$85</f>
        <v>0</v>
      </c>
      <c r="F160" s="59">
        <f t="shared" si="44"/>
        <v>77</v>
      </c>
      <c r="G160" s="60">
        <f t="shared" si="45"/>
        <v>0.96250000000000002</v>
      </c>
      <c r="H160" s="61" t="str">
        <f t="shared" si="46"/>
        <v>4,25 - 6,375</v>
      </c>
    </row>
    <row r="161" spans="1:8" x14ac:dyDescent="0.25">
      <c r="A161" s="56">
        <f t="shared" si="43"/>
        <v>8.5</v>
      </c>
      <c r="B161" s="57">
        <f>+A161+'MUESTRA PROYECTOS'!$O$88</f>
        <v>10.625</v>
      </c>
      <c r="C161" s="58">
        <f t="shared" si="42"/>
        <v>9.5625</v>
      </c>
      <c r="D161" s="59">
        <v>0</v>
      </c>
      <c r="E161" s="60">
        <f>+D161/'MUESTRA PROYECTOS'!$O$85</f>
        <v>0</v>
      </c>
      <c r="F161" s="59">
        <f t="shared" si="44"/>
        <v>77</v>
      </c>
      <c r="G161" s="60">
        <f t="shared" si="45"/>
        <v>0.96250000000000002</v>
      </c>
      <c r="H161" s="61" t="str">
        <f t="shared" si="46"/>
        <v>6,375 - 8,5</v>
      </c>
    </row>
    <row r="162" spans="1:8" x14ac:dyDescent="0.25">
      <c r="A162" s="56">
        <f t="shared" si="43"/>
        <v>10.625</v>
      </c>
      <c r="B162" s="57">
        <f>+A162+'MUESTRA PROYECTOS'!$O$88</f>
        <v>12.75</v>
      </c>
      <c r="C162" s="58">
        <f t="shared" si="42"/>
        <v>11.6875</v>
      </c>
      <c r="D162" s="59">
        <v>0</v>
      </c>
      <c r="E162" s="60">
        <f>+D162/'MUESTRA PROYECTOS'!$O$85</f>
        <v>0</v>
      </c>
      <c r="F162" s="59">
        <f t="shared" si="44"/>
        <v>77</v>
      </c>
      <c r="G162" s="60">
        <f t="shared" si="45"/>
        <v>0.96250000000000002</v>
      </c>
      <c r="H162" s="61" t="str">
        <f t="shared" si="46"/>
        <v>8,5 - 10,625</v>
      </c>
    </row>
    <row r="163" spans="1:8" x14ac:dyDescent="0.25">
      <c r="A163" s="56">
        <f t="shared" si="43"/>
        <v>12.75</v>
      </c>
      <c r="B163" s="57">
        <f>+A163+'MUESTRA PROYECTOS'!$O$88</f>
        <v>14.875</v>
      </c>
      <c r="C163" s="58">
        <f t="shared" si="42"/>
        <v>13.8125</v>
      </c>
      <c r="D163" s="59">
        <v>1</v>
      </c>
      <c r="E163" s="60">
        <f>+D163/'MUESTRA PROYECTOS'!$O$85</f>
        <v>1.2500000000000001E-2</v>
      </c>
      <c r="F163" s="59">
        <f t="shared" si="44"/>
        <v>78</v>
      </c>
      <c r="G163" s="60">
        <f t="shared" si="45"/>
        <v>0.97499999999999998</v>
      </c>
      <c r="H163" s="61" t="str">
        <f t="shared" si="46"/>
        <v>10,625 - 12,75</v>
      </c>
    </row>
    <row r="164" spans="1:8" x14ac:dyDescent="0.25">
      <c r="A164" s="56">
        <f t="shared" si="43"/>
        <v>14.875</v>
      </c>
      <c r="B164" s="57">
        <f>+A164+'MUESTRA PROYECTOS'!$O$88</f>
        <v>17</v>
      </c>
      <c r="C164" s="58">
        <f t="shared" si="42"/>
        <v>15.9375</v>
      </c>
      <c r="D164" s="59">
        <v>2</v>
      </c>
      <c r="E164" s="60">
        <f>+D164/'MUESTRA PROYECTOS'!$O$85</f>
        <v>2.5000000000000001E-2</v>
      </c>
      <c r="F164" s="59">
        <f t="shared" si="44"/>
        <v>80</v>
      </c>
      <c r="G164" s="60">
        <f t="shared" si="45"/>
        <v>1</v>
      </c>
      <c r="H164" s="61" t="str">
        <f t="shared" si="46"/>
        <v>12,75 - 14,875</v>
      </c>
    </row>
    <row r="165" spans="1:8" x14ac:dyDescent="0.25">
      <c r="A165" s="62" t="s">
        <v>202</v>
      </c>
      <c r="B165" s="62"/>
      <c r="C165" s="62"/>
      <c r="D165" s="63">
        <f>+SUM(D157:D164)</f>
        <v>80</v>
      </c>
      <c r="E165" s="63">
        <f>+SUM(E157:E164)</f>
        <v>1</v>
      </c>
      <c r="F165" s="63"/>
      <c r="G165" s="63"/>
      <c r="H165" s="61" t="str">
        <f t="shared" si="46"/>
        <v>14,875 - 17</v>
      </c>
    </row>
    <row r="166" spans="1:8" x14ac:dyDescent="0.25">
      <c r="A166" s="64"/>
      <c r="B166" s="65"/>
      <c r="C166" s="66"/>
      <c r="D166" s="66"/>
      <c r="E166" s="66"/>
      <c r="F166" s="66"/>
      <c r="G166" s="66"/>
    </row>
    <row r="167" spans="1:8" x14ac:dyDescent="0.25">
      <c r="A167" s="67" t="s">
        <v>203</v>
      </c>
      <c r="B167" s="65"/>
      <c r="C167" s="68">
        <f>+AVERAGE('MUESTRA PROYECTOS'!O4:O83)</f>
        <v>0.57499999999999996</v>
      </c>
      <c r="D167" s="66"/>
      <c r="E167" s="66"/>
      <c r="F167" s="66"/>
      <c r="G167" s="66"/>
    </row>
    <row r="168" spans="1:8" x14ac:dyDescent="0.25">
      <c r="A168" s="67" t="s">
        <v>204</v>
      </c>
      <c r="B168" s="65"/>
      <c r="C168" s="69">
        <f>+MEDIAN('MUESTRA PROYECTOS'!O4:O83)</f>
        <v>0</v>
      </c>
      <c r="D168" s="66"/>
      <c r="E168" s="66"/>
      <c r="F168" s="66"/>
      <c r="G168" s="66"/>
    </row>
    <row r="169" spans="1:8" x14ac:dyDescent="0.25">
      <c r="A169" s="67" t="s">
        <v>205</v>
      </c>
      <c r="B169" s="65"/>
      <c r="C169" s="69">
        <f>+MODE('MUESTRA PROYECTOS'!O4:O83)</f>
        <v>0</v>
      </c>
      <c r="D169" s="66"/>
      <c r="E169" s="66"/>
      <c r="F169" s="66"/>
      <c r="G169" s="66"/>
    </row>
    <row r="170" spans="1:8" x14ac:dyDescent="0.25">
      <c r="A170" s="67" t="s">
        <v>207</v>
      </c>
      <c r="B170" s="65"/>
      <c r="C170" s="70">
        <f>STDEV('MUESTRA PROYECTOS'!O4:O83)</f>
        <v>2.9415185951425871</v>
      </c>
      <c r="D170" s="66"/>
      <c r="E170" s="66"/>
      <c r="F170" s="66"/>
      <c r="G170" s="66"/>
    </row>
  </sheetData>
  <mergeCells count="30">
    <mergeCell ref="A1:G1"/>
    <mergeCell ref="A2:B2"/>
    <mergeCell ref="A11:C11"/>
    <mergeCell ref="A155:G155"/>
    <mergeCell ref="A156:B156"/>
    <mergeCell ref="A97:C97"/>
    <mergeCell ref="A104:G104"/>
    <mergeCell ref="A105:B105"/>
    <mergeCell ref="A114:C114"/>
    <mergeCell ref="A121:G121"/>
    <mergeCell ref="A70:G70"/>
    <mergeCell ref="A71:B71"/>
    <mergeCell ref="A80:C80"/>
    <mergeCell ref="A87:G87"/>
    <mergeCell ref="A88:B88"/>
    <mergeCell ref="A53:G53"/>
    <mergeCell ref="A165:C165"/>
    <mergeCell ref="A122:B122"/>
    <mergeCell ref="A131:C131"/>
    <mergeCell ref="A138:G138"/>
    <mergeCell ref="A139:B139"/>
    <mergeCell ref="A148:C148"/>
    <mergeCell ref="A54:B54"/>
    <mergeCell ref="A63:C63"/>
    <mergeCell ref="A20:B20"/>
    <mergeCell ref="A19:G19"/>
    <mergeCell ref="A29:C29"/>
    <mergeCell ref="A36:G36"/>
    <mergeCell ref="A37:B37"/>
    <mergeCell ref="A46:C4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workbookViewId="0">
      <selection activeCell="F21" sqref="F21"/>
    </sheetView>
  </sheetViews>
  <sheetFormatPr baseColWidth="10" defaultRowHeight="15" x14ac:dyDescent="0.25"/>
  <cols>
    <col min="1" max="1" width="5.140625" bestFit="1" customWidth="1"/>
    <col min="2" max="2" width="43.7109375" style="2" bestFit="1" customWidth="1"/>
    <col min="3" max="3" width="13.7109375" style="3" bestFit="1" customWidth="1"/>
    <col min="5" max="5" width="18.7109375" customWidth="1"/>
    <col min="6" max="6" width="19.7109375" customWidth="1"/>
  </cols>
  <sheetData>
    <row r="1" spans="1:6" ht="30" x14ac:dyDescent="0.25">
      <c r="A1" s="42" t="s">
        <v>0</v>
      </c>
      <c r="B1" s="42" t="s">
        <v>1</v>
      </c>
      <c r="C1" s="42" t="s">
        <v>231</v>
      </c>
      <c r="D1" s="48" t="s">
        <v>232</v>
      </c>
      <c r="E1" s="9" t="s">
        <v>3</v>
      </c>
      <c r="F1" s="43" t="s">
        <v>4</v>
      </c>
    </row>
    <row r="2" spans="1:6" x14ac:dyDescent="0.25">
      <c r="A2" s="10">
        <v>57</v>
      </c>
      <c r="B2" s="11" t="s">
        <v>138</v>
      </c>
      <c r="C2" s="46" t="s">
        <v>139</v>
      </c>
      <c r="D2" t="s">
        <v>230</v>
      </c>
      <c r="E2" s="13">
        <v>46147.64</v>
      </c>
      <c r="F2" s="12" t="s">
        <v>14</v>
      </c>
    </row>
    <row r="3" spans="1:6" x14ac:dyDescent="0.25">
      <c r="A3" s="16">
        <v>6</v>
      </c>
      <c r="B3" s="21" t="s">
        <v>27</v>
      </c>
      <c r="C3" s="17" t="s">
        <v>28</v>
      </c>
      <c r="D3" s="17" t="s">
        <v>28</v>
      </c>
      <c r="E3" s="17" t="s">
        <v>16</v>
      </c>
      <c r="F3" s="18" t="s">
        <v>17</v>
      </c>
    </row>
    <row r="4" spans="1:6" x14ac:dyDescent="0.25">
      <c r="A4" s="16">
        <v>23</v>
      </c>
      <c r="B4" s="7" t="s">
        <v>63</v>
      </c>
      <c r="C4" s="17" t="s">
        <v>28</v>
      </c>
      <c r="D4" s="17" t="s">
        <v>28</v>
      </c>
      <c r="E4" s="17">
        <v>5562.0119999999997</v>
      </c>
      <c r="F4" s="18" t="s">
        <v>176</v>
      </c>
    </row>
    <row r="5" spans="1:6" x14ac:dyDescent="0.25">
      <c r="A5" s="16">
        <v>1</v>
      </c>
      <c r="B5" s="7" t="s">
        <v>12</v>
      </c>
      <c r="C5" s="18" t="s">
        <v>13</v>
      </c>
      <c r="D5" s="18" t="s">
        <v>13</v>
      </c>
      <c r="E5" s="17">
        <v>10105.44</v>
      </c>
      <c r="F5" s="18" t="s">
        <v>14</v>
      </c>
    </row>
    <row r="6" spans="1:6" x14ac:dyDescent="0.25">
      <c r="A6" s="16">
        <v>2</v>
      </c>
      <c r="B6" s="7" t="s">
        <v>178</v>
      </c>
      <c r="C6" s="17" t="s">
        <v>13</v>
      </c>
      <c r="D6" s="18" t="s">
        <v>13</v>
      </c>
      <c r="E6" s="17">
        <v>4723.3770000000004</v>
      </c>
      <c r="F6" s="18" t="s">
        <v>14</v>
      </c>
    </row>
    <row r="7" spans="1:6" x14ac:dyDescent="0.25">
      <c r="A7" s="16">
        <v>7</v>
      </c>
      <c r="B7" s="7" t="s">
        <v>30</v>
      </c>
      <c r="C7" s="17" t="s">
        <v>13</v>
      </c>
      <c r="D7" s="18" t="s">
        <v>13</v>
      </c>
      <c r="E7" s="17">
        <v>16735.55</v>
      </c>
      <c r="F7" s="18" t="s">
        <v>176</v>
      </c>
    </row>
    <row r="8" spans="1:6" x14ac:dyDescent="0.25">
      <c r="A8" s="16">
        <v>8</v>
      </c>
      <c r="B8" s="7" t="s">
        <v>179</v>
      </c>
      <c r="C8" s="17" t="s">
        <v>13</v>
      </c>
      <c r="D8" s="18" t="s">
        <v>13</v>
      </c>
      <c r="E8" s="17">
        <v>72635.320000000007</v>
      </c>
      <c r="F8" s="18" t="s">
        <v>176</v>
      </c>
    </row>
    <row r="9" spans="1:6" x14ac:dyDescent="0.25">
      <c r="A9" s="16">
        <v>9</v>
      </c>
      <c r="B9" s="7" t="s">
        <v>33</v>
      </c>
      <c r="C9" s="17" t="s">
        <v>13</v>
      </c>
      <c r="D9" s="18" t="s">
        <v>13</v>
      </c>
      <c r="E9" s="17">
        <v>4942.2560000000003</v>
      </c>
      <c r="F9" s="18" t="s">
        <v>177</v>
      </c>
    </row>
    <row r="10" spans="1:6" x14ac:dyDescent="0.25">
      <c r="A10" s="16">
        <v>10</v>
      </c>
      <c r="B10" s="7" t="s">
        <v>35</v>
      </c>
      <c r="C10" s="17" t="s">
        <v>13</v>
      </c>
      <c r="D10" s="18" t="s">
        <v>13</v>
      </c>
      <c r="E10" s="17">
        <v>15453.68</v>
      </c>
      <c r="F10" s="18" t="s">
        <v>176</v>
      </c>
    </row>
    <row r="11" spans="1:6" x14ac:dyDescent="0.25">
      <c r="A11" s="16">
        <v>12</v>
      </c>
      <c r="B11" s="7" t="s">
        <v>40</v>
      </c>
      <c r="C11" s="17" t="s">
        <v>13</v>
      </c>
      <c r="D11" s="18" t="s">
        <v>13</v>
      </c>
      <c r="E11" s="17">
        <v>3633.5309999999999</v>
      </c>
      <c r="F11" s="18" t="s">
        <v>176</v>
      </c>
    </row>
    <row r="12" spans="1:6" x14ac:dyDescent="0.25">
      <c r="A12" s="16">
        <v>14</v>
      </c>
      <c r="B12" s="7" t="s">
        <v>45</v>
      </c>
      <c r="C12" s="17" t="s">
        <v>13</v>
      </c>
      <c r="D12" s="18" t="s">
        <v>13</v>
      </c>
      <c r="E12" s="17">
        <v>14340.42</v>
      </c>
      <c r="F12" s="18" t="s">
        <v>176</v>
      </c>
    </row>
    <row r="13" spans="1:6" x14ac:dyDescent="0.25">
      <c r="A13" s="16">
        <v>15</v>
      </c>
      <c r="B13" s="7" t="s">
        <v>47</v>
      </c>
      <c r="C13" s="17" t="s">
        <v>13</v>
      </c>
      <c r="D13" s="18" t="s">
        <v>13</v>
      </c>
      <c r="E13" s="17">
        <v>13216.94</v>
      </c>
      <c r="F13" s="18" t="s">
        <v>14</v>
      </c>
    </row>
    <row r="14" spans="1:6" x14ac:dyDescent="0.25">
      <c r="A14" s="16">
        <v>16</v>
      </c>
      <c r="B14" s="7" t="s">
        <v>49</v>
      </c>
      <c r="C14" s="17" t="s">
        <v>13</v>
      </c>
      <c r="D14" s="18" t="s">
        <v>13</v>
      </c>
      <c r="E14" s="17">
        <v>3432.7669999999998</v>
      </c>
      <c r="F14" s="18" t="s">
        <v>176</v>
      </c>
    </row>
    <row r="15" spans="1:6" x14ac:dyDescent="0.25">
      <c r="A15" s="16">
        <v>17</v>
      </c>
      <c r="B15" s="7" t="s">
        <v>51</v>
      </c>
      <c r="C15" s="17" t="s">
        <v>13</v>
      </c>
      <c r="D15" s="18" t="s">
        <v>13</v>
      </c>
      <c r="E15" s="17">
        <v>102033.7</v>
      </c>
      <c r="F15" s="18" t="s">
        <v>17</v>
      </c>
    </row>
    <row r="16" spans="1:6" x14ac:dyDescent="0.25">
      <c r="A16" s="16">
        <v>18</v>
      </c>
      <c r="B16" s="7" t="s">
        <v>53</v>
      </c>
      <c r="C16" s="17" t="s">
        <v>13</v>
      </c>
      <c r="D16" s="18" t="s">
        <v>13</v>
      </c>
      <c r="E16" s="17">
        <v>117951.3</v>
      </c>
      <c r="F16" s="18" t="s">
        <v>14</v>
      </c>
    </row>
    <row r="17" spans="1:6" x14ac:dyDescent="0.25">
      <c r="A17" s="16">
        <v>19</v>
      </c>
      <c r="B17" s="7" t="s">
        <v>55</v>
      </c>
      <c r="C17" s="17" t="s">
        <v>13</v>
      </c>
      <c r="D17" s="18" t="s">
        <v>13</v>
      </c>
      <c r="E17" s="17">
        <v>360888</v>
      </c>
      <c r="F17" s="18" t="s">
        <v>176</v>
      </c>
    </row>
    <row r="18" spans="1:6" x14ac:dyDescent="0.25">
      <c r="A18" s="16">
        <v>20</v>
      </c>
      <c r="B18" s="7" t="s">
        <v>57</v>
      </c>
      <c r="C18" s="17" t="s">
        <v>13</v>
      </c>
      <c r="D18" s="18" t="s">
        <v>13</v>
      </c>
      <c r="E18" s="17">
        <v>277504</v>
      </c>
      <c r="F18" s="18" t="s">
        <v>176</v>
      </c>
    </row>
    <row r="19" spans="1:6" x14ac:dyDescent="0.25">
      <c r="A19" s="16">
        <v>21</v>
      </c>
      <c r="B19" s="7" t="s">
        <v>59</v>
      </c>
      <c r="C19" s="17" t="s">
        <v>13</v>
      </c>
      <c r="D19" s="18" t="s">
        <v>13</v>
      </c>
      <c r="E19" s="17">
        <v>10943.79</v>
      </c>
      <c r="F19" s="18" t="s">
        <v>14</v>
      </c>
    </row>
    <row r="20" spans="1:6" x14ac:dyDescent="0.25">
      <c r="A20" s="16">
        <v>22</v>
      </c>
      <c r="B20" s="7" t="s">
        <v>61</v>
      </c>
      <c r="C20" s="17" t="s">
        <v>13</v>
      </c>
      <c r="D20" s="18" t="s">
        <v>13</v>
      </c>
      <c r="E20" s="17">
        <v>12632.96</v>
      </c>
      <c r="F20" s="18" t="s">
        <v>14</v>
      </c>
    </row>
    <row r="21" spans="1:6" x14ac:dyDescent="0.25">
      <c r="A21" s="16">
        <v>24</v>
      </c>
      <c r="B21" s="7" t="s">
        <v>65</v>
      </c>
      <c r="C21" s="17" t="s">
        <v>13</v>
      </c>
      <c r="D21" s="18" t="s">
        <v>13</v>
      </c>
      <c r="E21" s="17">
        <v>20792.439999999999</v>
      </c>
      <c r="F21" s="18" t="s">
        <v>14</v>
      </c>
    </row>
    <row r="22" spans="1:6" x14ac:dyDescent="0.25">
      <c r="A22" s="16">
        <v>27</v>
      </c>
      <c r="B22" s="7" t="s">
        <v>73</v>
      </c>
      <c r="C22" s="17" t="s">
        <v>13</v>
      </c>
      <c r="D22" s="18" t="s">
        <v>13</v>
      </c>
      <c r="E22" s="17">
        <v>10727.89</v>
      </c>
      <c r="F22" s="18" t="s">
        <v>176</v>
      </c>
    </row>
    <row r="23" spans="1:6" x14ac:dyDescent="0.25">
      <c r="A23" s="16">
        <v>28</v>
      </c>
      <c r="B23" s="7" t="s">
        <v>75</v>
      </c>
      <c r="C23" s="17" t="s">
        <v>13</v>
      </c>
      <c r="D23" s="18" t="s">
        <v>13</v>
      </c>
      <c r="E23" s="17">
        <v>7450.8239999999996</v>
      </c>
      <c r="F23" s="18" t="s">
        <v>176</v>
      </c>
    </row>
    <row r="24" spans="1:6" x14ac:dyDescent="0.25">
      <c r="A24" s="16">
        <v>32</v>
      </c>
      <c r="B24" s="22" t="s">
        <v>84</v>
      </c>
      <c r="C24" s="17" t="s">
        <v>13</v>
      </c>
      <c r="D24" s="18" t="s">
        <v>13</v>
      </c>
      <c r="E24" s="17">
        <v>4480.7139999999999</v>
      </c>
      <c r="F24" s="18" t="s">
        <v>176</v>
      </c>
    </row>
    <row r="25" spans="1:6" x14ac:dyDescent="0.25">
      <c r="A25" s="16">
        <v>33</v>
      </c>
      <c r="B25" s="7" t="s">
        <v>86</v>
      </c>
      <c r="C25" s="17" t="s">
        <v>13</v>
      </c>
      <c r="D25" s="18" t="s">
        <v>13</v>
      </c>
      <c r="E25" s="17">
        <v>17735.189999999999</v>
      </c>
      <c r="F25" s="18" t="s">
        <v>176</v>
      </c>
    </row>
    <row r="26" spans="1:6" x14ac:dyDescent="0.25">
      <c r="A26" s="16">
        <v>36</v>
      </c>
      <c r="B26" s="7" t="s">
        <v>92</v>
      </c>
      <c r="C26" s="23" t="s">
        <v>13</v>
      </c>
      <c r="D26" s="18" t="s">
        <v>13</v>
      </c>
      <c r="E26" s="17">
        <v>5504.97</v>
      </c>
      <c r="F26" s="18" t="s">
        <v>176</v>
      </c>
    </row>
    <row r="27" spans="1:6" x14ac:dyDescent="0.25">
      <c r="A27" s="16">
        <v>37</v>
      </c>
      <c r="B27" s="7" t="s">
        <v>94</v>
      </c>
      <c r="C27" s="23" t="s">
        <v>13</v>
      </c>
      <c r="D27" s="18" t="s">
        <v>13</v>
      </c>
      <c r="E27" s="17">
        <v>52390.81</v>
      </c>
      <c r="F27" s="18" t="s">
        <v>176</v>
      </c>
    </row>
    <row r="28" spans="1:6" x14ac:dyDescent="0.25">
      <c r="A28" s="16">
        <v>38</v>
      </c>
      <c r="B28" s="21" t="s">
        <v>96</v>
      </c>
      <c r="C28" s="23" t="s">
        <v>13</v>
      </c>
      <c r="D28" s="18" t="s">
        <v>13</v>
      </c>
      <c r="E28" s="17">
        <v>35.488959999999999</v>
      </c>
      <c r="F28" s="18" t="s">
        <v>177</v>
      </c>
    </row>
    <row r="29" spans="1:6" x14ac:dyDescent="0.25">
      <c r="A29" s="16">
        <v>39</v>
      </c>
      <c r="B29" s="7" t="s">
        <v>98</v>
      </c>
      <c r="C29" s="23" t="s">
        <v>13</v>
      </c>
      <c r="D29" s="18" t="s">
        <v>13</v>
      </c>
      <c r="E29" s="17">
        <v>12196.03</v>
      </c>
      <c r="F29" s="18" t="s">
        <v>176</v>
      </c>
    </row>
    <row r="30" spans="1:6" x14ac:dyDescent="0.25">
      <c r="A30" s="16">
        <v>40</v>
      </c>
      <c r="B30" s="7" t="s">
        <v>100</v>
      </c>
      <c r="C30" s="23" t="s">
        <v>13</v>
      </c>
      <c r="D30" s="18" t="s">
        <v>13</v>
      </c>
      <c r="E30" s="17">
        <v>281322.17</v>
      </c>
      <c r="F30" s="18" t="s">
        <v>176</v>
      </c>
    </row>
    <row r="31" spans="1:6" x14ac:dyDescent="0.25">
      <c r="A31" s="16">
        <v>41</v>
      </c>
      <c r="B31" s="7" t="s">
        <v>102</v>
      </c>
      <c r="C31" s="23" t="s">
        <v>13</v>
      </c>
      <c r="D31" s="18" t="s">
        <v>13</v>
      </c>
      <c r="E31" s="17">
        <v>7513.0151999999998</v>
      </c>
      <c r="F31" s="18" t="s">
        <v>14</v>
      </c>
    </row>
    <row r="32" spans="1:6" x14ac:dyDescent="0.25">
      <c r="A32" s="16">
        <v>42</v>
      </c>
      <c r="B32" s="7" t="s">
        <v>104</v>
      </c>
      <c r="C32" s="23" t="s">
        <v>13</v>
      </c>
      <c r="D32" s="18" t="s">
        <v>13</v>
      </c>
      <c r="E32" s="17">
        <v>23345.241999999998</v>
      </c>
      <c r="F32" s="18" t="s">
        <v>176</v>
      </c>
    </row>
    <row r="33" spans="1:6" x14ac:dyDescent="0.25">
      <c r="A33" s="16">
        <v>43</v>
      </c>
      <c r="B33" s="7" t="s">
        <v>106</v>
      </c>
      <c r="C33" s="23" t="s">
        <v>13</v>
      </c>
      <c r="D33" s="18" t="s">
        <v>13</v>
      </c>
      <c r="E33" s="17">
        <v>35176.968000000001</v>
      </c>
      <c r="F33" s="18" t="s">
        <v>176</v>
      </c>
    </row>
    <row r="34" spans="1:6" x14ac:dyDescent="0.25">
      <c r="A34" s="16">
        <v>45</v>
      </c>
      <c r="B34" s="7" t="s">
        <v>111</v>
      </c>
      <c r="C34" s="23" t="s">
        <v>13</v>
      </c>
      <c r="D34" s="18" t="s">
        <v>13</v>
      </c>
      <c r="E34" s="17">
        <v>37115.800799999997</v>
      </c>
      <c r="F34" s="18" t="s">
        <v>176</v>
      </c>
    </row>
    <row r="35" spans="1:6" x14ac:dyDescent="0.25">
      <c r="A35" s="16">
        <v>46</v>
      </c>
      <c r="B35" s="7" t="s">
        <v>113</v>
      </c>
      <c r="C35" s="23" t="s">
        <v>13</v>
      </c>
      <c r="D35" s="18" t="s">
        <v>13</v>
      </c>
      <c r="E35" s="17">
        <v>12947.599</v>
      </c>
      <c r="F35" s="18" t="s">
        <v>177</v>
      </c>
    </row>
    <row r="36" spans="1:6" x14ac:dyDescent="0.25">
      <c r="A36" s="16">
        <v>47</v>
      </c>
      <c r="B36" s="7" t="s">
        <v>115</v>
      </c>
      <c r="C36" s="23" t="s">
        <v>13</v>
      </c>
      <c r="D36" s="18" t="s">
        <v>13</v>
      </c>
      <c r="E36" s="17">
        <v>39947.392800000001</v>
      </c>
      <c r="F36" s="18" t="s">
        <v>177</v>
      </c>
    </row>
    <row r="37" spans="1:6" x14ac:dyDescent="0.25">
      <c r="A37" s="16">
        <v>50</v>
      </c>
      <c r="B37" s="7" t="s">
        <v>122</v>
      </c>
      <c r="C37" s="23" t="s">
        <v>13</v>
      </c>
      <c r="D37" s="18" t="s">
        <v>13</v>
      </c>
      <c r="E37" s="17">
        <v>126268.277</v>
      </c>
      <c r="F37" s="18" t="s">
        <v>14</v>
      </c>
    </row>
    <row r="38" spans="1:6" x14ac:dyDescent="0.25">
      <c r="A38" s="16">
        <v>51</v>
      </c>
      <c r="B38" s="7" t="s">
        <v>124</v>
      </c>
      <c r="C38" s="23" t="s">
        <v>13</v>
      </c>
      <c r="D38" s="18" t="s">
        <v>13</v>
      </c>
      <c r="E38" s="17">
        <v>106982.666</v>
      </c>
      <c r="F38" s="18" t="s">
        <v>176</v>
      </c>
    </row>
    <row r="39" spans="1:6" x14ac:dyDescent="0.25">
      <c r="A39" s="16">
        <v>53</v>
      </c>
      <c r="B39" s="7" t="s">
        <v>129</v>
      </c>
      <c r="C39" s="23" t="s">
        <v>13</v>
      </c>
      <c r="D39" s="18" t="s">
        <v>13</v>
      </c>
      <c r="E39" s="17">
        <v>68583.657600000006</v>
      </c>
      <c r="F39" s="18" t="s">
        <v>14</v>
      </c>
    </row>
    <row r="40" spans="1:6" x14ac:dyDescent="0.25">
      <c r="A40" s="16">
        <v>54</v>
      </c>
      <c r="B40" s="7" t="s">
        <v>131</v>
      </c>
      <c r="C40" s="23" t="s">
        <v>13</v>
      </c>
      <c r="D40" s="18" t="s">
        <v>13</v>
      </c>
      <c r="E40" s="17">
        <v>14183.868</v>
      </c>
      <c r="F40" s="18" t="s">
        <v>177</v>
      </c>
    </row>
    <row r="41" spans="1:6" x14ac:dyDescent="0.25">
      <c r="A41" s="16">
        <v>59</v>
      </c>
      <c r="B41" s="7" t="s">
        <v>144</v>
      </c>
      <c r="C41" s="23" t="s">
        <v>13</v>
      </c>
      <c r="D41" s="18" t="s">
        <v>13</v>
      </c>
      <c r="E41" s="17">
        <v>18785.129000000001</v>
      </c>
      <c r="F41" s="18" t="s">
        <v>14</v>
      </c>
    </row>
    <row r="42" spans="1:6" x14ac:dyDescent="0.25">
      <c r="A42" s="16">
        <v>60</v>
      </c>
      <c r="B42" s="7" t="s">
        <v>146</v>
      </c>
      <c r="C42" s="23" t="s">
        <v>13</v>
      </c>
      <c r="D42" s="18" t="s">
        <v>13</v>
      </c>
      <c r="E42" s="17">
        <v>34568.587200000002</v>
      </c>
      <c r="F42" s="18" t="s">
        <v>14</v>
      </c>
    </row>
    <row r="43" spans="1:6" x14ac:dyDescent="0.25">
      <c r="A43" s="16">
        <v>61</v>
      </c>
      <c r="B43" s="7" t="s">
        <v>148</v>
      </c>
      <c r="C43" s="23" t="s">
        <v>13</v>
      </c>
      <c r="D43" s="18" t="s">
        <v>13</v>
      </c>
      <c r="E43" s="17">
        <v>21400.617999999999</v>
      </c>
      <c r="F43" s="18" t="s">
        <v>17</v>
      </c>
    </row>
    <row r="44" spans="1:6" x14ac:dyDescent="0.25">
      <c r="A44" s="16">
        <v>62</v>
      </c>
      <c r="B44" s="7" t="s">
        <v>150</v>
      </c>
      <c r="C44" s="23" t="s">
        <v>13</v>
      </c>
      <c r="D44" s="18" t="s">
        <v>13</v>
      </c>
      <c r="E44" s="17">
        <v>18067.02</v>
      </c>
      <c r="F44" s="18" t="s">
        <v>17</v>
      </c>
    </row>
    <row r="45" spans="1:6" x14ac:dyDescent="0.25">
      <c r="A45" s="16">
        <v>64</v>
      </c>
      <c r="B45" s="7" t="s">
        <v>154</v>
      </c>
      <c r="C45" s="23" t="s">
        <v>13</v>
      </c>
      <c r="D45" s="18" t="s">
        <v>13</v>
      </c>
      <c r="E45" s="17">
        <v>12422.124</v>
      </c>
      <c r="F45" s="18" t="s">
        <v>177</v>
      </c>
    </row>
    <row r="46" spans="1:6" x14ac:dyDescent="0.25">
      <c r="A46" s="16">
        <v>65</v>
      </c>
      <c r="B46" s="7" t="s">
        <v>156</v>
      </c>
      <c r="C46" s="23" t="s">
        <v>13</v>
      </c>
      <c r="D46" s="18" t="s">
        <v>13</v>
      </c>
      <c r="E46" s="17">
        <v>4355.8968000000004</v>
      </c>
      <c r="F46" s="18" t="s">
        <v>14</v>
      </c>
    </row>
    <row r="47" spans="1:6" x14ac:dyDescent="0.25">
      <c r="A47" s="16">
        <v>68</v>
      </c>
      <c r="B47" s="7" t="s">
        <v>163</v>
      </c>
      <c r="C47" s="23" t="s">
        <v>13</v>
      </c>
      <c r="D47" s="18" t="s">
        <v>13</v>
      </c>
      <c r="E47" s="17">
        <v>23941.126</v>
      </c>
      <c r="F47" s="18" t="s">
        <v>176</v>
      </c>
    </row>
    <row r="48" spans="1:6" x14ac:dyDescent="0.25">
      <c r="A48" s="16">
        <v>69</v>
      </c>
      <c r="B48" s="7" t="s">
        <v>165</v>
      </c>
      <c r="C48" s="23" t="s">
        <v>13</v>
      </c>
      <c r="D48" s="18" t="s">
        <v>13</v>
      </c>
      <c r="E48" s="17">
        <v>366079.43040000001</v>
      </c>
      <c r="F48" s="18" t="s">
        <v>17</v>
      </c>
    </row>
    <row r="49" spans="1:6" x14ac:dyDescent="0.25">
      <c r="A49" s="16">
        <v>70</v>
      </c>
      <c r="B49" s="7" t="s">
        <v>167</v>
      </c>
      <c r="C49" s="23" t="s">
        <v>13</v>
      </c>
      <c r="D49" s="18" t="s">
        <v>13</v>
      </c>
      <c r="E49" s="17">
        <v>54198.926399999997</v>
      </c>
      <c r="F49" s="18" t="s">
        <v>14</v>
      </c>
    </row>
    <row r="50" spans="1:6" x14ac:dyDescent="0.25">
      <c r="A50" s="16">
        <v>73</v>
      </c>
      <c r="B50" s="7" t="s">
        <v>174</v>
      </c>
      <c r="C50" s="23" t="s">
        <v>13</v>
      </c>
      <c r="D50" s="18" t="s">
        <v>13</v>
      </c>
      <c r="E50" s="17">
        <v>37146.2808</v>
      </c>
      <c r="F50" s="18" t="s">
        <v>176</v>
      </c>
    </row>
    <row r="51" spans="1:6" x14ac:dyDescent="0.25">
      <c r="A51" s="16">
        <v>75</v>
      </c>
      <c r="B51" s="7" t="s">
        <v>186</v>
      </c>
      <c r="C51" s="23" t="s">
        <v>13</v>
      </c>
      <c r="D51" s="18" t="s">
        <v>13</v>
      </c>
      <c r="E51" s="17">
        <v>19755.307000000001</v>
      </c>
      <c r="F51" s="18" t="s">
        <v>176</v>
      </c>
    </row>
    <row r="52" spans="1:6" x14ac:dyDescent="0.25">
      <c r="A52" s="16">
        <v>77</v>
      </c>
      <c r="B52" s="7" t="s">
        <v>124</v>
      </c>
      <c r="C52" s="23" t="s">
        <v>13</v>
      </c>
      <c r="D52" s="18" t="s">
        <v>13</v>
      </c>
      <c r="E52" s="17">
        <v>57126.225599999998</v>
      </c>
      <c r="F52" s="18" t="s">
        <v>176</v>
      </c>
    </row>
    <row r="53" spans="1:6" x14ac:dyDescent="0.25">
      <c r="A53" s="16">
        <v>79</v>
      </c>
      <c r="B53" s="7" t="s">
        <v>94</v>
      </c>
      <c r="C53" s="23" t="s">
        <v>13</v>
      </c>
      <c r="D53" s="18" t="s">
        <v>13</v>
      </c>
      <c r="E53" s="17">
        <v>14173.2</v>
      </c>
      <c r="F53" s="18" t="s">
        <v>14</v>
      </c>
    </row>
    <row r="54" spans="1:6" x14ac:dyDescent="0.25">
      <c r="A54" s="16">
        <v>5</v>
      </c>
      <c r="B54" s="7" t="s">
        <v>24</v>
      </c>
      <c r="C54" s="17" t="s">
        <v>25</v>
      </c>
      <c r="D54" s="17" t="s">
        <v>25</v>
      </c>
      <c r="E54" s="17">
        <v>19566.635999999999</v>
      </c>
      <c r="F54" s="18" t="s">
        <v>14</v>
      </c>
    </row>
    <row r="55" spans="1:6" x14ac:dyDescent="0.25">
      <c r="A55" s="16">
        <v>34</v>
      </c>
      <c r="B55" s="22" t="s">
        <v>88</v>
      </c>
      <c r="C55" s="17" t="s">
        <v>25</v>
      </c>
      <c r="D55" s="17" t="s">
        <v>25</v>
      </c>
      <c r="E55" s="17">
        <v>9805.6380000000008</v>
      </c>
      <c r="F55" s="18" t="s">
        <v>176</v>
      </c>
    </row>
    <row r="56" spans="1:6" x14ac:dyDescent="0.25">
      <c r="A56" s="16">
        <v>63</v>
      </c>
      <c r="B56" s="7" t="s">
        <v>152</v>
      </c>
      <c r="C56" s="23" t="s">
        <v>25</v>
      </c>
      <c r="D56" s="17" t="s">
        <v>25</v>
      </c>
      <c r="E56" s="17">
        <v>9427.9869999999992</v>
      </c>
      <c r="F56" s="18" t="s">
        <v>176</v>
      </c>
    </row>
    <row r="57" spans="1:6" x14ac:dyDescent="0.25">
      <c r="A57" s="16">
        <v>25</v>
      </c>
      <c r="B57" s="7" t="s">
        <v>67</v>
      </c>
      <c r="C57" s="17" t="s">
        <v>68</v>
      </c>
      <c r="D57" s="17" t="s">
        <v>68</v>
      </c>
      <c r="E57" s="17">
        <v>37954</v>
      </c>
      <c r="F57" s="18" t="s">
        <v>17</v>
      </c>
    </row>
    <row r="58" spans="1:6" x14ac:dyDescent="0.25">
      <c r="A58" s="16">
        <v>29</v>
      </c>
      <c r="B58" s="7" t="s">
        <v>77</v>
      </c>
      <c r="C58" s="17" t="s">
        <v>68</v>
      </c>
      <c r="D58" s="17" t="s">
        <v>68</v>
      </c>
      <c r="E58" s="17">
        <v>5950.0680000000002</v>
      </c>
      <c r="F58" s="18" t="s">
        <v>177</v>
      </c>
    </row>
    <row r="59" spans="1:6" x14ac:dyDescent="0.25">
      <c r="A59" s="16">
        <v>80</v>
      </c>
      <c r="B59" s="7" t="s">
        <v>192</v>
      </c>
      <c r="C59" s="23" t="s">
        <v>68</v>
      </c>
      <c r="D59" s="17" t="s">
        <v>68</v>
      </c>
      <c r="E59" s="17">
        <v>10258.540000000001</v>
      </c>
      <c r="F59" s="18" t="s">
        <v>176</v>
      </c>
    </row>
    <row r="60" spans="1:6" x14ac:dyDescent="0.25">
      <c r="A60" s="16">
        <v>30</v>
      </c>
      <c r="B60" s="7" t="s">
        <v>79</v>
      </c>
      <c r="C60" s="17" t="s">
        <v>80</v>
      </c>
      <c r="D60" s="47" t="s">
        <v>230</v>
      </c>
      <c r="E60" s="17">
        <v>37995.86</v>
      </c>
      <c r="F60" s="18" t="s">
        <v>17</v>
      </c>
    </row>
    <row r="61" spans="1:6" x14ac:dyDescent="0.25">
      <c r="A61" s="16">
        <v>72</v>
      </c>
      <c r="B61" s="7" t="s">
        <v>171</v>
      </c>
      <c r="C61" s="23" t="s">
        <v>172</v>
      </c>
      <c r="D61" s="47" t="s">
        <v>230</v>
      </c>
      <c r="E61" s="17">
        <v>11831.48</v>
      </c>
      <c r="F61" s="18" t="s">
        <v>176</v>
      </c>
    </row>
    <row r="62" spans="1:6" x14ac:dyDescent="0.25">
      <c r="A62" s="16">
        <v>55</v>
      </c>
      <c r="B62" s="7" t="s">
        <v>133</v>
      </c>
      <c r="C62" s="23" t="s">
        <v>134</v>
      </c>
      <c r="D62" s="47" t="s">
        <v>230</v>
      </c>
      <c r="E62" s="17">
        <v>7104.2784000000001</v>
      </c>
      <c r="F62" s="18" t="s">
        <v>176</v>
      </c>
    </row>
    <row r="63" spans="1:6" x14ac:dyDescent="0.25">
      <c r="A63" s="16">
        <v>58</v>
      </c>
      <c r="B63" s="7" t="s">
        <v>141</v>
      </c>
      <c r="C63" s="23" t="s">
        <v>142</v>
      </c>
      <c r="D63" s="47" t="s">
        <v>230</v>
      </c>
      <c r="E63" s="17">
        <v>34105.595999999998</v>
      </c>
      <c r="F63" s="18" t="s">
        <v>177</v>
      </c>
    </row>
    <row r="64" spans="1:6" x14ac:dyDescent="0.25">
      <c r="A64" s="16">
        <v>13</v>
      </c>
      <c r="B64" s="7" t="s">
        <v>42</v>
      </c>
      <c r="C64" s="17" t="s">
        <v>43</v>
      </c>
      <c r="D64" s="17" t="s">
        <v>43</v>
      </c>
      <c r="E64" s="17">
        <v>36004.804799999998</v>
      </c>
      <c r="F64" s="18" t="s">
        <v>14</v>
      </c>
    </row>
    <row r="65" spans="1:6" x14ac:dyDescent="0.25">
      <c r="A65" s="16">
        <v>31</v>
      </c>
      <c r="B65" s="7" t="s">
        <v>82</v>
      </c>
      <c r="C65" s="17" t="s">
        <v>43</v>
      </c>
      <c r="D65" s="17" t="s">
        <v>43</v>
      </c>
      <c r="E65" s="17">
        <v>97335.441600000006</v>
      </c>
      <c r="F65" s="18" t="s">
        <v>176</v>
      </c>
    </row>
    <row r="66" spans="1:6" x14ac:dyDescent="0.25">
      <c r="A66" s="16">
        <v>35</v>
      </c>
      <c r="B66" s="7" t="s">
        <v>90</v>
      </c>
      <c r="C66" s="17" t="s">
        <v>43</v>
      </c>
      <c r="D66" s="17" t="s">
        <v>43</v>
      </c>
      <c r="E66" s="17">
        <v>23198.633000000002</v>
      </c>
      <c r="F66" s="18" t="s">
        <v>17</v>
      </c>
    </row>
    <row r="67" spans="1:6" x14ac:dyDescent="0.25">
      <c r="A67" s="16">
        <v>49</v>
      </c>
      <c r="B67" s="7" t="s">
        <v>120</v>
      </c>
      <c r="C67" s="23" t="s">
        <v>43</v>
      </c>
      <c r="D67" s="17" t="s">
        <v>43</v>
      </c>
      <c r="E67" s="17">
        <v>20033.59</v>
      </c>
      <c r="F67" s="18" t="s">
        <v>14</v>
      </c>
    </row>
    <row r="68" spans="1:6" x14ac:dyDescent="0.25">
      <c r="A68" s="16">
        <v>56</v>
      </c>
      <c r="B68" s="7" t="s">
        <v>136</v>
      </c>
      <c r="C68" s="23" t="s">
        <v>43</v>
      </c>
      <c r="D68" s="17" t="s">
        <v>43</v>
      </c>
      <c r="E68" s="17">
        <v>2246.9856</v>
      </c>
      <c r="F68" s="18" t="s">
        <v>14</v>
      </c>
    </row>
    <row r="69" spans="1:6" x14ac:dyDescent="0.25">
      <c r="A69" s="16">
        <v>67</v>
      </c>
      <c r="B69" s="7" t="s">
        <v>161</v>
      </c>
      <c r="C69" s="23" t="s">
        <v>43</v>
      </c>
      <c r="D69" s="17" t="s">
        <v>43</v>
      </c>
      <c r="E69" s="17">
        <v>66882.263999999996</v>
      </c>
      <c r="F69" s="18" t="s">
        <v>176</v>
      </c>
    </row>
    <row r="70" spans="1:6" x14ac:dyDescent="0.25">
      <c r="A70" s="16">
        <v>71</v>
      </c>
      <c r="B70" s="7" t="s">
        <v>169</v>
      </c>
      <c r="C70" s="23" t="s">
        <v>43</v>
      </c>
      <c r="D70" s="17" t="s">
        <v>43</v>
      </c>
      <c r="E70" s="17">
        <v>203460.09599999999</v>
      </c>
      <c r="F70" s="18" t="s">
        <v>176</v>
      </c>
    </row>
    <row r="71" spans="1:6" x14ac:dyDescent="0.25">
      <c r="A71" s="16">
        <v>78</v>
      </c>
      <c r="B71" s="7" t="s">
        <v>120</v>
      </c>
      <c r="C71" s="23" t="s">
        <v>43</v>
      </c>
      <c r="D71" s="17" t="s">
        <v>43</v>
      </c>
      <c r="E71" s="17">
        <v>16280.892</v>
      </c>
      <c r="F71" s="18" t="s">
        <v>176</v>
      </c>
    </row>
    <row r="72" spans="1:6" x14ac:dyDescent="0.25">
      <c r="A72" s="16">
        <v>26</v>
      </c>
      <c r="B72" s="7" t="s">
        <v>70</v>
      </c>
      <c r="C72" s="17" t="s">
        <v>71</v>
      </c>
      <c r="D72" s="47" t="s">
        <v>230</v>
      </c>
      <c r="E72" s="17">
        <v>219816.274</v>
      </c>
      <c r="F72" s="18" t="s">
        <v>14</v>
      </c>
    </row>
    <row r="73" spans="1:6" x14ac:dyDescent="0.25">
      <c r="A73" s="16">
        <v>44</v>
      </c>
      <c r="B73" s="7" t="s">
        <v>108</v>
      </c>
      <c r="C73" s="23" t="s">
        <v>109</v>
      </c>
      <c r="D73" s="47" t="s">
        <v>230</v>
      </c>
      <c r="E73" s="17">
        <v>16886.53</v>
      </c>
      <c r="F73" s="18" t="s">
        <v>176</v>
      </c>
    </row>
    <row r="74" spans="1:6" x14ac:dyDescent="0.25">
      <c r="A74" s="16">
        <v>66</v>
      </c>
      <c r="B74" s="7" t="s">
        <v>158</v>
      </c>
      <c r="C74" s="23" t="s">
        <v>159</v>
      </c>
      <c r="D74" s="47" t="s">
        <v>230</v>
      </c>
      <c r="E74" s="17">
        <v>3200.4</v>
      </c>
      <c r="F74" s="18" t="s">
        <v>17</v>
      </c>
    </row>
    <row r="75" spans="1:6" x14ac:dyDescent="0.25">
      <c r="A75" s="16">
        <v>48</v>
      </c>
      <c r="B75" s="7" t="s">
        <v>117</v>
      </c>
      <c r="C75" s="23" t="s">
        <v>118</v>
      </c>
      <c r="D75" s="47" t="s">
        <v>230</v>
      </c>
      <c r="E75" s="17">
        <v>301429</v>
      </c>
      <c r="F75" s="18" t="s">
        <v>176</v>
      </c>
    </row>
    <row r="76" spans="1:6" x14ac:dyDescent="0.25">
      <c r="A76" s="16">
        <v>74</v>
      </c>
      <c r="B76" s="7" t="s">
        <v>184</v>
      </c>
      <c r="C76" s="23" t="s">
        <v>185</v>
      </c>
      <c r="D76" s="47" t="s">
        <v>230</v>
      </c>
      <c r="E76" s="17">
        <v>12355.73</v>
      </c>
      <c r="F76" s="18" t="s">
        <v>17</v>
      </c>
    </row>
    <row r="77" spans="1:6" x14ac:dyDescent="0.25">
      <c r="A77" s="16">
        <v>3</v>
      </c>
      <c r="B77" s="7" t="s">
        <v>19</v>
      </c>
      <c r="C77" s="17" t="s">
        <v>20</v>
      </c>
      <c r="D77" s="47" t="s">
        <v>230</v>
      </c>
      <c r="E77" s="17">
        <v>1747.32</v>
      </c>
      <c r="F77" s="18" t="s">
        <v>14</v>
      </c>
    </row>
    <row r="78" spans="1:6" x14ac:dyDescent="0.25">
      <c r="A78" s="16">
        <v>4</v>
      </c>
      <c r="B78" s="7" t="s">
        <v>22</v>
      </c>
      <c r="C78" s="17" t="s">
        <v>20</v>
      </c>
      <c r="D78" s="47" t="s">
        <v>230</v>
      </c>
      <c r="E78" s="17">
        <v>17412.07</v>
      </c>
      <c r="F78" s="18" t="s">
        <v>176</v>
      </c>
    </row>
    <row r="79" spans="1:6" x14ac:dyDescent="0.25">
      <c r="A79" s="16">
        <v>11</v>
      </c>
      <c r="B79" s="7" t="s">
        <v>37</v>
      </c>
      <c r="C79" s="17" t="s">
        <v>38</v>
      </c>
      <c r="D79" s="47" t="s">
        <v>230</v>
      </c>
      <c r="E79" s="17">
        <v>11322.19</v>
      </c>
      <c r="F79" s="18" t="s">
        <v>176</v>
      </c>
    </row>
    <row r="80" spans="1:6" x14ac:dyDescent="0.25">
      <c r="A80" s="31">
        <v>52</v>
      </c>
      <c r="B80" s="32" t="s">
        <v>126</v>
      </c>
      <c r="C80" s="33" t="s">
        <v>127</v>
      </c>
      <c r="D80" s="47" t="s">
        <v>230</v>
      </c>
      <c r="E80" s="34">
        <v>350993</v>
      </c>
      <c r="F80" s="35" t="s">
        <v>176</v>
      </c>
    </row>
    <row r="81" spans="1:6" x14ac:dyDescent="0.25">
      <c r="A81" s="25">
        <v>76</v>
      </c>
      <c r="B81" s="26" t="s">
        <v>189</v>
      </c>
      <c r="C81" s="27" t="s">
        <v>190</v>
      </c>
      <c r="D81" s="47" t="s">
        <v>230</v>
      </c>
      <c r="E81" s="28">
        <v>15683.98</v>
      </c>
      <c r="F81" s="29" t="s">
        <v>176</v>
      </c>
    </row>
    <row r="89" spans="1:6" x14ac:dyDescent="0.25">
      <c r="A89" s="41"/>
      <c r="B89" s="41"/>
      <c r="C89" s="41"/>
    </row>
  </sheetData>
  <autoFilter ref="A1:F81"/>
  <sortState ref="A2:C81">
    <sortCondition ref="C2:C8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MUESTRA PROYECTOS</vt:lpstr>
      <vt:lpstr>GRAFICAS MUESTRA</vt:lpstr>
      <vt:lpstr>TABLAS ESTADÍSTICAS</vt:lpstr>
      <vt:lpstr>OTROS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USUARIO</cp:lastModifiedBy>
  <cp:revision/>
  <dcterms:created xsi:type="dcterms:W3CDTF">2020-09-14T01:41:01Z</dcterms:created>
  <dcterms:modified xsi:type="dcterms:W3CDTF">2020-10-26T03:26:58Z</dcterms:modified>
  <cp:category/>
  <cp:contentStatus/>
</cp:coreProperties>
</file>