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costeo gevaus\"/>
    </mc:Choice>
  </mc:AlternateContent>
  <xr:revisionPtr revIDLastSave="0" documentId="13_ncr:1_{D5C606F0-8EAF-4211-B8DF-B7D28A2FFCB5}" xr6:coauthVersionLast="47" xr6:coauthVersionMax="47" xr10:uidLastSave="{00000000-0000-0000-0000-000000000000}"/>
  <bookViews>
    <workbookView xWindow="-120" yWindow="-120" windowWidth="20730" windowHeight="11040" xr2:uid="{47DA909B-C081-46A4-90D3-F5712BD6F5C7}"/>
  </bookViews>
  <sheets>
    <sheet name="COSTOS ABC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" i="1" l="1"/>
  <c r="D88" i="1"/>
  <c r="E88" i="1"/>
  <c r="B88" i="1"/>
  <c r="L11" i="1"/>
  <c r="I17" i="1" s="1"/>
  <c r="K10" i="1"/>
  <c r="K9" i="1"/>
  <c r="K8" i="1"/>
  <c r="K7" i="1"/>
  <c r="K6" i="1"/>
  <c r="K5" i="1"/>
  <c r="E13" i="1"/>
  <c r="I16" i="1" s="1"/>
  <c r="F52" i="1"/>
  <c r="C38" i="1"/>
  <c r="H17" i="1" l="1"/>
  <c r="E25" i="1" s="1"/>
  <c r="E74" i="1" s="1"/>
  <c r="D17" i="1"/>
  <c r="C25" i="1" s="1"/>
  <c r="C74" i="1" s="1"/>
  <c r="F17" i="1"/>
  <c r="D25" i="1" s="1"/>
  <c r="D74" i="1" s="1"/>
  <c r="D16" i="1"/>
  <c r="D18" i="1" s="1"/>
  <c r="F16" i="1"/>
  <c r="H16" i="1"/>
  <c r="C24" i="1"/>
  <c r="C73" i="1" s="1"/>
  <c r="I18" i="1"/>
  <c r="E24" i="1" l="1"/>
  <c r="E73" i="1" s="1"/>
  <c r="H18" i="1"/>
  <c r="D24" i="1"/>
  <c r="D73" i="1" s="1"/>
  <c r="F18" i="1"/>
  <c r="B79" i="1"/>
  <c r="B80" i="1"/>
  <c r="B81" i="1"/>
  <c r="B82" i="1"/>
  <c r="B78" i="1"/>
  <c r="E44" i="1"/>
  <c r="C66" i="1"/>
  <c r="C65" i="1"/>
  <c r="C64" i="1"/>
  <c r="C61" i="1"/>
  <c r="C60" i="1"/>
  <c r="C59" i="1"/>
  <c r="C56" i="1"/>
  <c r="C55" i="1"/>
  <c r="C54" i="1"/>
  <c r="C51" i="1"/>
  <c r="C50" i="1"/>
  <c r="C49" i="1"/>
  <c r="B64" i="1"/>
  <c r="B59" i="1"/>
  <c r="B54" i="1"/>
  <c r="B49" i="1"/>
  <c r="B44" i="1"/>
  <c r="C46" i="1"/>
  <c r="C45" i="1"/>
  <c r="C44" i="1"/>
  <c r="E75" i="1"/>
  <c r="D75" i="1"/>
  <c r="C75" i="1"/>
  <c r="E72" i="1"/>
  <c r="D72" i="1"/>
  <c r="C72" i="1"/>
  <c r="F67" i="1"/>
  <c r="D67" i="1"/>
  <c r="E65" i="1" s="1"/>
  <c r="G66" i="1"/>
  <c r="G65" i="1"/>
  <c r="G64" i="1"/>
  <c r="F62" i="1"/>
  <c r="D62" i="1"/>
  <c r="E60" i="1" s="1"/>
  <c r="G61" i="1"/>
  <c r="G60" i="1"/>
  <c r="G59" i="1"/>
  <c r="F57" i="1"/>
  <c r="D57" i="1"/>
  <c r="E54" i="1" s="1"/>
  <c r="G56" i="1"/>
  <c r="G55" i="1"/>
  <c r="G54" i="1"/>
  <c r="D52" i="1"/>
  <c r="E51" i="1" s="1"/>
  <c r="F51" i="1" s="1"/>
  <c r="G51" i="1"/>
  <c r="G50" i="1"/>
  <c r="G49" i="1"/>
  <c r="F47" i="1"/>
  <c r="D47" i="1"/>
  <c r="G46" i="1"/>
  <c r="E46" i="1"/>
  <c r="G45" i="1"/>
  <c r="E45" i="1"/>
  <c r="G44" i="1"/>
  <c r="F27" i="1"/>
  <c r="C28" i="1" s="1"/>
  <c r="F65" i="1" l="1"/>
  <c r="H65" i="1" s="1"/>
  <c r="D82" i="1" s="1"/>
  <c r="E61" i="1"/>
  <c r="F61" i="1" s="1"/>
  <c r="H61" i="1" s="1"/>
  <c r="E81" i="1" s="1"/>
  <c r="E56" i="1"/>
  <c r="F56" i="1" s="1"/>
  <c r="H56" i="1" s="1"/>
  <c r="E80" i="1" s="1"/>
  <c r="F44" i="1"/>
  <c r="H44" i="1" s="1"/>
  <c r="C78" i="1" s="1"/>
  <c r="F60" i="1"/>
  <c r="H60" i="1" s="1"/>
  <c r="D81" i="1" s="1"/>
  <c r="F45" i="1"/>
  <c r="H45" i="1" s="1"/>
  <c r="D78" i="1" s="1"/>
  <c r="F46" i="1"/>
  <c r="H46" i="1" s="1"/>
  <c r="E78" i="1" s="1"/>
  <c r="H51" i="1"/>
  <c r="E79" i="1" s="1"/>
  <c r="E59" i="1"/>
  <c r="E64" i="1"/>
  <c r="F64" i="1" s="1"/>
  <c r="H64" i="1" s="1"/>
  <c r="C82" i="1" s="1"/>
  <c r="E55" i="1"/>
  <c r="F55" i="1" s="1"/>
  <c r="H55" i="1" s="1"/>
  <c r="D80" i="1" s="1"/>
  <c r="E66" i="1"/>
  <c r="F66" i="1" s="1"/>
  <c r="H66" i="1" s="1"/>
  <c r="E82" i="1" s="1"/>
  <c r="D28" i="1"/>
  <c r="E47" i="1"/>
  <c r="E28" i="1"/>
  <c r="E49" i="1"/>
  <c r="E50" i="1"/>
  <c r="F50" i="1" s="1"/>
  <c r="H50" i="1" s="1"/>
  <c r="D79" i="1" s="1"/>
  <c r="F54" i="1"/>
  <c r="H54" i="1" s="1"/>
  <c r="C80" i="1" s="1"/>
  <c r="E62" i="1" l="1"/>
  <c r="E83" i="1"/>
  <c r="E85" i="1" s="1"/>
  <c r="E90" i="1" s="1"/>
  <c r="D83" i="1"/>
  <c r="D85" i="1" s="1"/>
  <c r="D90" i="1" s="1"/>
  <c r="E67" i="1"/>
  <c r="E57" i="1"/>
  <c r="F59" i="1"/>
  <c r="H59" i="1" s="1"/>
  <c r="C81" i="1" s="1"/>
  <c r="E52" i="1"/>
  <c r="F49" i="1"/>
  <c r="H49" i="1" s="1"/>
  <c r="C79" i="1" s="1"/>
  <c r="C83" i="1" l="1"/>
  <c r="C85" i="1" s="1"/>
  <c r="C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</author>
  </authors>
  <commentList>
    <comment ref="A29" authorId="0" shapeId="0" xr:uid="{ADBBDCF8-DA5D-4313-8CB6-B7DCB2931176}">
      <text>
        <r>
          <rPr>
            <sz val="9"/>
            <color indexed="81"/>
            <rFont val="Tahoma"/>
            <family val="2"/>
          </rPr>
          <t xml:space="preserve">no es una salida real de dinero
</t>
        </r>
      </text>
    </comment>
  </commentList>
</comments>
</file>

<file path=xl/sharedStrings.xml><?xml version="1.0" encoding="utf-8"?>
<sst xmlns="http://schemas.openxmlformats.org/spreadsheetml/2006/main" count="86" uniqueCount="67">
  <si>
    <t>COSTOS ABC</t>
  </si>
  <si>
    <t>NOTAS DE CLASE</t>
  </si>
  <si>
    <t>COSTOS MENSUALES PRO EL RECURSO QUE LOS GENERO</t>
  </si>
  <si>
    <t>COSTOS DIRECTOS</t>
  </si>
  <si>
    <t>Unidades Producidas</t>
  </si>
  <si>
    <t>Participación</t>
  </si>
  <si>
    <t>COSTOS INDIRECTOS DE FABRICACIÓN</t>
  </si>
  <si>
    <t>BASE PARA APLICAR CIF</t>
  </si>
  <si>
    <t>ACTIVIDAD</t>
  </si>
  <si>
    <t>COSTO</t>
  </si>
  <si>
    <t>UNIDAD</t>
  </si>
  <si>
    <t>DRIVER/CONDUCTOR</t>
  </si>
  <si>
    <t>TOTAL</t>
  </si>
  <si>
    <t>ACTIVIDADES EN QUE SON UTILIZADOS LOS RECURSOS</t>
  </si>
  <si>
    <t>PRODUCTO</t>
  </si>
  <si>
    <t>DRIVER:
Resultados encontrados en el mes
(No. De meses)</t>
  </si>
  <si>
    <t>Part. Porc</t>
  </si>
  <si>
    <t>Porrateo del Costo total</t>
  </si>
  <si>
    <t>Unidades producidas</t>
  </si>
  <si>
    <t>CIF por producto</t>
  </si>
  <si>
    <t>Costo total de cada producto</t>
  </si>
  <si>
    <t>MPD</t>
  </si>
  <si>
    <t>MOD</t>
  </si>
  <si>
    <t>TOTAL COSTO DIRECTO</t>
  </si>
  <si>
    <t>COSTOS IND. FABRICACION</t>
  </si>
  <si>
    <t>TOTAL CIF</t>
  </si>
  <si>
    <t>TOTAL COSTO UNITARIO</t>
  </si>
  <si>
    <t>COSTEO ABC</t>
  </si>
  <si>
    <t>1. Total costo unitario = Costo directo + Costo indirecto</t>
  </si>
  <si>
    <t>Desarrollo de plataforma tecnológica (app/web)</t>
  </si>
  <si>
    <t>Producción de contenido formativo digital</t>
  </si>
  <si>
    <t>Formación a administradores y líderes</t>
  </si>
  <si>
    <t>Piloto y despliegue en conjuntos VIS</t>
  </si>
  <si>
    <t>Evaluación y monitoreo del programa</t>
  </si>
  <si>
    <t>AUTOGESTION</t>
  </si>
  <si>
    <t>SOCIAL</t>
  </si>
  <si>
    <t>AMBIENTAL</t>
  </si>
  <si>
    <t>MOP</t>
  </si>
  <si>
    <t>No. Plataformas</t>
  </si>
  <si>
    <t>No. Contenidos digitales</t>
  </si>
  <si>
    <t>No de apoyo a los eventos</t>
  </si>
  <si>
    <t>No despliegues</t>
  </si>
  <si>
    <t>No. Veces de analisis y monit.</t>
  </si>
  <si>
    <t>Costo Materia Prima (infraestructura/recursos)</t>
  </si>
  <si>
    <t>VALOR POR RECURSO</t>
  </si>
  <si>
    <t xml:space="preserve"> Digitales</t>
  </si>
  <si>
    <t>Herramientas de Gestión y Colaboración (Slack, Trello, Notion)</t>
  </si>
  <si>
    <t xml:space="preserve">Físicos </t>
  </si>
  <si>
    <t>Equipos para el Equipo Técnico (PC, Discos internos y externos solidos…)</t>
  </si>
  <si>
    <t>Equipos para Producción de Contenido ( equipos audiovisuales)</t>
  </si>
  <si>
    <t>Mano de Obra Directa (profesionales)</t>
  </si>
  <si>
    <t>UNIDAD DE MEDIDA MESES</t>
  </si>
  <si>
    <t>VALOR UNITARIO</t>
  </si>
  <si>
    <t>Diseñador UI/UX</t>
  </si>
  <si>
    <t>COSTO PRIMO</t>
  </si>
  <si>
    <t>TOTAL COSTOS</t>
  </si>
  <si>
    <t>COSTOS</t>
  </si>
  <si>
    <t>PRORRATEO</t>
  </si>
  <si>
    <t>GEVAUS</t>
  </si>
  <si>
    <t>Gerente de Proyecto</t>
  </si>
  <si>
    <t>Desarrollador técnico</t>
  </si>
  <si>
    <t>Asesor experto en Administración</t>
  </si>
  <si>
    <t>Analista de datos</t>
  </si>
  <si>
    <t>Gestor de proyectos</t>
  </si>
  <si>
    <t>TEGNOLOGICOS: Licencias de Software de Desarrollo (VSP, Adobe creative cloud, canva pro)</t>
  </si>
  <si>
    <t xml:space="preserve"> RECURSOS EXTERNOS: Servicios de Hosting y Almacenamiento en la Nube (AWS entre otros)</t>
  </si>
  <si>
    <t>Materiales y espacios para Capacitación,  Difusión (Impresión de Manuales y Flyers, Pendrives…)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</si>
</sst>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.0_-;\-&quot;$&quot;\ * #,##0.0_-;_-&quot;$&quot;\ * &quot;-&quot;??_-;_-@_-"/>
    <numFmt numFmtId="165" formatCode="_-&quot;$&quot;\ * #,##0_-;\-&quot;$&quot;\ * #,##0_-;_-&quot;$&quot;\ * &quot;-&quot;??_-;_-@_-"/>
    <numFmt numFmtId="166" formatCode="_-* #,##0_-;\-* #,##0_-;_-* &quot;-&quot;??_-;_-@_-"/>
    <numFmt numFmtId="167" formatCode="_-&quot;$&quot;\ * #,##0.0_-;\-&quot;$&quot;\ * #,##0.0_-;_-&quot;$&quot;\ * &quot;-&quot;?_-;_-@_-"/>
    <numFmt numFmtId="168" formatCode="_(&quot;$&quot;\ * #,##0_);_(&quot;$&quot;\ * \(#,##0\);_(&quot;$&quot;\ * &quot;-&quot;??_);_(@_)"/>
    <numFmt numFmtId="169" formatCode="_-&quot;$&quot;\ * #,##0_-;\-&quot;$&quot;\ * #,##0_-;_-&quot;$&quot;\ 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color theme="1"/>
      <name val="Arial Narrow"/>
      <family val="2"/>
    </font>
    <font>
      <b/>
      <sz val="11"/>
      <color theme="9" tint="-0.249977111117893"/>
      <name val="Arial Narrow"/>
      <family val="2"/>
    </font>
    <font>
      <b/>
      <sz val="11"/>
      <color theme="9" tint="-0.499984740745262"/>
      <name val="Arial Narrow"/>
      <family val="2"/>
    </font>
    <font>
      <b/>
      <sz val="14"/>
      <color theme="9" tint="-0.499984740745262"/>
      <name val="Arial Narrow"/>
      <family val="2"/>
    </font>
    <font>
      <sz val="12"/>
      <color theme="1"/>
      <name val="Arial Narrow"/>
      <family val="2"/>
    </font>
    <font>
      <sz val="11"/>
      <color rgb="FFFF0000"/>
      <name val="Arial Narrow"/>
      <family val="2"/>
    </font>
    <font>
      <b/>
      <sz val="12"/>
      <color theme="9" tint="-0.499984740745262"/>
      <name val="Arial Narrow"/>
      <family val="2"/>
    </font>
    <font>
      <sz val="11"/>
      <color theme="9" tint="-0.499984740745262"/>
      <name val="Arial Narrow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0" applyFont="1" applyFill="1" applyAlignment="1">
      <alignment horizontal="left" indent="1"/>
    </xf>
    <xf numFmtId="164" fontId="2" fillId="2" borderId="0" xfId="2" applyNumberFormat="1" applyFont="1" applyFill="1"/>
    <xf numFmtId="0" fontId="2" fillId="2" borderId="0" xfId="0" applyFont="1" applyFill="1"/>
    <xf numFmtId="0" fontId="3" fillId="3" borderId="0" xfId="0" applyFont="1" applyFill="1" applyAlignment="1">
      <alignment horizontal="left" vertical="center" indent="2"/>
    </xf>
    <xf numFmtId="164" fontId="3" fillId="3" borderId="0" xfId="2" applyNumberFormat="1" applyFont="1" applyFill="1" applyAlignment="1">
      <alignment horizontal="left" vertical="center" indent="4"/>
    </xf>
    <xf numFmtId="164" fontId="4" fillId="3" borderId="0" xfId="2" applyNumberFormat="1" applyFont="1" applyFill="1" applyAlignment="1">
      <alignment horizontal="left" vertical="center" indent="1"/>
    </xf>
    <xf numFmtId="0" fontId="5" fillId="3" borderId="0" xfId="0" applyFont="1" applyFill="1"/>
    <xf numFmtId="0" fontId="3" fillId="3" borderId="0" xfId="0" applyFont="1" applyFill="1" applyAlignment="1">
      <alignment horizontal="right" vertical="center" indent="4"/>
    </xf>
    <xf numFmtId="164" fontId="6" fillId="2" borderId="0" xfId="2" applyNumberFormat="1" applyFont="1" applyFill="1"/>
    <xf numFmtId="0" fontId="7" fillId="2" borderId="0" xfId="0" applyFont="1" applyFill="1" applyAlignment="1">
      <alignment horizontal="left" indent="1"/>
    </xf>
    <xf numFmtId="164" fontId="8" fillId="2" borderId="0" xfId="2" applyNumberFormat="1" applyFont="1" applyFill="1"/>
    <xf numFmtId="0" fontId="8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indent="1"/>
    </xf>
    <xf numFmtId="164" fontId="8" fillId="4" borderId="0" xfId="2" applyNumberFormat="1" applyFont="1" applyFill="1" applyBorder="1"/>
    <xf numFmtId="164" fontId="8" fillId="4" borderId="0" xfId="2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164" fontId="2" fillId="2" borderId="0" xfId="2" applyNumberFormat="1" applyFont="1" applyFill="1" applyBorder="1"/>
    <xf numFmtId="165" fontId="2" fillId="2" borderId="0" xfId="2" applyNumberFormat="1" applyFont="1" applyFill="1" applyBorder="1"/>
    <xf numFmtId="165" fontId="2" fillId="2" borderId="0" xfId="2" applyNumberFormat="1" applyFont="1" applyFill="1" applyBorder="1" applyAlignment="1">
      <alignment horizontal="left" indent="1"/>
    </xf>
    <xf numFmtId="0" fontId="6" fillId="2" borderId="0" xfId="0" applyFont="1" applyFill="1" applyAlignment="1">
      <alignment horizontal="left" vertical="center" indent="1"/>
    </xf>
    <xf numFmtId="164" fontId="2" fillId="2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8" fillId="5" borderId="0" xfId="2" applyNumberFormat="1" applyFont="1" applyFill="1" applyBorder="1"/>
    <xf numFmtId="166" fontId="8" fillId="5" borderId="0" xfId="1" applyNumberFormat="1" applyFont="1" applyFill="1" applyBorder="1"/>
    <xf numFmtId="166" fontId="8" fillId="5" borderId="0" xfId="1" applyNumberFormat="1" applyFont="1" applyFill="1" applyBorder="1" applyAlignment="1">
      <alignment horizontal="left" indent="1"/>
    </xf>
    <xf numFmtId="166" fontId="9" fillId="0" borderId="0" xfId="0" applyNumberFormat="1" applyFont="1"/>
    <xf numFmtId="164" fontId="10" fillId="6" borderId="0" xfId="2" applyNumberFormat="1" applyFont="1" applyFill="1" applyBorder="1" applyAlignment="1">
      <alignment vertical="center"/>
    </xf>
    <xf numFmtId="9" fontId="8" fillId="6" borderId="0" xfId="3" applyFont="1" applyFill="1" applyBorder="1"/>
    <xf numFmtId="0" fontId="11" fillId="2" borderId="0" xfId="0" applyFont="1" applyFill="1"/>
    <xf numFmtId="164" fontId="6" fillId="2" borderId="0" xfId="2" applyNumberFormat="1" applyFont="1" applyFill="1" applyBorder="1"/>
    <xf numFmtId="0" fontId="8" fillId="4" borderId="0" xfId="0" applyFont="1" applyFill="1" applyAlignment="1">
      <alignment horizontal="left" indent="1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left" indent="1"/>
    </xf>
    <xf numFmtId="164" fontId="6" fillId="5" borderId="0" xfId="2" applyNumberFormat="1" applyFont="1" applyFill="1" applyBorder="1"/>
    <xf numFmtId="44" fontId="2" fillId="2" borderId="0" xfId="2" applyFont="1" applyFill="1" applyBorder="1" applyAlignment="1">
      <alignment horizontal="left" indent="1"/>
    </xf>
    <xf numFmtId="164" fontId="8" fillId="8" borderId="0" xfId="2" applyNumberFormat="1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/>
    </xf>
    <xf numFmtId="43" fontId="2" fillId="2" borderId="0" xfId="1" applyFont="1" applyFill="1" applyBorder="1" applyAlignment="1">
      <alignment horizontal="left" indent="1"/>
    </xf>
    <xf numFmtId="0" fontId="2" fillId="2" borderId="0" xfId="0" applyFont="1" applyFill="1" applyAlignment="1">
      <alignment horizontal="right" indent="1"/>
    </xf>
    <xf numFmtId="167" fontId="2" fillId="2" borderId="0" xfId="0" applyNumberFormat="1" applyFont="1" applyFill="1"/>
    <xf numFmtId="166" fontId="2" fillId="2" borderId="0" xfId="0" applyNumberFormat="1" applyFont="1" applyFill="1"/>
    <xf numFmtId="0" fontId="8" fillId="2" borderId="0" xfId="0" applyFont="1" applyFill="1"/>
    <xf numFmtId="43" fontId="2" fillId="2" borderId="0" xfId="1" applyFont="1" applyFill="1" applyBorder="1"/>
    <xf numFmtId="0" fontId="2" fillId="5" borderId="0" xfId="0" applyFont="1" applyFill="1"/>
    <xf numFmtId="0" fontId="2" fillId="2" borderId="0" xfId="0" applyFont="1" applyFill="1" applyAlignment="1">
      <alignment horizontal="left" indent="2"/>
    </xf>
    <xf numFmtId="0" fontId="2" fillId="4" borderId="0" xfId="0" applyFont="1" applyFill="1"/>
    <xf numFmtId="0" fontId="8" fillId="4" borderId="0" xfId="0" applyFont="1" applyFill="1"/>
    <xf numFmtId="43" fontId="8" fillId="4" borderId="0" xfId="0" applyNumberFormat="1" applyFont="1" applyFill="1"/>
    <xf numFmtId="9" fontId="8" fillId="4" borderId="0" xfId="3" applyFont="1" applyFill="1" applyBorder="1" applyAlignment="1">
      <alignment horizontal="right" indent="1"/>
    </xf>
    <xf numFmtId="164" fontId="8" fillId="4" borderId="0" xfId="0" applyNumberFormat="1" applyFont="1" applyFill="1"/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3" fontId="2" fillId="2" borderId="0" xfId="0" applyNumberFormat="1" applyFont="1" applyFill="1" applyAlignment="1">
      <alignment horizontal="right" indent="1"/>
    </xf>
    <xf numFmtId="0" fontId="2" fillId="0" borderId="0" xfId="0" applyFont="1"/>
    <xf numFmtId="0" fontId="8" fillId="8" borderId="0" xfId="0" applyFont="1" applyFill="1" applyAlignment="1">
      <alignment horizontal="center"/>
    </xf>
    <xf numFmtId="168" fontId="6" fillId="4" borderId="0" xfId="2" applyNumberFormat="1" applyFont="1" applyFill="1" applyBorder="1"/>
    <xf numFmtId="168" fontId="2" fillId="2" borderId="0" xfId="2" applyNumberFormat="1" applyFont="1" applyFill="1" applyBorder="1"/>
    <xf numFmtId="0" fontId="13" fillId="2" borderId="0" xfId="0" applyFont="1" applyFill="1" applyAlignment="1">
      <alignment horizontal="left" indent="1"/>
    </xf>
    <xf numFmtId="0" fontId="2" fillId="5" borderId="0" xfId="0" applyFont="1" applyFill="1" applyAlignment="1">
      <alignment horizontal="left" indent="1"/>
    </xf>
    <xf numFmtId="164" fontId="13" fillId="2" borderId="0" xfId="0" applyNumberFormat="1" applyFont="1" applyFill="1" applyAlignment="1">
      <alignment horizontal="left" indent="1"/>
    </xf>
    <xf numFmtId="44" fontId="2" fillId="2" borderId="0" xfId="2" applyFont="1" applyFill="1"/>
    <xf numFmtId="44" fontId="2" fillId="2" borderId="0" xfId="2" applyFont="1" applyFill="1" applyAlignment="1">
      <alignment vertical="center"/>
    </xf>
    <xf numFmtId="169" fontId="2" fillId="2" borderId="0" xfId="0" applyNumberFormat="1" applyFont="1" applyFill="1"/>
    <xf numFmtId="168" fontId="2" fillId="2" borderId="0" xfId="0" applyNumberFormat="1" applyFont="1" applyFill="1"/>
    <xf numFmtId="0" fontId="3" fillId="2" borderId="0" xfId="0" applyFont="1" applyFill="1" applyAlignment="1">
      <alignment horizontal="left" vertical="center" indent="2"/>
    </xf>
    <xf numFmtId="164" fontId="3" fillId="2" borderId="0" xfId="2" applyNumberFormat="1" applyFont="1" applyFill="1" applyAlignment="1">
      <alignment horizontal="left" vertical="center" indent="4"/>
    </xf>
    <xf numFmtId="164" fontId="4" fillId="2" borderId="0" xfId="2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/>
    <xf numFmtId="0" fontId="3" fillId="2" borderId="0" xfId="0" applyFont="1" applyFill="1" applyAlignment="1">
      <alignment horizontal="right" vertical="center" indent="4"/>
    </xf>
    <xf numFmtId="164" fontId="8" fillId="4" borderId="0" xfId="2" applyNumberFormat="1" applyFont="1" applyFill="1" applyBorder="1" applyAlignment="1">
      <alignment vertical="center"/>
    </xf>
    <xf numFmtId="164" fontId="8" fillId="2" borderId="0" xfId="2" applyNumberFormat="1" applyFont="1" applyFill="1" applyBorder="1" applyAlignment="1">
      <alignment vertical="center"/>
    </xf>
    <xf numFmtId="0" fontId="0" fillId="6" borderId="0" xfId="0" applyFill="1" applyBorder="1"/>
    <xf numFmtId="164" fontId="6" fillId="2" borderId="0" xfId="2" applyNumberFormat="1" applyFont="1" applyFill="1" applyBorder="1" applyAlignment="1">
      <alignment horizontal="center"/>
    </xf>
    <xf numFmtId="165" fontId="2" fillId="6" borderId="0" xfId="2" applyNumberFormat="1" applyFont="1" applyFill="1" applyBorder="1" applyAlignment="1">
      <alignment horizontal="left" inden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166" fontId="0" fillId="2" borderId="0" xfId="1" applyNumberFormat="1" applyFont="1" applyFill="1" applyBorder="1"/>
    <xf numFmtId="165" fontId="6" fillId="2" borderId="0" xfId="2" applyNumberFormat="1" applyFont="1" applyFill="1" applyBorder="1" applyAlignment="1">
      <alignment horizontal="left" indent="1"/>
    </xf>
    <xf numFmtId="165" fontId="6" fillId="6" borderId="0" xfId="2" applyNumberFormat="1" applyFont="1" applyFill="1" applyBorder="1" applyAlignment="1">
      <alignment horizontal="left" indent="1"/>
    </xf>
    <xf numFmtId="0" fontId="15" fillId="6" borderId="0" xfId="0" applyFont="1" applyFill="1" applyBorder="1"/>
    <xf numFmtId="9" fontId="2" fillId="2" borderId="0" xfId="0" applyNumberFormat="1" applyFont="1" applyFill="1"/>
    <xf numFmtId="9" fontId="2" fillId="2" borderId="0" xfId="3" applyFont="1" applyFill="1" applyBorder="1"/>
    <xf numFmtId="165" fontId="2" fillId="2" borderId="0" xfId="0" applyNumberFormat="1" applyFont="1" applyFill="1"/>
    <xf numFmtId="0" fontId="8" fillId="4" borderId="0" xfId="0" applyFont="1" applyFill="1" applyAlignment="1">
      <alignment horizontal="right" indent="1"/>
    </xf>
    <xf numFmtId="165" fontId="2" fillId="6" borderId="0" xfId="0" applyNumberFormat="1" applyFont="1" applyFill="1"/>
    <xf numFmtId="0" fontId="2" fillId="6" borderId="0" xfId="0" applyFont="1" applyFill="1"/>
    <xf numFmtId="0" fontId="4" fillId="6" borderId="0" xfId="0" applyFont="1" applyFill="1" applyAlignment="1">
      <alignment horizontal="left" vertical="center" indent="2"/>
    </xf>
    <xf numFmtId="164" fontId="8" fillId="4" borderId="0" xfId="2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2" fillId="4" borderId="0" xfId="0" applyFont="1" applyFill="1" applyAlignment="1">
      <alignment horizontal="center"/>
    </xf>
    <xf numFmtId="164" fontId="8" fillId="4" borderId="0" xfId="2" applyNumberFormat="1" applyFont="1" applyFill="1" applyBorder="1" applyAlignment="1">
      <alignment horizontal="center" vertical="center"/>
    </xf>
    <xf numFmtId="164" fontId="8" fillId="4" borderId="1" xfId="2" applyNumberFormat="1" applyFont="1" applyFill="1" applyBorder="1" applyAlignment="1">
      <alignment horizontal="center" vertical="center"/>
    </xf>
    <xf numFmtId="164" fontId="6" fillId="6" borderId="0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A01B-845A-4876-87AC-56185A63F271}">
  <sheetPr>
    <tabColor theme="9" tint="-0.249977111117893"/>
  </sheetPr>
  <dimension ref="A1:S95"/>
  <sheetViews>
    <sheetView tabSelected="1" topLeftCell="A73" zoomScale="79" workbookViewId="0">
      <selection activeCell="E100" sqref="E100"/>
    </sheetView>
  </sheetViews>
  <sheetFormatPr baseColWidth="10" defaultColWidth="11.42578125" defaultRowHeight="16.5" x14ac:dyDescent="0.3"/>
  <cols>
    <col min="1" max="1" width="2.42578125" style="1" customWidth="1"/>
    <col min="2" max="2" width="37.42578125" style="2" customWidth="1"/>
    <col min="3" max="3" width="15.42578125" style="2" bestFit="1" customWidth="1"/>
    <col min="4" max="4" width="24" style="1" customWidth="1"/>
    <col min="5" max="5" width="27.42578125" style="1" bestFit="1" customWidth="1"/>
    <col min="6" max="6" width="24" style="3" customWidth="1"/>
    <col min="7" max="7" width="20.140625" style="3" bestFit="1" customWidth="1"/>
    <col min="8" max="8" width="24" style="3" customWidth="1"/>
    <col min="9" max="9" width="14.7109375" style="3" bestFit="1" customWidth="1"/>
    <col min="10" max="10" width="16.85546875" style="3" bestFit="1" customWidth="1"/>
    <col min="11" max="11" width="17.7109375" style="3" customWidth="1"/>
    <col min="12" max="12" width="21.140625" style="3" customWidth="1"/>
    <col min="13" max="15" width="11.42578125" style="3"/>
    <col min="16" max="16" width="2.5703125" style="3" customWidth="1"/>
    <col min="17" max="16384" width="11.42578125" style="3"/>
  </cols>
  <sheetData>
    <row r="1" spans="1:19" ht="6.75" customHeight="1" x14ac:dyDescent="0.3"/>
    <row r="2" spans="1:19" ht="30" customHeight="1" x14ac:dyDescent="0.3">
      <c r="A2" s="4"/>
      <c r="B2" s="5" t="s">
        <v>0</v>
      </c>
      <c r="C2" s="6"/>
      <c r="D2" s="98" t="s">
        <v>58</v>
      </c>
      <c r="E2" s="98"/>
      <c r="F2" s="98"/>
      <c r="G2" s="98"/>
      <c r="H2" s="98"/>
      <c r="I2" s="98"/>
      <c r="J2" s="7"/>
      <c r="K2" s="7"/>
      <c r="L2" s="7"/>
      <c r="M2" s="7"/>
      <c r="N2" s="7"/>
      <c r="O2" s="8" t="s">
        <v>1</v>
      </c>
    </row>
    <row r="3" spans="1:19" ht="30" customHeight="1" x14ac:dyDescent="0.3">
      <c r="A3" s="66"/>
      <c r="B3" s="67"/>
      <c r="C3" s="68"/>
      <c r="D3" s="69"/>
      <c r="E3" s="69"/>
      <c r="F3" s="70"/>
      <c r="J3" s="71"/>
      <c r="K3" s="71"/>
      <c r="L3" s="71"/>
      <c r="M3" s="71"/>
      <c r="N3" s="71"/>
      <c r="O3" s="72"/>
    </row>
    <row r="4" spans="1:19" ht="30" customHeight="1" x14ac:dyDescent="0.3">
      <c r="A4" s="66"/>
      <c r="B4" s="94" t="s">
        <v>43</v>
      </c>
      <c r="C4" s="94"/>
      <c r="D4" s="95"/>
      <c r="E4" s="73" t="s">
        <v>44</v>
      </c>
      <c r="F4" s="74"/>
      <c r="G4" s="94" t="s">
        <v>50</v>
      </c>
      <c r="H4" s="94"/>
      <c r="I4" s="95"/>
      <c r="J4" s="79" t="s">
        <v>51</v>
      </c>
      <c r="K4" s="78" t="s">
        <v>52</v>
      </c>
      <c r="L4" s="78" t="s">
        <v>44</v>
      </c>
      <c r="M4" s="71"/>
      <c r="N4" s="71"/>
      <c r="O4" s="72"/>
    </row>
    <row r="5" spans="1:19" ht="27" customHeight="1" x14ac:dyDescent="0.3">
      <c r="A5" s="66"/>
      <c r="B5" s="96" t="s">
        <v>45</v>
      </c>
      <c r="C5" s="96"/>
      <c r="D5" s="96"/>
      <c r="E5" s="75"/>
      <c r="F5" s="70"/>
      <c r="G5" s="97" t="s">
        <v>59</v>
      </c>
      <c r="H5" s="97"/>
      <c r="I5" s="97"/>
      <c r="J5" s="80">
        <v>8</v>
      </c>
      <c r="K5" s="19">
        <f t="shared" ref="K5:K10" si="0">+L5/J5</f>
        <v>4250000</v>
      </c>
      <c r="L5" s="19">
        <v>34000000</v>
      </c>
      <c r="M5" s="71"/>
      <c r="N5" s="92"/>
      <c r="O5" s="92"/>
      <c r="P5" s="92"/>
      <c r="Q5" s="92"/>
      <c r="R5" s="92"/>
      <c r="S5" s="92"/>
    </row>
    <row r="6" spans="1:19" ht="27" customHeight="1" x14ac:dyDescent="0.3">
      <c r="A6" s="66"/>
      <c r="B6" s="97" t="s">
        <v>64</v>
      </c>
      <c r="C6" s="97"/>
      <c r="D6" s="97"/>
      <c r="E6" s="19">
        <v>6000000</v>
      </c>
      <c r="F6" s="70"/>
      <c r="G6" s="97" t="s">
        <v>60</v>
      </c>
      <c r="H6" s="97"/>
      <c r="I6" s="97"/>
      <c r="J6" s="80">
        <v>5</v>
      </c>
      <c r="K6" s="19">
        <f t="shared" si="0"/>
        <v>3480000</v>
      </c>
      <c r="L6" s="19">
        <v>17400000</v>
      </c>
      <c r="M6" s="71"/>
      <c r="N6" s="71"/>
      <c r="O6" s="72"/>
    </row>
    <row r="7" spans="1:19" ht="27" customHeight="1" x14ac:dyDescent="0.3">
      <c r="A7" s="66"/>
      <c r="B7" s="97" t="s">
        <v>65</v>
      </c>
      <c r="C7" s="97"/>
      <c r="D7" s="97"/>
      <c r="E7" s="19">
        <v>3000000</v>
      </c>
      <c r="F7" s="70"/>
      <c r="G7" s="97" t="s">
        <v>53</v>
      </c>
      <c r="H7" s="97"/>
      <c r="I7" s="97"/>
      <c r="J7" s="80">
        <v>3</v>
      </c>
      <c r="K7" s="19">
        <f t="shared" si="0"/>
        <v>3000000</v>
      </c>
      <c r="L7" s="19">
        <v>9000000</v>
      </c>
      <c r="M7" s="71"/>
      <c r="N7" s="71"/>
      <c r="O7" s="72"/>
    </row>
    <row r="8" spans="1:19" ht="27" customHeight="1" x14ac:dyDescent="0.3">
      <c r="A8" s="66"/>
      <c r="B8" s="97" t="s">
        <v>46</v>
      </c>
      <c r="C8" s="97"/>
      <c r="D8" s="97"/>
      <c r="E8" s="19">
        <v>450000</v>
      </c>
      <c r="F8" s="70"/>
      <c r="G8" s="97" t="s">
        <v>61</v>
      </c>
      <c r="H8" s="97"/>
      <c r="I8" s="97"/>
      <c r="J8" s="80">
        <v>3</v>
      </c>
      <c r="K8" s="19">
        <f t="shared" si="0"/>
        <v>2666666.6666666665</v>
      </c>
      <c r="L8" s="19">
        <v>8000000</v>
      </c>
      <c r="M8" s="71"/>
      <c r="N8" s="71"/>
      <c r="O8" s="72"/>
    </row>
    <row r="9" spans="1:19" ht="27" customHeight="1" x14ac:dyDescent="0.3">
      <c r="A9" s="66"/>
      <c r="B9" s="96" t="s">
        <v>47</v>
      </c>
      <c r="C9" s="96"/>
      <c r="D9" s="96"/>
      <c r="E9" s="77"/>
      <c r="F9" s="70"/>
      <c r="G9" s="97" t="s">
        <v>63</v>
      </c>
      <c r="H9" s="97"/>
      <c r="I9" s="97"/>
      <c r="J9" s="80">
        <v>6</v>
      </c>
      <c r="K9" s="19">
        <f t="shared" si="0"/>
        <v>5500000</v>
      </c>
      <c r="L9" s="19">
        <v>33000000</v>
      </c>
      <c r="M9" s="71"/>
      <c r="N9" s="71"/>
      <c r="O9" s="72"/>
    </row>
    <row r="10" spans="1:19" ht="27" customHeight="1" x14ac:dyDescent="0.3">
      <c r="A10" s="66"/>
      <c r="B10" s="97" t="s">
        <v>48</v>
      </c>
      <c r="C10" s="97"/>
      <c r="D10" s="97"/>
      <c r="E10" s="19">
        <v>6870000</v>
      </c>
      <c r="F10" s="70"/>
      <c r="G10" s="97" t="s">
        <v>62</v>
      </c>
      <c r="H10" s="97"/>
      <c r="I10" s="97"/>
      <c r="J10" s="80">
        <v>3</v>
      </c>
      <c r="K10" s="19">
        <f t="shared" si="0"/>
        <v>2500000</v>
      </c>
      <c r="L10" s="19">
        <v>7500000</v>
      </c>
      <c r="M10" s="71"/>
      <c r="N10" s="71"/>
      <c r="O10" s="72"/>
    </row>
    <row r="11" spans="1:19" ht="27" customHeight="1" x14ac:dyDescent="0.3">
      <c r="A11" s="66"/>
      <c r="B11" s="97" t="s">
        <v>49</v>
      </c>
      <c r="C11" s="97"/>
      <c r="D11" s="97"/>
      <c r="E11" s="19">
        <v>2000000</v>
      </c>
      <c r="F11" s="70"/>
      <c r="G11" s="96" t="s">
        <v>12</v>
      </c>
      <c r="H11" s="96"/>
      <c r="I11" s="96"/>
      <c r="J11" s="75"/>
      <c r="K11" s="77"/>
      <c r="L11" s="77">
        <f>+SUM(L5:L10)</f>
        <v>108900000</v>
      </c>
      <c r="M11" s="71"/>
      <c r="N11" s="71"/>
      <c r="O11" s="72"/>
    </row>
    <row r="12" spans="1:19" ht="27" customHeight="1" x14ac:dyDescent="0.3">
      <c r="A12" s="66"/>
      <c r="B12" s="97" t="s">
        <v>66</v>
      </c>
      <c r="C12" s="97"/>
      <c r="D12" s="97"/>
      <c r="E12" s="19">
        <v>1000000</v>
      </c>
      <c r="F12" s="70"/>
      <c r="J12" s="71"/>
      <c r="K12" s="71"/>
      <c r="L12" s="71"/>
      <c r="M12" s="71"/>
      <c r="N12" s="71"/>
      <c r="O12" s="72"/>
    </row>
    <row r="13" spans="1:19" ht="27" customHeight="1" x14ac:dyDescent="0.3">
      <c r="A13" s="66"/>
      <c r="B13" s="96" t="s">
        <v>12</v>
      </c>
      <c r="C13" s="96"/>
      <c r="D13" s="96"/>
      <c r="E13" s="82">
        <f>+SUM(E6:E12)</f>
        <v>19320000</v>
      </c>
      <c r="F13" s="70"/>
      <c r="J13" s="71"/>
      <c r="K13" s="71"/>
      <c r="L13" s="71"/>
      <c r="M13" s="71"/>
      <c r="N13" s="71"/>
      <c r="O13" s="72"/>
    </row>
    <row r="14" spans="1:19" ht="27" customHeight="1" x14ac:dyDescent="0.3">
      <c r="A14" s="66"/>
      <c r="B14" s="76"/>
      <c r="C14" s="76"/>
      <c r="D14" s="76"/>
      <c r="E14" s="81"/>
      <c r="F14" s="70"/>
      <c r="J14" s="71"/>
      <c r="K14" s="71"/>
      <c r="L14" s="71"/>
      <c r="M14" s="71"/>
      <c r="N14" s="71"/>
      <c r="O14" s="72"/>
    </row>
    <row r="15" spans="1:19" ht="45.75" customHeight="1" x14ac:dyDescent="0.3">
      <c r="A15" s="66"/>
      <c r="B15" s="15" t="s">
        <v>56</v>
      </c>
      <c r="C15" s="91" t="s">
        <v>57</v>
      </c>
      <c r="D15" s="15" t="s">
        <v>34</v>
      </c>
      <c r="E15" s="91" t="s">
        <v>57</v>
      </c>
      <c r="F15" s="16" t="s">
        <v>35</v>
      </c>
      <c r="G15" s="91" t="s">
        <v>57</v>
      </c>
      <c r="H15" s="16" t="s">
        <v>36</v>
      </c>
      <c r="I15" s="16" t="s">
        <v>12</v>
      </c>
      <c r="M15" s="71"/>
      <c r="N15" s="71"/>
      <c r="O15" s="71"/>
      <c r="P15" s="71"/>
      <c r="Q15" s="71"/>
      <c r="R15" s="72"/>
    </row>
    <row r="16" spans="1:19" ht="30" customHeight="1" x14ac:dyDescent="0.3">
      <c r="A16" s="66"/>
      <c r="B16" s="17" t="s">
        <v>43</v>
      </c>
      <c r="C16" s="85">
        <v>0.6</v>
      </c>
      <c r="D16" s="86">
        <f>+C16*$E$13</f>
        <v>11592000</v>
      </c>
      <c r="E16" s="84">
        <v>0.25</v>
      </c>
      <c r="F16" s="86">
        <f>+E16*$E$13</f>
        <v>4830000</v>
      </c>
      <c r="G16" s="84">
        <v>0.15</v>
      </c>
      <c r="H16" s="86">
        <f>+G16*$E$13</f>
        <v>2898000</v>
      </c>
      <c r="I16" s="19">
        <f>+E13</f>
        <v>19320000</v>
      </c>
      <c r="M16" s="71"/>
      <c r="N16" s="71"/>
      <c r="O16" s="71"/>
      <c r="P16" s="71"/>
      <c r="Q16" s="71"/>
      <c r="R16" s="72"/>
    </row>
    <row r="17" spans="1:18" ht="30" customHeight="1" x14ac:dyDescent="0.3">
      <c r="A17" s="66"/>
      <c r="B17" s="17" t="s">
        <v>50</v>
      </c>
      <c r="C17" s="85">
        <v>0.5</v>
      </c>
      <c r="D17" s="86">
        <f>+C17*$L$11</f>
        <v>54450000</v>
      </c>
      <c r="E17" s="84">
        <v>0.25</v>
      </c>
      <c r="F17" s="86">
        <f>+E17*$L$11</f>
        <v>27225000</v>
      </c>
      <c r="G17" s="84">
        <v>0.25</v>
      </c>
      <c r="H17" s="86">
        <f>+G17*$L$11</f>
        <v>27225000</v>
      </c>
      <c r="I17" s="19">
        <f>+L11</f>
        <v>108900000</v>
      </c>
      <c r="M17" s="71"/>
      <c r="N17" s="71"/>
      <c r="O17" s="71"/>
      <c r="P17" s="71"/>
      <c r="Q17" s="71"/>
      <c r="R17" s="72"/>
    </row>
    <row r="18" spans="1:18" ht="30" customHeight="1" x14ac:dyDescent="0.3">
      <c r="A18" s="66"/>
      <c r="B18" s="83" t="s">
        <v>54</v>
      </c>
      <c r="C18" s="83"/>
      <c r="D18" s="88">
        <f>SUM(D16:D17)</f>
        <v>66042000</v>
      </c>
      <c r="E18" s="89"/>
      <c r="F18" s="88">
        <f>SUM(F16:F17)</f>
        <v>32055000</v>
      </c>
      <c r="G18" s="90"/>
      <c r="H18" s="88">
        <f>SUM(H16:H17)</f>
        <v>30123000</v>
      </c>
      <c r="I18" s="82">
        <f>+I16+I17</f>
        <v>128220000</v>
      </c>
      <c r="M18" s="71"/>
      <c r="N18" s="71"/>
      <c r="O18" s="71"/>
      <c r="P18" s="71"/>
      <c r="Q18" s="71"/>
      <c r="R18" s="72"/>
    </row>
    <row r="19" spans="1:18" ht="30" customHeight="1" x14ac:dyDescent="0.3">
      <c r="A19" s="66"/>
      <c r="B19" s="67"/>
      <c r="C19" s="19"/>
      <c r="D19" s="69"/>
      <c r="E19" s="69"/>
      <c r="F19" s="70"/>
      <c r="J19" s="71"/>
      <c r="K19" s="71"/>
      <c r="L19" s="71"/>
      <c r="M19" s="71"/>
      <c r="N19" s="71"/>
      <c r="O19" s="72"/>
    </row>
    <row r="20" spans="1:18" ht="5.0999999999999996" customHeight="1" x14ac:dyDescent="0.3"/>
    <row r="21" spans="1:18" ht="16.5" customHeight="1" x14ac:dyDescent="0.3">
      <c r="B21" s="9" t="s">
        <v>2</v>
      </c>
    </row>
    <row r="22" spans="1:18" ht="6" customHeight="1" x14ac:dyDescent="0.3">
      <c r="A22" s="10"/>
      <c r="B22" s="11"/>
      <c r="C22" s="11"/>
      <c r="D22" s="12"/>
      <c r="E22" s="12"/>
    </row>
    <row r="23" spans="1:18" x14ac:dyDescent="0.3">
      <c r="A23" s="13"/>
      <c r="B23" s="14" t="s">
        <v>3</v>
      </c>
      <c r="C23" s="15" t="s">
        <v>34</v>
      </c>
      <c r="D23" s="16" t="s">
        <v>35</v>
      </c>
      <c r="E23" s="16" t="s">
        <v>36</v>
      </c>
    </row>
    <row r="24" spans="1:18" x14ac:dyDescent="0.3">
      <c r="B24" s="17" t="s">
        <v>21</v>
      </c>
      <c r="C24" s="18">
        <f>D16/$C$27</f>
        <v>2898000</v>
      </c>
      <c r="D24" s="19">
        <f>F16/$D$27</f>
        <v>2415000</v>
      </c>
      <c r="E24" s="19">
        <f>H16/$E$27</f>
        <v>2898000</v>
      </c>
      <c r="F24" s="62">
        <v>19320000</v>
      </c>
    </row>
    <row r="25" spans="1:18" s="22" customFormat="1" x14ac:dyDescent="0.3">
      <c r="A25" s="20"/>
      <c r="B25" s="21" t="s">
        <v>37</v>
      </c>
      <c r="C25" s="18">
        <f>D17/$C$27</f>
        <v>13612500</v>
      </c>
      <c r="D25" s="19">
        <f>F17/$D$27</f>
        <v>13612500</v>
      </c>
      <c r="E25" s="19">
        <f>H17/$E$27</f>
        <v>27225000</v>
      </c>
      <c r="F25" s="63">
        <v>108900000</v>
      </c>
    </row>
    <row r="26" spans="1:18" ht="5.0999999999999996" customHeight="1" x14ac:dyDescent="0.3">
      <c r="B26" s="17"/>
      <c r="C26" s="17"/>
    </row>
    <row r="27" spans="1:18" ht="18.75" x14ac:dyDescent="0.3">
      <c r="B27" s="23" t="s">
        <v>4</v>
      </c>
      <c r="C27" s="24">
        <v>4</v>
      </c>
      <c r="D27" s="25">
        <v>2</v>
      </c>
      <c r="E27" s="25">
        <v>1</v>
      </c>
      <c r="F27" s="26">
        <f>SUM(C27:E27)</f>
        <v>7</v>
      </c>
    </row>
    <row r="28" spans="1:18" ht="18.75" x14ac:dyDescent="0.3">
      <c r="B28" s="27" t="s">
        <v>5</v>
      </c>
      <c r="C28" s="28">
        <f>+C27/F27</f>
        <v>0.5714285714285714</v>
      </c>
      <c r="D28" s="28">
        <f>+D27/F27</f>
        <v>0.2857142857142857</v>
      </c>
      <c r="E28" s="28">
        <f>+E27/F27</f>
        <v>0.14285714285714285</v>
      </c>
      <c r="F28" s="26"/>
    </row>
    <row r="29" spans="1:18" x14ac:dyDescent="0.3">
      <c r="B29" s="3"/>
      <c r="C29" s="29"/>
      <c r="D29" s="3"/>
      <c r="E29" s="3"/>
    </row>
    <row r="30" spans="1:18" ht="5.0999999999999996" customHeight="1" x14ac:dyDescent="0.3">
      <c r="A30" s="13"/>
      <c r="B30" s="30"/>
      <c r="C30" s="17"/>
    </row>
    <row r="31" spans="1:18" x14ac:dyDescent="0.3">
      <c r="B31" s="14" t="s">
        <v>6</v>
      </c>
      <c r="C31" s="14"/>
      <c r="D31" s="31" t="s">
        <v>7</v>
      </c>
      <c r="E31" s="31"/>
    </row>
    <row r="32" spans="1:18" x14ac:dyDescent="0.3">
      <c r="B32" s="14" t="s">
        <v>8</v>
      </c>
      <c r="C32" s="14" t="s">
        <v>9</v>
      </c>
      <c r="D32" s="31" t="s">
        <v>10</v>
      </c>
      <c r="E32" s="31" t="s">
        <v>11</v>
      </c>
    </row>
    <row r="33" spans="1:10" x14ac:dyDescent="0.3">
      <c r="B33" s="17" t="s">
        <v>29</v>
      </c>
      <c r="C33" s="17">
        <v>1700000</v>
      </c>
      <c r="D33" s="32">
        <v>1</v>
      </c>
      <c r="E33" s="33" t="s">
        <v>38</v>
      </c>
    </row>
    <row r="34" spans="1:10" x14ac:dyDescent="0.3">
      <c r="A34" s="13"/>
      <c r="B34" s="17" t="s">
        <v>30</v>
      </c>
      <c r="C34" s="17">
        <v>500000</v>
      </c>
      <c r="D34" s="32">
        <v>7</v>
      </c>
      <c r="E34" s="33" t="s">
        <v>39</v>
      </c>
    </row>
    <row r="35" spans="1:10" x14ac:dyDescent="0.3">
      <c r="B35" s="17" t="s">
        <v>31</v>
      </c>
      <c r="C35" s="17">
        <v>1000000</v>
      </c>
      <c r="D35" s="32">
        <v>2</v>
      </c>
      <c r="E35" s="33" t="s">
        <v>40</v>
      </c>
    </row>
    <row r="36" spans="1:10" x14ac:dyDescent="0.3">
      <c r="A36" s="13"/>
      <c r="B36" s="17" t="s">
        <v>32</v>
      </c>
      <c r="C36" s="17">
        <v>1200000</v>
      </c>
      <c r="D36" s="32">
        <v>6</v>
      </c>
      <c r="E36" s="33" t="s">
        <v>41</v>
      </c>
    </row>
    <row r="37" spans="1:10" x14ac:dyDescent="0.3">
      <c r="B37" s="17" t="s">
        <v>33</v>
      </c>
      <c r="C37" s="17">
        <v>300000</v>
      </c>
      <c r="D37" s="32">
        <v>4</v>
      </c>
      <c r="E37" s="33" t="s">
        <v>42</v>
      </c>
    </row>
    <row r="38" spans="1:10" x14ac:dyDescent="0.3">
      <c r="B38" s="34" t="s">
        <v>12</v>
      </c>
      <c r="C38" s="34">
        <f>SUM(C33:C37)</f>
        <v>4700000</v>
      </c>
    </row>
    <row r="39" spans="1:10" x14ac:dyDescent="0.3">
      <c r="B39" s="17"/>
      <c r="C39" s="17"/>
    </row>
    <row r="40" spans="1:10" ht="5.0999999999999996" customHeight="1" x14ac:dyDescent="0.3">
      <c r="B40" s="30"/>
      <c r="C40" s="30"/>
    </row>
    <row r="41" spans="1:10" x14ac:dyDescent="0.3">
      <c r="B41" s="30" t="s">
        <v>13</v>
      </c>
      <c r="C41" s="17"/>
      <c r="D41" s="35"/>
    </row>
    <row r="42" spans="1:10" ht="5.0999999999999996" customHeight="1" x14ac:dyDescent="0.3">
      <c r="B42" s="17"/>
      <c r="C42" s="17"/>
    </row>
    <row r="43" spans="1:10" ht="66" x14ac:dyDescent="0.3">
      <c r="B43" s="36" t="s">
        <v>8</v>
      </c>
      <c r="C43" s="36" t="s">
        <v>14</v>
      </c>
      <c r="D43" s="37" t="s">
        <v>15</v>
      </c>
      <c r="E43" s="38" t="s">
        <v>16</v>
      </c>
      <c r="F43" s="38" t="s">
        <v>17</v>
      </c>
      <c r="G43" s="38" t="s">
        <v>18</v>
      </c>
      <c r="H43" s="38" t="s">
        <v>19</v>
      </c>
    </row>
    <row r="44" spans="1:10" x14ac:dyDescent="0.3">
      <c r="B44" s="30" t="str">
        <f>+B33</f>
        <v>Desarrollo de plataforma tecnológica (app/web)</v>
      </c>
      <c r="C44" s="17" t="str">
        <f>+$C$23</f>
        <v>AUTOGESTION</v>
      </c>
      <c r="D44" s="39">
        <v>0.33333333333333298</v>
      </c>
      <c r="E44" s="40">
        <f>+D44/$D$33</f>
        <v>0.33333333333333298</v>
      </c>
      <c r="F44" s="41">
        <f>+E44*$F$47</f>
        <v>566666.66666666605</v>
      </c>
      <c r="G44" s="42">
        <f>+C27</f>
        <v>4</v>
      </c>
      <c r="H44" s="64">
        <f>+F44/G44</f>
        <v>141666.66666666651</v>
      </c>
      <c r="J44" s="43"/>
    </row>
    <row r="45" spans="1:10" x14ac:dyDescent="0.3">
      <c r="A45" s="10"/>
      <c r="B45" s="3"/>
      <c r="C45" s="3" t="str">
        <f>+$D$23</f>
        <v>SOCIAL</v>
      </c>
      <c r="D45" s="39">
        <v>0.33333333333333331</v>
      </c>
      <c r="E45" s="40">
        <f>+D45/$D$33</f>
        <v>0.33333333333333331</v>
      </c>
      <c r="F45" s="41">
        <f>+E45*$F$47</f>
        <v>566666.66666666663</v>
      </c>
      <c r="G45" s="42">
        <f>+D27</f>
        <v>2</v>
      </c>
      <c r="H45" s="64">
        <f>+F45/G45</f>
        <v>283333.33333333331</v>
      </c>
    </row>
    <row r="46" spans="1:10" x14ac:dyDescent="0.3">
      <c r="A46" s="46"/>
      <c r="B46" s="3"/>
      <c r="C46" s="3" t="str">
        <f>+$E$23</f>
        <v>AMBIENTAL</v>
      </c>
      <c r="D46" s="39">
        <v>0.33333333333333331</v>
      </c>
      <c r="E46" s="40">
        <f>+D46/$D$33</f>
        <v>0.33333333333333331</v>
      </c>
      <c r="F46" s="41">
        <f>+E46*$F$47</f>
        <v>566666.66666666663</v>
      </c>
      <c r="G46" s="42">
        <f>+E27</f>
        <v>1</v>
      </c>
      <c r="H46" s="64">
        <f>+F46/G46</f>
        <v>566666.66666666663</v>
      </c>
    </row>
    <row r="47" spans="1:10" x14ac:dyDescent="0.3">
      <c r="A47" s="3"/>
      <c r="B47" s="47"/>
      <c r="C47" s="48" t="s">
        <v>12</v>
      </c>
      <c r="D47" s="49">
        <f>SUM(D44:D46)</f>
        <v>0.99999999999999956</v>
      </c>
      <c r="E47" s="50">
        <f>SUM(E44:E46)</f>
        <v>0.99999999999999956</v>
      </c>
      <c r="F47" s="51">
        <f>+C33</f>
        <v>1700000</v>
      </c>
      <c r="G47" s="47"/>
      <c r="H47" s="47"/>
    </row>
    <row r="48" spans="1:10" ht="5.0999999999999996" customHeight="1" x14ac:dyDescent="0.3">
      <c r="A48" s="52"/>
      <c r="B48" s="53"/>
      <c r="C48" s="53"/>
      <c r="D48" s="3"/>
    </row>
    <row r="49" spans="1:8" x14ac:dyDescent="0.3">
      <c r="A49" s="10"/>
      <c r="B49" s="30" t="str">
        <f>+B34</f>
        <v>Producción de contenido formativo digital</v>
      </c>
      <c r="C49" s="17" t="str">
        <f>+$C$23</f>
        <v>AUTOGESTION</v>
      </c>
      <c r="D49" s="39">
        <v>4</v>
      </c>
      <c r="E49" s="54">
        <f>+D49/$D$52</f>
        <v>0.5714285714285714</v>
      </c>
      <c r="F49" s="41">
        <f>+E49*$F$52</f>
        <v>285714.28571428568</v>
      </c>
      <c r="G49" s="42">
        <f>+$C$27</f>
        <v>4</v>
      </c>
      <c r="H49" s="64">
        <f>+F49/G49</f>
        <v>71428.57142857142</v>
      </c>
    </row>
    <row r="50" spans="1:8" x14ac:dyDescent="0.3">
      <c r="A50" s="10"/>
      <c r="B50" s="3"/>
      <c r="C50" s="3" t="str">
        <f>+$D$23</f>
        <v>SOCIAL</v>
      </c>
      <c r="D50" s="44">
        <v>2</v>
      </c>
      <c r="E50" s="54">
        <f>+D50/$D$52</f>
        <v>0.2857142857142857</v>
      </c>
      <c r="F50" s="41">
        <f>+E50*$F$52</f>
        <v>142857.14285714284</v>
      </c>
      <c r="G50" s="42">
        <f>+$D$27</f>
        <v>2</v>
      </c>
      <c r="H50" s="64">
        <f>+F50/G50</f>
        <v>71428.57142857142</v>
      </c>
    </row>
    <row r="51" spans="1:8" x14ac:dyDescent="0.3">
      <c r="B51" s="3"/>
      <c r="C51" s="3" t="str">
        <f>+$E$23</f>
        <v>AMBIENTAL</v>
      </c>
      <c r="D51" s="44">
        <v>1</v>
      </c>
      <c r="E51" s="54">
        <f>+D51/$D$52</f>
        <v>0.14285714285714285</v>
      </c>
      <c r="F51" s="41">
        <f>+E51*$F$52</f>
        <v>71428.57142857142</v>
      </c>
      <c r="G51" s="42">
        <f>+$E$27</f>
        <v>1</v>
      </c>
      <c r="H51" s="64">
        <f>+F51/G51</f>
        <v>71428.57142857142</v>
      </c>
    </row>
    <row r="52" spans="1:8" x14ac:dyDescent="0.3">
      <c r="A52" s="3"/>
      <c r="B52" s="47"/>
      <c r="C52" s="48" t="s">
        <v>12</v>
      </c>
      <c r="D52" s="49">
        <f>SUM(D49:D51)</f>
        <v>7</v>
      </c>
      <c r="E52" s="50">
        <f>SUM(E49:E51)</f>
        <v>1</v>
      </c>
      <c r="F52" s="51">
        <f>+C34</f>
        <v>500000</v>
      </c>
      <c r="G52" s="47"/>
      <c r="H52" s="47"/>
    </row>
    <row r="53" spans="1:8" ht="5.0999999999999996" customHeight="1" x14ac:dyDescent="0.3">
      <c r="A53" s="52"/>
      <c r="B53" s="53"/>
      <c r="C53" s="53"/>
      <c r="D53" s="3"/>
    </row>
    <row r="54" spans="1:8" x14ac:dyDescent="0.3">
      <c r="A54" s="10"/>
      <c r="B54" s="30" t="str">
        <f>+B35</f>
        <v>Formación a administradores y líderes</v>
      </c>
      <c r="C54" s="17" t="str">
        <f>+$C$23</f>
        <v>AUTOGESTION</v>
      </c>
      <c r="D54" s="39">
        <v>1</v>
      </c>
      <c r="E54" s="54">
        <f>+D54/$D$57</f>
        <v>0.5</v>
      </c>
      <c r="F54" s="41">
        <f>+E54*$F$57</f>
        <v>500000</v>
      </c>
      <c r="G54" s="42">
        <f>+$C$27</f>
        <v>4</v>
      </c>
      <c r="H54" s="64">
        <f>+F54/G54</f>
        <v>125000</v>
      </c>
    </row>
    <row r="55" spans="1:8" x14ac:dyDescent="0.3">
      <c r="A55" s="10"/>
      <c r="B55" s="3"/>
      <c r="C55" s="3" t="str">
        <f>+$D$23</f>
        <v>SOCIAL</v>
      </c>
      <c r="D55" s="44">
        <v>0.5</v>
      </c>
      <c r="E55" s="54">
        <f>+D55/$D$57</f>
        <v>0.25</v>
      </c>
      <c r="F55" s="41">
        <f>+E55*$F$57</f>
        <v>250000</v>
      </c>
      <c r="G55" s="42">
        <f>+$D$27</f>
        <v>2</v>
      </c>
      <c r="H55" s="64">
        <f>+F55/G55</f>
        <v>125000</v>
      </c>
    </row>
    <row r="56" spans="1:8" x14ac:dyDescent="0.3">
      <c r="B56" s="3"/>
      <c r="C56" s="3" t="str">
        <f>+$E$23</f>
        <v>AMBIENTAL</v>
      </c>
      <c r="D56" s="44">
        <v>0.5</v>
      </c>
      <c r="E56" s="54">
        <f>+D56/$D$57</f>
        <v>0.25</v>
      </c>
      <c r="F56" s="41">
        <f>+E56*$F$57</f>
        <v>250000</v>
      </c>
      <c r="G56" s="42">
        <f>+$E$27</f>
        <v>1</v>
      </c>
      <c r="H56" s="64">
        <f>+F56/G56</f>
        <v>250000</v>
      </c>
    </row>
    <row r="57" spans="1:8" x14ac:dyDescent="0.3">
      <c r="A57" s="3"/>
      <c r="B57" s="47"/>
      <c r="C57" s="48" t="s">
        <v>12</v>
      </c>
      <c r="D57" s="49">
        <f>SUM(D54:D56)</f>
        <v>2</v>
      </c>
      <c r="E57" s="50">
        <f>SUM(E54:E56)</f>
        <v>1</v>
      </c>
      <c r="F57" s="51">
        <f>+C35</f>
        <v>1000000</v>
      </c>
      <c r="G57" s="47"/>
      <c r="H57" s="47"/>
    </row>
    <row r="58" spans="1:8" ht="5.0999999999999996" customHeight="1" x14ac:dyDescent="0.3">
      <c r="A58" s="52"/>
      <c r="B58" s="53"/>
      <c r="C58" s="53"/>
      <c r="D58" s="3"/>
    </row>
    <row r="59" spans="1:8" x14ac:dyDescent="0.3">
      <c r="A59" s="10"/>
      <c r="B59" s="30" t="str">
        <f>+B36</f>
        <v>Piloto y despliegue en conjuntos VIS</v>
      </c>
      <c r="C59" s="17" t="str">
        <f>+$C$23</f>
        <v>AUTOGESTION</v>
      </c>
      <c r="D59" s="39">
        <v>3</v>
      </c>
      <c r="E59" s="54">
        <f>+D59/$D$62</f>
        <v>0.5</v>
      </c>
      <c r="F59" s="41">
        <f>+E59*$F$62</f>
        <v>600000</v>
      </c>
      <c r="G59" s="42">
        <f>+$C$27</f>
        <v>4</v>
      </c>
      <c r="H59" s="64">
        <f>+F59/G59</f>
        <v>150000</v>
      </c>
    </row>
    <row r="60" spans="1:8" x14ac:dyDescent="0.3">
      <c r="A60" s="10"/>
      <c r="B60" s="3"/>
      <c r="C60" s="3" t="str">
        <f>+$D$23</f>
        <v>SOCIAL</v>
      </c>
      <c r="D60" s="44">
        <v>2</v>
      </c>
      <c r="E60" s="54">
        <f>+D60/$D$62</f>
        <v>0.33333333333333331</v>
      </c>
      <c r="F60" s="41">
        <f>+E60*$F$62</f>
        <v>400000</v>
      </c>
      <c r="G60" s="42">
        <f>+$D$27</f>
        <v>2</v>
      </c>
      <c r="H60" s="64">
        <f>+F60/G60</f>
        <v>200000</v>
      </c>
    </row>
    <row r="61" spans="1:8" x14ac:dyDescent="0.3">
      <c r="B61" s="3"/>
      <c r="C61" s="3" t="str">
        <f>+$E$23</f>
        <v>AMBIENTAL</v>
      </c>
      <c r="D61" s="44">
        <v>1</v>
      </c>
      <c r="E61" s="54">
        <f>+D61/$D$62</f>
        <v>0.16666666666666666</v>
      </c>
      <c r="F61" s="41">
        <f>+E61*$F$62</f>
        <v>200000</v>
      </c>
      <c r="G61" s="42">
        <f>+$E$27</f>
        <v>1</v>
      </c>
      <c r="H61" s="64">
        <f>+F61/G61</f>
        <v>200000</v>
      </c>
    </row>
    <row r="62" spans="1:8" x14ac:dyDescent="0.3">
      <c r="A62" s="3"/>
      <c r="B62" s="47"/>
      <c r="C62" s="48" t="s">
        <v>12</v>
      </c>
      <c r="D62" s="49">
        <f>SUM(D59:D61)</f>
        <v>6</v>
      </c>
      <c r="E62" s="50">
        <f>SUM(E59:E61)</f>
        <v>0.99999999999999989</v>
      </c>
      <c r="F62" s="51">
        <f>+C36</f>
        <v>1200000</v>
      </c>
      <c r="G62" s="47"/>
      <c r="H62" s="47"/>
    </row>
    <row r="63" spans="1:8" ht="5.0999999999999996" customHeight="1" x14ac:dyDescent="0.3">
      <c r="A63" s="52"/>
      <c r="B63" s="53"/>
      <c r="C63" s="53"/>
      <c r="D63" s="3"/>
    </row>
    <row r="64" spans="1:8" x14ac:dyDescent="0.3">
      <c r="A64" s="10"/>
      <c r="B64" s="30" t="str">
        <f>+B37</f>
        <v>Evaluación y monitoreo del programa</v>
      </c>
      <c r="C64" s="17" t="str">
        <f>+$C$23</f>
        <v>AUTOGESTION</v>
      </c>
      <c r="D64" s="39">
        <v>1.5</v>
      </c>
      <c r="E64" s="54">
        <f>+D64/$D$67</f>
        <v>0.375</v>
      </c>
      <c r="F64" s="41">
        <f>+E64*$F$67</f>
        <v>112500</v>
      </c>
      <c r="G64" s="42">
        <f>+$C$27</f>
        <v>4</v>
      </c>
      <c r="H64" s="64">
        <f>+F64/G64</f>
        <v>28125</v>
      </c>
    </row>
    <row r="65" spans="1:8" x14ac:dyDescent="0.3">
      <c r="A65" s="10"/>
      <c r="B65" s="3"/>
      <c r="C65" s="3" t="str">
        <f>+$D$23</f>
        <v>SOCIAL</v>
      </c>
      <c r="D65" s="44">
        <v>1.5</v>
      </c>
      <c r="E65" s="54">
        <f>+D65/$D$67</f>
        <v>0.375</v>
      </c>
      <c r="F65" s="41">
        <f>+E65*$F$67</f>
        <v>112500</v>
      </c>
      <c r="G65" s="42">
        <f>+$D$27</f>
        <v>2</v>
      </c>
      <c r="H65" s="64">
        <f>+F65/G65</f>
        <v>56250</v>
      </c>
    </row>
    <row r="66" spans="1:8" x14ac:dyDescent="0.3">
      <c r="B66" s="3"/>
      <c r="C66" s="3" t="str">
        <f>+$E$23</f>
        <v>AMBIENTAL</v>
      </c>
      <c r="D66" s="44">
        <v>1</v>
      </c>
      <c r="E66" s="54">
        <f>+D66/$D$67</f>
        <v>0.25</v>
      </c>
      <c r="F66" s="41">
        <f>+E66*$F$67</f>
        <v>75000</v>
      </c>
      <c r="G66" s="42">
        <f>+$E$27</f>
        <v>1</v>
      </c>
      <c r="H66" s="64">
        <f>+F66/G66</f>
        <v>75000</v>
      </c>
    </row>
    <row r="67" spans="1:8" x14ac:dyDescent="0.3">
      <c r="A67" s="3"/>
      <c r="B67" s="47"/>
      <c r="C67" s="48" t="s">
        <v>12</v>
      </c>
      <c r="D67" s="49">
        <f>SUM(D64:D66)</f>
        <v>4</v>
      </c>
      <c r="E67" s="50">
        <f>SUM(E64:E66)</f>
        <v>1</v>
      </c>
      <c r="F67" s="51">
        <f>+C37</f>
        <v>300000</v>
      </c>
      <c r="G67" s="47"/>
      <c r="H67" s="47"/>
    </row>
    <row r="68" spans="1:8" x14ac:dyDescent="0.3">
      <c r="B68" s="17"/>
      <c r="C68" s="17"/>
    </row>
    <row r="69" spans="1:8" ht="5.0999999999999996" customHeight="1" x14ac:dyDescent="0.3">
      <c r="B69" s="17"/>
      <c r="C69" s="17"/>
    </row>
    <row r="70" spans="1:8" x14ac:dyDescent="0.3">
      <c r="B70" s="93" t="s">
        <v>20</v>
      </c>
      <c r="C70" s="93"/>
      <c r="D70" s="93"/>
      <c r="E70" s="93"/>
    </row>
    <row r="71" spans="1:8" ht="5.0999999999999996" customHeight="1" x14ac:dyDescent="0.3">
      <c r="B71" s="55"/>
      <c r="C71" s="55"/>
      <c r="D71" s="55"/>
      <c r="E71" s="55"/>
    </row>
    <row r="72" spans="1:8" x14ac:dyDescent="0.3">
      <c r="B72" s="56" t="s">
        <v>3</v>
      </c>
      <c r="C72" s="56" t="str">
        <f>+C23</f>
        <v>AUTOGESTION</v>
      </c>
      <c r="D72" s="56" t="str">
        <f>+D23</f>
        <v>SOCIAL</v>
      </c>
      <c r="E72" s="56" t="str">
        <f>+E23</f>
        <v>AMBIENTAL</v>
      </c>
    </row>
    <row r="73" spans="1:8" x14ac:dyDescent="0.3">
      <c r="B73" s="12" t="s">
        <v>21</v>
      </c>
      <c r="C73" s="18">
        <f>+C24</f>
        <v>2898000</v>
      </c>
      <c r="D73" s="18">
        <f t="shared" ref="D73:E73" si="1">+D24</f>
        <v>2415000</v>
      </c>
      <c r="E73" s="18">
        <f t="shared" si="1"/>
        <v>2898000</v>
      </c>
    </row>
    <row r="74" spans="1:8" x14ac:dyDescent="0.3">
      <c r="B74" s="12" t="s">
        <v>22</v>
      </c>
      <c r="C74" s="18">
        <f>+C25</f>
        <v>13612500</v>
      </c>
      <c r="D74" s="18">
        <f t="shared" ref="D74:E74" si="2">+D25</f>
        <v>13612500</v>
      </c>
      <c r="E74" s="18">
        <f t="shared" si="2"/>
        <v>27225000</v>
      </c>
    </row>
    <row r="75" spans="1:8" x14ac:dyDescent="0.3">
      <c r="B75" s="31" t="s">
        <v>23</v>
      </c>
      <c r="C75" s="57">
        <f>+C73+C74</f>
        <v>16510500</v>
      </c>
      <c r="D75" s="57">
        <f>+D73+D74</f>
        <v>16027500</v>
      </c>
      <c r="E75" s="57">
        <f>+E73+E74</f>
        <v>30123000</v>
      </c>
    </row>
    <row r="76" spans="1:8" x14ac:dyDescent="0.3">
      <c r="B76" s="3"/>
      <c r="C76" s="58"/>
      <c r="D76" s="58"/>
      <c r="E76" s="58"/>
    </row>
    <row r="77" spans="1:8" x14ac:dyDescent="0.3">
      <c r="B77" s="12" t="s">
        <v>24</v>
      </c>
      <c r="C77" s="58"/>
      <c r="D77" s="58"/>
      <c r="E77" s="58"/>
    </row>
    <row r="78" spans="1:8" x14ac:dyDescent="0.3">
      <c r="B78" s="61" t="str">
        <f>+B33</f>
        <v>Desarrollo de plataforma tecnológica (app/web)</v>
      </c>
      <c r="C78" s="58">
        <f>+H44</f>
        <v>141666.66666666651</v>
      </c>
      <c r="D78" s="58">
        <f>+H45</f>
        <v>283333.33333333331</v>
      </c>
      <c r="E78" s="58">
        <f>+H46</f>
        <v>566666.66666666663</v>
      </c>
      <c r="F78" s="65"/>
    </row>
    <row r="79" spans="1:8" x14ac:dyDescent="0.3">
      <c r="B79" s="61" t="str">
        <f>+B34</f>
        <v>Producción de contenido formativo digital</v>
      </c>
      <c r="C79" s="58">
        <f>+H49</f>
        <v>71428.57142857142</v>
      </c>
      <c r="D79" s="58">
        <f>+H50</f>
        <v>71428.57142857142</v>
      </c>
      <c r="E79" s="58">
        <f>+H51</f>
        <v>71428.57142857142</v>
      </c>
      <c r="F79" s="65"/>
    </row>
    <row r="80" spans="1:8" x14ac:dyDescent="0.3">
      <c r="B80" s="61" t="str">
        <f>+B35</f>
        <v>Formación a administradores y líderes</v>
      </c>
      <c r="C80" s="58">
        <f>+H54</f>
        <v>125000</v>
      </c>
      <c r="D80" s="58">
        <f>+H55</f>
        <v>125000</v>
      </c>
      <c r="E80" s="58">
        <f>+H56</f>
        <v>250000</v>
      </c>
      <c r="F80" s="65"/>
    </row>
    <row r="81" spans="2:14" x14ac:dyDescent="0.3">
      <c r="B81" s="61" t="str">
        <f>+B36</f>
        <v>Piloto y despliegue en conjuntos VIS</v>
      </c>
      <c r="C81" s="58">
        <f>+H59</f>
        <v>150000</v>
      </c>
      <c r="D81" s="58">
        <f>+H60</f>
        <v>200000</v>
      </c>
      <c r="E81" s="58">
        <f>+H61</f>
        <v>200000</v>
      </c>
      <c r="F81" s="65"/>
    </row>
    <row r="82" spans="2:14" x14ac:dyDescent="0.3">
      <c r="B82" s="61" t="str">
        <f>+B37</f>
        <v>Evaluación y monitoreo del programa</v>
      </c>
      <c r="C82" s="58">
        <f>+H64</f>
        <v>28125</v>
      </c>
      <c r="D82" s="58">
        <f>+H65</f>
        <v>56250</v>
      </c>
      <c r="E82" s="58">
        <f>+H66</f>
        <v>75000</v>
      </c>
      <c r="F82" s="65"/>
    </row>
    <row r="83" spans="2:14" x14ac:dyDescent="0.3">
      <c r="B83" s="31" t="s">
        <v>25</v>
      </c>
      <c r="C83" s="57">
        <f>SUM(C78:C82)</f>
        <v>516220.23809523793</v>
      </c>
      <c r="D83" s="57">
        <f>SUM(D78:D82)</f>
        <v>736011.90476190473</v>
      </c>
      <c r="E83" s="57">
        <f>SUM(E78:E82)</f>
        <v>1163095.2380952381</v>
      </c>
    </row>
    <row r="84" spans="2:14" x14ac:dyDescent="0.3">
      <c r="B84" s="3"/>
      <c r="C84" s="58"/>
      <c r="D84" s="58"/>
      <c r="E84" s="58"/>
    </row>
    <row r="85" spans="2:14" x14ac:dyDescent="0.3">
      <c r="B85" s="31" t="s">
        <v>26</v>
      </c>
      <c r="C85" s="57">
        <f>+C83+C75</f>
        <v>17026720.238095239</v>
      </c>
      <c r="D85" s="57">
        <f>+D83+D75</f>
        <v>16763511.904761905</v>
      </c>
      <c r="E85" s="57">
        <f>+E83+E75</f>
        <v>31286095.238095239</v>
      </c>
      <c r="F85" s="43" t="s">
        <v>27</v>
      </c>
      <c r="J85" s="60" t="s">
        <v>28</v>
      </c>
      <c r="K85" s="45"/>
      <c r="L85" s="45"/>
      <c r="M85" s="45"/>
      <c r="N85" s="45"/>
    </row>
    <row r="86" spans="2:14" ht="5.0999999999999996" customHeight="1" x14ac:dyDescent="0.3">
      <c r="B86" s="59"/>
      <c r="C86" s="3"/>
      <c r="D86" s="3"/>
      <c r="E86" s="3"/>
      <c r="J86" s="1"/>
    </row>
    <row r="87" spans="2:14" ht="9" customHeight="1" x14ac:dyDescent="0.3">
      <c r="B87" s="59"/>
      <c r="C87" s="3"/>
      <c r="D87" s="3"/>
      <c r="E87" s="3"/>
      <c r="J87" s="1"/>
    </row>
    <row r="88" spans="2:14" ht="14.25" customHeight="1" x14ac:dyDescent="0.3">
      <c r="B88" s="31" t="str">
        <f>+B27</f>
        <v>Unidades Producidas</v>
      </c>
      <c r="C88" s="87">
        <f t="shared" ref="C88:E88" si="3">+C27</f>
        <v>4</v>
      </c>
      <c r="D88" s="87">
        <f t="shared" si="3"/>
        <v>2</v>
      </c>
      <c r="E88" s="87">
        <f t="shared" si="3"/>
        <v>1</v>
      </c>
      <c r="J88" s="1"/>
    </row>
    <row r="89" spans="2:14" ht="5.0999999999999996" customHeight="1" x14ac:dyDescent="0.3">
      <c r="B89" s="59"/>
      <c r="C89" s="3"/>
      <c r="D89" s="3"/>
      <c r="E89" s="3"/>
      <c r="J89" s="1"/>
    </row>
    <row r="90" spans="2:14" ht="15" customHeight="1" x14ac:dyDescent="0.3">
      <c r="B90" s="31" t="s">
        <v>55</v>
      </c>
      <c r="C90" s="57">
        <f>+C85*C88</f>
        <v>68106880.952380955</v>
      </c>
      <c r="D90" s="57">
        <f t="shared" ref="D90:E90" si="4">+D85*D88</f>
        <v>33527023.80952381</v>
      </c>
      <c r="E90" s="57">
        <f t="shared" si="4"/>
        <v>31286095.238095239</v>
      </c>
      <c r="J90" s="1"/>
    </row>
    <row r="91" spans="2:14" ht="5.0999999999999996" customHeight="1" x14ac:dyDescent="0.3">
      <c r="B91" s="59"/>
      <c r="C91" s="3"/>
      <c r="D91" s="3"/>
      <c r="E91" s="3"/>
      <c r="J91" s="1"/>
    </row>
    <row r="92" spans="2:14" ht="5.0999999999999996" customHeight="1" x14ac:dyDescent="0.3">
      <c r="B92" s="59"/>
      <c r="C92" s="3"/>
      <c r="D92" s="3"/>
      <c r="E92" s="3"/>
      <c r="J92" s="1"/>
    </row>
    <row r="93" spans="2:14" ht="5.0999999999999996" customHeight="1" x14ac:dyDescent="0.3">
      <c r="B93" s="59"/>
      <c r="C93" s="3"/>
      <c r="D93" s="3"/>
      <c r="E93" s="3"/>
      <c r="J93" s="1"/>
    </row>
    <row r="95" spans="2:14" ht="5.0999999999999996" customHeight="1" x14ac:dyDescent="0.3">
      <c r="J95" s="1"/>
    </row>
  </sheetData>
  <mergeCells count="20">
    <mergeCell ref="G9:I9"/>
    <mergeCell ref="G10:I10"/>
    <mergeCell ref="G11:I11"/>
    <mergeCell ref="D2:I2"/>
    <mergeCell ref="G4:I4"/>
    <mergeCell ref="G5:I5"/>
    <mergeCell ref="G6:I6"/>
    <mergeCell ref="G7:I7"/>
    <mergeCell ref="G8:I8"/>
    <mergeCell ref="B70:E70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D32159392B6C4A8AF2D11FD3C2A034" ma:contentTypeVersion="4" ma:contentTypeDescription="Crear nuevo documento." ma:contentTypeScope="" ma:versionID="555136c3e3ec3ad6d381303442b34679">
  <xsd:schema xmlns:xsd="http://www.w3.org/2001/XMLSchema" xmlns:xs="http://www.w3.org/2001/XMLSchema" xmlns:p="http://schemas.microsoft.com/office/2006/metadata/properties" xmlns:ns2="7fa0daa0-8fbd-486d-b0e9-17edc041e12e" targetNamespace="http://schemas.microsoft.com/office/2006/metadata/properties" ma:root="true" ma:fieldsID="1fdb60d57d02673f2cf952dce11b4808" ns2:_="">
    <xsd:import namespace="7fa0daa0-8fbd-486d-b0e9-17edc041e1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0daa0-8fbd-486d-b0e9-17edc041e1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AF5552-2001-46F8-AE0C-9745CC07F7C6}"/>
</file>

<file path=customXml/itemProps2.xml><?xml version="1.0" encoding="utf-8"?>
<ds:datastoreItem xmlns:ds="http://schemas.openxmlformats.org/officeDocument/2006/customXml" ds:itemID="{B5185165-DFEA-4CA2-9F71-B4C1D1B3A2AD}"/>
</file>

<file path=customXml/itemProps3.xml><?xml version="1.0" encoding="utf-8"?>
<ds:datastoreItem xmlns:ds="http://schemas.openxmlformats.org/officeDocument/2006/customXml" ds:itemID="{718B4426-3638-4989-BD35-A892C5094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 ABC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2025-04-23T15:52:13Z</dcterms:created>
  <dcterms:modified xsi:type="dcterms:W3CDTF">2025-04-30T02:19:13Z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0x010100C4D32159392B6C4A8AF2D11FD3C2A034</vt:lpwstr>
  </property>
</Properties>
</file>