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F:\correcciones jurado maestria\CORRECCION FINAL CON MATRIZ DE CONGRUENCIA 4 NOV 2021\"/>
    </mc:Choice>
  </mc:AlternateContent>
  <xr:revisionPtr revIDLastSave="0" documentId="13_ncr:1_{5E801A48-1D79-4F1F-8B45-123B3CE0EB1C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MP" sheetId="1" r:id="rId1"/>
    <sheet name="MO" sheetId="2" r:id="rId2"/>
    <sheet name="MO IND" sheetId="5" r:id="rId3"/>
    <sheet name="CIF" sheetId="3" r:id="rId4"/>
    <sheet name="Hoja4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3" l="1"/>
  <c r="D8" i="3"/>
  <c r="C5" i="3"/>
  <c r="D5" i="3" s="1"/>
  <c r="C65" i="5"/>
  <c r="D108" i="5"/>
  <c r="D107" i="5"/>
  <c r="D106" i="5"/>
  <c r="D109" i="5" s="1"/>
  <c r="C116" i="5" s="1"/>
  <c r="D101" i="5"/>
  <c r="C101" i="5"/>
  <c r="D100" i="5"/>
  <c r="D99" i="5"/>
  <c r="D102" i="5" s="1"/>
  <c r="C115" i="5" s="1"/>
  <c r="C78" i="5"/>
  <c r="C77" i="5"/>
  <c r="D94" i="5" s="1"/>
  <c r="C41" i="5"/>
  <c r="C18" i="5"/>
  <c r="C17" i="5"/>
  <c r="E77" i="5" l="1"/>
  <c r="C81" i="5"/>
  <c r="C21" i="5"/>
  <c r="C53" i="5" s="1"/>
  <c r="D34" i="5"/>
  <c r="D31" i="5"/>
  <c r="D41" i="5"/>
  <c r="D48" i="5"/>
  <c r="D39" i="5"/>
  <c r="D47" i="5"/>
  <c r="E17" i="5"/>
  <c r="D33" i="5"/>
  <c r="D40" i="5"/>
  <c r="D46" i="5"/>
  <c r="F3" i="4"/>
  <c r="F8" i="4"/>
  <c r="F7" i="4"/>
  <c r="C13" i="1"/>
  <c r="D13" i="1"/>
  <c r="D18" i="3"/>
  <c r="F10" i="4" s="1"/>
  <c r="D11" i="3"/>
  <c r="D10" i="3"/>
  <c r="D9" i="3"/>
  <c r="C8" i="3"/>
  <c r="C70" i="2"/>
  <c r="C67" i="2"/>
  <c r="C68" i="2" s="1"/>
  <c r="C62" i="2"/>
  <c r="B62" i="2"/>
  <c r="D64" i="2"/>
  <c r="C64" i="2"/>
  <c r="B64" i="2"/>
  <c r="E15" i="2"/>
  <c r="D63" i="2"/>
  <c r="C59" i="2"/>
  <c r="C58" i="2"/>
  <c r="C39" i="2"/>
  <c r="C16" i="2"/>
  <c r="C15" i="2"/>
  <c r="D32" i="2" s="1"/>
  <c r="E11" i="1"/>
  <c r="E10" i="1"/>
  <c r="E9" i="1"/>
  <c r="E8" i="1"/>
  <c r="E4" i="1"/>
  <c r="E5" i="1"/>
  <c r="E6" i="1"/>
  <c r="E7" i="1"/>
  <c r="E13" i="1" s="1"/>
  <c r="E12" i="1"/>
  <c r="E3" i="1"/>
  <c r="C113" i="5" l="1"/>
  <c r="D93" i="5"/>
  <c r="D91" i="5"/>
  <c r="D42" i="5"/>
  <c r="C55" i="5" s="1"/>
  <c r="D49" i="5"/>
  <c r="C56" i="5" s="1"/>
  <c r="D32" i="5"/>
  <c r="D35" i="5" s="1"/>
  <c r="C54" i="5" s="1"/>
  <c r="E64" i="2"/>
  <c r="D92" i="5" l="1"/>
  <c r="D95" i="5"/>
  <c r="C114" i="5" s="1"/>
  <c r="C117" i="5" s="1"/>
  <c r="C120" i="5" s="1"/>
  <c r="C57" i="5"/>
  <c r="C60" i="5" s="1"/>
  <c r="C19" i="2"/>
  <c r="C7" i="3" l="1"/>
  <c r="D7" i="3" s="1"/>
  <c r="C6" i="3"/>
  <c r="D6" i="3" s="1"/>
  <c r="C51" i="2"/>
  <c r="D29" i="2"/>
  <c r="D39" i="2"/>
  <c r="D45" i="2"/>
  <c r="D44" i="2"/>
  <c r="D30" i="2"/>
  <c r="D46" i="2"/>
  <c r="D38" i="2"/>
  <c r="D31" i="2"/>
  <c r="D37" i="2"/>
  <c r="D12" i="3" l="1"/>
  <c r="D16" i="3" s="1"/>
  <c r="F9" i="4" s="1"/>
  <c r="F12" i="4" s="1"/>
  <c r="D33" i="2"/>
  <c r="C52" i="2" s="1"/>
  <c r="C55" i="2" s="1"/>
  <c r="D40" i="2"/>
  <c r="C53" i="2" s="1"/>
  <c r="D47" i="2"/>
  <c r="C54" i="2" s="1"/>
</calcChain>
</file>

<file path=xl/sharedStrings.xml><?xml version="1.0" encoding="utf-8"?>
<sst xmlns="http://schemas.openxmlformats.org/spreadsheetml/2006/main" count="222" uniqueCount="89">
  <si>
    <t>TOTAL</t>
  </si>
  <si>
    <t>Kilos</t>
  </si>
  <si>
    <t>Total</t>
  </si>
  <si>
    <t>Cerdo</t>
  </si>
  <si>
    <t>Costo Kl</t>
  </si>
  <si>
    <t>Pollo</t>
  </si>
  <si>
    <t>Habichuelas</t>
  </si>
  <si>
    <t>Carne Res</t>
  </si>
  <si>
    <t>Calabacin</t>
  </si>
  <si>
    <t>Cebolla</t>
  </si>
  <si>
    <t>Zanahoria</t>
  </si>
  <si>
    <t>Pimenton</t>
  </si>
  <si>
    <t>Apio</t>
  </si>
  <si>
    <t>Repollo</t>
  </si>
  <si>
    <t>Materia Prima</t>
  </si>
  <si>
    <t>Salario</t>
  </si>
  <si>
    <t>Aux. Transporte</t>
  </si>
  <si>
    <t>Riesgo II</t>
  </si>
  <si>
    <t>Jornada</t>
  </si>
  <si>
    <t>RENO</t>
  </si>
  <si>
    <t>REDD</t>
  </si>
  <si>
    <t>REDN</t>
  </si>
  <si>
    <t>1.</t>
  </si>
  <si>
    <t>Determinar el Valor hora ordinaria</t>
  </si>
  <si>
    <t>2.</t>
  </si>
  <si>
    <t>Determinar el costo de la hora hombre</t>
  </si>
  <si>
    <t>Es la que incluye toda la carga prestacional</t>
  </si>
  <si>
    <t>Devenga</t>
  </si>
  <si>
    <t>HE</t>
  </si>
  <si>
    <t>RE</t>
  </si>
  <si>
    <t>Dia:</t>
  </si>
  <si>
    <t>6:00 am a 9:00 pm</t>
  </si>
  <si>
    <t>Noche:</t>
  </si>
  <si>
    <t>9:01 pm a 5:59 am</t>
  </si>
  <si>
    <t>Ordinario (O):</t>
  </si>
  <si>
    <t>Dia no festivo, es decir de lunes a sábado</t>
  </si>
  <si>
    <t>Dominical (D):</t>
  </si>
  <si>
    <t>Hace referencia a los domingos y festivos</t>
  </si>
  <si>
    <t>Prestaciones Sociales</t>
  </si>
  <si>
    <t>Concepto</t>
  </si>
  <si>
    <t>Porcentaje</t>
  </si>
  <si>
    <t>Valor</t>
  </si>
  <si>
    <t>Cesantías</t>
  </si>
  <si>
    <t>Int. Cesantías</t>
  </si>
  <si>
    <t>Prima</t>
  </si>
  <si>
    <t>Vacaciones</t>
  </si>
  <si>
    <t>Seguridad  Social</t>
  </si>
  <si>
    <t>Salud</t>
  </si>
  <si>
    <t>Pensión</t>
  </si>
  <si>
    <t>Riesgos</t>
  </si>
  <si>
    <t>Parafiscales</t>
  </si>
  <si>
    <t>Caja Com. Fliar</t>
  </si>
  <si>
    <t>Sena</t>
  </si>
  <si>
    <t>ICBF</t>
  </si>
  <si>
    <t>Total devengado</t>
  </si>
  <si>
    <t>Prestaciones Soc.</t>
  </si>
  <si>
    <t>Seguridad Soc.</t>
  </si>
  <si>
    <t>Lunes a Domingo 8 horas (7 días)</t>
  </si>
  <si>
    <t>Costo salario 1 empleado</t>
  </si>
  <si>
    <t>Total empleados</t>
  </si>
  <si>
    <t>Total MO Mes</t>
  </si>
  <si>
    <t>Total MO Anual</t>
  </si>
  <si>
    <t>valor hora hombre</t>
  </si>
  <si>
    <t xml:space="preserve">Valor por extras mes </t>
  </si>
  <si>
    <t>Servicios Publicos</t>
  </si>
  <si>
    <t>Mantenimiento</t>
  </si>
  <si>
    <t>Depreciacion</t>
  </si>
  <si>
    <t xml:space="preserve">MP indirecta </t>
  </si>
  <si>
    <t>MO Gerente gnal</t>
  </si>
  <si>
    <t>MO indirecta Gerente punto</t>
  </si>
  <si>
    <t>Arrendamiento</t>
  </si>
  <si>
    <t>CIF</t>
  </si>
  <si>
    <t xml:space="preserve">Puntos de Venta </t>
  </si>
  <si>
    <t>TOTAL CIF  Mes</t>
  </si>
  <si>
    <t>TOTAL CIF  Anual</t>
  </si>
  <si>
    <t>INGRESOS POR VENTAS</t>
  </si>
  <si>
    <t>Desperdicio</t>
  </si>
  <si>
    <t>Gasto por desperdicio Anual</t>
  </si>
  <si>
    <t>Cantidad platos vendidos</t>
  </si>
  <si>
    <t>Valor plato</t>
  </si>
  <si>
    <t>COSRTO MATERIA PRIMA</t>
  </si>
  <si>
    <t>COSRTO MANO DE OBRA</t>
  </si>
  <si>
    <t>COSRTO CIF</t>
  </si>
  <si>
    <t>GASTO POR DESPERDICIOS</t>
  </si>
  <si>
    <t>UTILIDAD</t>
  </si>
  <si>
    <t>GERENTE GNAL</t>
  </si>
  <si>
    <t>Total MO ind Mes</t>
  </si>
  <si>
    <t>GERENTE PUNTO</t>
  </si>
  <si>
    <t xml:space="preserve">PRONÓSTICO ANUAL DE MATERIAS PRIMAS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</si>
</sst>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(&quot;$&quot;\ * #,##0_);_(&quot;$&quot;\ * \(#,##0\);_(&quot;$&quot;\ * &quot;-&quot;??_);_(@_)"/>
    <numFmt numFmtId="167" formatCode="&quot;$&quot;#,##0"/>
    <numFmt numFmtId="168" formatCode="0.000%"/>
    <numFmt numFmtId="169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i/>
      <sz val="12"/>
      <color rgb="FF0070C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2" fillId="0" borderId="0" xfId="0" applyFont="1"/>
    <xf numFmtId="0" fontId="4" fillId="0" borderId="8" xfId="0" applyFont="1" applyBorder="1"/>
    <xf numFmtId="1" fontId="3" fillId="0" borderId="8" xfId="1" applyNumberFormat="1" applyFont="1" applyFill="1" applyBorder="1" applyAlignment="1">
      <alignment horizontal="center" vertical="center"/>
    </xf>
    <xf numFmtId="167" fontId="3" fillId="0" borderId="8" xfId="0" applyNumberFormat="1" applyFont="1" applyFill="1" applyBorder="1" applyAlignment="1">
      <alignment horizontal="center"/>
    </xf>
    <xf numFmtId="0" fontId="3" fillId="2" borderId="11" xfId="0" applyFont="1" applyFill="1" applyBorder="1"/>
    <xf numFmtId="1" fontId="3" fillId="2" borderId="14" xfId="1" applyNumberFormat="1" applyFont="1" applyFill="1" applyBorder="1" applyAlignment="1">
      <alignment horizontal="center" vertical="center"/>
    </xf>
    <xf numFmtId="167" fontId="3" fillId="2" borderId="14" xfId="0" applyNumberFormat="1" applyFont="1" applyFill="1" applyBorder="1"/>
    <xf numFmtId="166" fontId="3" fillId="3" borderId="12" xfId="2" applyNumberFormat="1" applyFont="1" applyFill="1" applyBorder="1"/>
    <xf numFmtId="0" fontId="3" fillId="2" borderId="26" xfId="0" applyFont="1" applyFill="1" applyBorder="1" applyAlignment="1">
      <alignment horizontal="left"/>
    </xf>
    <xf numFmtId="0" fontId="3" fillId="2" borderId="32" xfId="0" applyFont="1" applyFill="1" applyBorder="1" applyAlignment="1">
      <alignment horizontal="left"/>
    </xf>
    <xf numFmtId="0" fontId="3" fillId="2" borderId="33" xfId="0" applyFont="1" applyFill="1" applyBorder="1" applyAlignment="1">
      <alignment horizontal="left"/>
    </xf>
    <xf numFmtId="169" fontId="3" fillId="0" borderId="8" xfId="0" applyNumberFormat="1" applyFont="1" applyFill="1" applyBorder="1" applyAlignment="1">
      <alignment horizontal="center"/>
    </xf>
    <xf numFmtId="167" fontId="5" fillId="0" borderId="0" xfId="0" applyNumberFormat="1" applyFont="1"/>
    <xf numFmtId="164" fontId="2" fillId="0" borderId="0" xfId="3" applyNumberFormat="1" applyFont="1"/>
    <xf numFmtId="0" fontId="3" fillId="0" borderId="0" xfId="0" applyFont="1"/>
    <xf numFmtId="0" fontId="3" fillId="0" borderId="8" xfId="0" applyFont="1" applyBorder="1"/>
    <xf numFmtId="166" fontId="4" fillId="0" borderId="8" xfId="2" applyNumberFormat="1" applyFont="1" applyBorder="1"/>
    <xf numFmtId="0" fontId="4" fillId="0" borderId="0" xfId="0" applyFont="1"/>
    <xf numFmtId="0" fontId="4" fillId="0" borderId="0" xfId="0" applyFont="1" applyFill="1"/>
    <xf numFmtId="166" fontId="4" fillId="0" borderId="0" xfId="0" applyNumberFormat="1" applyFont="1"/>
    <xf numFmtId="168" fontId="4" fillId="0" borderId="8" xfId="0" applyNumberFormat="1" applyFont="1" applyBorder="1"/>
    <xf numFmtId="0" fontId="6" fillId="0" borderId="0" xfId="0" applyFont="1"/>
    <xf numFmtId="0" fontId="3" fillId="4" borderId="1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4" fillId="0" borderId="4" xfId="0" applyFont="1" applyBorder="1"/>
    <xf numFmtId="166" fontId="4" fillId="0" borderId="17" xfId="0" applyNumberFormat="1" applyFont="1" applyBorder="1"/>
    <xf numFmtId="167" fontId="3" fillId="0" borderId="13" xfId="0" applyNumberFormat="1" applyFont="1" applyBorder="1"/>
    <xf numFmtId="0" fontId="4" fillId="0" borderId="7" xfId="0" applyFont="1" applyBorder="1"/>
    <xf numFmtId="166" fontId="4" fillId="0" borderId="18" xfId="0" applyNumberFormat="1" applyFont="1" applyBorder="1"/>
    <xf numFmtId="0" fontId="4" fillId="0" borderId="9" xfId="0" applyFont="1" applyBorder="1"/>
    <xf numFmtId="166" fontId="4" fillId="0" borderId="19" xfId="0" applyNumberFormat="1" applyFont="1" applyBorder="1"/>
    <xf numFmtId="0" fontId="3" fillId="0" borderId="11" xfId="0" applyFont="1" applyBorder="1"/>
    <xf numFmtId="166" fontId="3" fillId="0" borderId="20" xfId="0" applyNumberFormat="1" applyFont="1" applyBorder="1"/>
    <xf numFmtId="0" fontId="3" fillId="4" borderId="2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10" fontId="4" fillId="0" borderId="5" xfId="0" applyNumberFormat="1" applyFont="1" applyBorder="1"/>
    <xf numFmtId="166" fontId="4" fillId="0" borderId="17" xfId="2" applyNumberFormat="1" applyFont="1" applyBorder="1"/>
    <xf numFmtId="9" fontId="4" fillId="0" borderId="8" xfId="0" applyNumberFormat="1" applyFont="1" applyBorder="1"/>
    <xf numFmtId="166" fontId="4" fillId="0" borderId="18" xfId="2" applyNumberFormat="1" applyFont="1" applyBorder="1"/>
    <xf numFmtId="10" fontId="4" fillId="0" borderId="8" xfId="0" applyNumberFormat="1" applyFont="1" applyBorder="1"/>
    <xf numFmtId="10" fontId="4" fillId="0" borderId="10" xfId="0" applyNumberFormat="1" applyFont="1" applyBorder="1"/>
    <xf numFmtId="166" fontId="4" fillId="0" borderId="19" xfId="2" applyNumberFormat="1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68" fontId="4" fillId="0" borderId="10" xfId="0" applyNumberFormat="1" applyFont="1" applyBorder="1"/>
    <xf numFmtId="9" fontId="4" fillId="0" borderId="5" xfId="0" applyNumberFormat="1" applyFont="1" applyBorder="1"/>
    <xf numFmtId="9" fontId="4" fillId="0" borderId="10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15" xfId="0" applyFont="1" applyBorder="1"/>
    <xf numFmtId="166" fontId="4" fillId="0" borderId="24" xfId="2" applyNumberFormat="1" applyFont="1" applyBorder="1"/>
    <xf numFmtId="0" fontId="3" fillId="0" borderId="1" xfId="0" applyFont="1" applyBorder="1"/>
    <xf numFmtId="166" fontId="3" fillId="0" borderId="16" xfId="2" applyNumberFormat="1" applyFont="1" applyBorder="1"/>
    <xf numFmtId="0" fontId="3" fillId="0" borderId="3" xfId="0" applyFont="1" applyBorder="1"/>
    <xf numFmtId="0" fontId="3" fillId="0" borderId="26" xfId="0" applyFont="1" applyBorder="1"/>
    <xf numFmtId="164" fontId="3" fillId="0" borderId="27" xfId="3" applyFont="1" applyBorder="1"/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9" fontId="4" fillId="0" borderId="9" xfId="4" applyFont="1" applyBorder="1" applyAlignment="1">
      <alignment horizontal="center"/>
    </xf>
    <xf numFmtId="9" fontId="4" fillId="0" borderId="10" xfId="4" applyFont="1" applyBorder="1" applyAlignment="1">
      <alignment horizontal="center"/>
    </xf>
    <xf numFmtId="9" fontId="4" fillId="0" borderId="19" xfId="4" applyFont="1" applyBorder="1" applyAlignment="1">
      <alignment horizontal="center"/>
    </xf>
    <xf numFmtId="166" fontId="4" fillId="0" borderId="11" xfId="2" applyNumberFormat="1" applyFont="1" applyBorder="1" applyAlignment="1">
      <alignment horizontal="center"/>
    </xf>
    <xf numFmtId="166" fontId="4" fillId="0" borderId="12" xfId="2" applyNumberFormat="1" applyFont="1" applyBorder="1" applyAlignment="1">
      <alignment horizontal="center"/>
    </xf>
    <xf numFmtId="166" fontId="4" fillId="0" borderId="20" xfId="2" applyNumberFormat="1" applyFont="1" applyBorder="1" applyAlignment="1">
      <alignment horizontal="center"/>
    </xf>
    <xf numFmtId="166" fontId="3" fillId="0" borderId="13" xfId="0" applyNumberFormat="1" applyFont="1" applyBorder="1"/>
    <xf numFmtId="0" fontId="3" fillId="0" borderId="28" xfId="0" applyFont="1" applyBorder="1"/>
    <xf numFmtId="164" fontId="3" fillId="3" borderId="25" xfId="3" applyFont="1" applyFill="1" applyBorder="1"/>
    <xf numFmtId="0" fontId="3" fillId="0" borderId="0" xfId="0" applyFont="1" applyAlignment="1"/>
    <xf numFmtId="0" fontId="3" fillId="4" borderId="8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4" borderId="11" xfId="0" applyFont="1" applyFill="1" applyBorder="1"/>
    <xf numFmtId="0" fontId="3" fillId="4" borderId="11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1" xfId="0" applyFont="1" applyFill="1" applyBorder="1"/>
    <xf numFmtId="0" fontId="4" fillId="4" borderId="28" xfId="0" applyFont="1" applyFill="1" applyBorder="1" applyAlignment="1">
      <alignment horizontal="center"/>
    </xf>
    <xf numFmtId="0" fontId="4" fillId="4" borderId="31" xfId="0" applyFont="1" applyFill="1" applyBorder="1" applyAlignment="1">
      <alignment horizontal="center"/>
    </xf>
    <xf numFmtId="0" fontId="4" fillId="4" borderId="29" xfId="0" applyFont="1" applyFill="1" applyBorder="1" applyAlignment="1">
      <alignment horizontal="center"/>
    </xf>
    <xf numFmtId="0" fontId="4" fillId="0" borderId="30" xfId="0" applyFont="1" applyBorder="1"/>
    <xf numFmtId="164" fontId="4" fillId="0" borderId="6" xfId="3" applyFont="1" applyBorder="1"/>
    <xf numFmtId="0" fontId="4" fillId="0" borderId="11" xfId="0" applyFont="1" applyBorder="1"/>
    <xf numFmtId="164" fontId="4" fillId="0" borderId="13" xfId="3" applyFont="1" applyBorder="1"/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4" borderId="25" xfId="0" applyFont="1" applyFill="1" applyBorder="1"/>
    <xf numFmtId="1" fontId="3" fillId="0" borderId="25" xfId="3" applyNumberFormat="1" applyFont="1" applyBorder="1" applyAlignment="1">
      <alignment horizontal="center"/>
    </xf>
    <xf numFmtId="164" fontId="4" fillId="3" borderId="25" xfId="3" applyFont="1" applyFill="1" applyBorder="1"/>
    <xf numFmtId="0" fontId="4" fillId="0" borderId="0" xfId="0" applyFont="1" applyAlignment="1">
      <alignment horizontal="center"/>
    </xf>
    <xf numFmtId="1" fontId="2" fillId="0" borderId="0" xfId="0" applyNumberFormat="1" applyFont="1"/>
    <xf numFmtId="0" fontId="4" fillId="4" borderId="8" xfId="0" applyFont="1" applyFill="1" applyBorder="1" applyAlignment="1">
      <alignment horizontal="left"/>
    </xf>
    <xf numFmtId="164" fontId="3" fillId="0" borderId="8" xfId="3" applyFont="1" applyBorder="1"/>
    <xf numFmtId="0" fontId="4" fillId="0" borderId="8" xfId="0" applyFont="1" applyBorder="1" applyAlignment="1">
      <alignment horizontal="left"/>
    </xf>
    <xf numFmtId="0" fontId="4" fillId="0" borderId="8" xfId="0" applyFont="1" applyBorder="1" applyAlignment="1"/>
    <xf numFmtId="164" fontId="4" fillId="0" borderId="8" xfId="3" applyFont="1" applyBorder="1"/>
    <xf numFmtId="164" fontId="4" fillId="0" borderId="8" xfId="3" applyFont="1" applyBorder="1" applyAlignment="1"/>
    <xf numFmtId="0" fontId="3" fillId="4" borderId="8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164" fontId="4" fillId="0" borderId="0" xfId="3" applyFont="1"/>
    <xf numFmtId="0" fontId="3" fillId="0" borderId="0" xfId="0" applyFont="1" applyAlignment="1">
      <alignment horizontal="left"/>
    </xf>
    <xf numFmtId="164" fontId="3" fillId="0" borderId="0" xfId="3" applyFont="1"/>
    <xf numFmtId="0" fontId="3" fillId="2" borderId="34" xfId="0" applyFont="1" applyFill="1" applyBorder="1" applyAlignment="1">
      <alignment horizontal="center"/>
    </xf>
    <xf numFmtId="0" fontId="3" fillId="2" borderId="35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</cellXfs>
  <cellStyles count="5">
    <cellStyle name="Millares [0]" xfId="1" builtinId="6"/>
    <cellStyle name="Moneda" xfId="2" builtinId="4"/>
    <cellStyle name="Moneda [0]" xfId="3" builtinId="7"/>
    <cellStyle name="Normal" xfId="0" builtinId="0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123825</xdr:rowOff>
    </xdr:to>
    <xdr:sp macro="" textlink="">
      <xdr:nvSpPr>
        <xdr:cNvPr id="2" name="AutoShape 1" descr="image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90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9"/>
  <sheetViews>
    <sheetView tabSelected="1" workbookViewId="0">
      <selection activeCell="H6" sqref="H6"/>
    </sheetView>
  </sheetViews>
  <sheetFormatPr baseColWidth="10" defaultRowHeight="14.25" x14ac:dyDescent="0.2"/>
  <cols>
    <col min="1" max="1" width="11.42578125" style="1"/>
    <col min="2" max="2" width="18.7109375" style="1" customWidth="1"/>
    <col min="3" max="3" width="15.5703125" style="1" customWidth="1"/>
    <col min="4" max="4" width="11.7109375" style="1" customWidth="1"/>
    <col min="5" max="5" width="22.140625" style="1" customWidth="1"/>
    <col min="6" max="16384" width="11.42578125" style="1"/>
  </cols>
  <sheetData>
    <row r="1" spans="2:5" ht="15" x14ac:dyDescent="0.25">
      <c r="B1" s="112" t="s">
        <v>88</v>
      </c>
      <c r="C1" s="112"/>
      <c r="D1" s="112"/>
      <c r="E1" s="112"/>
    </row>
    <row r="2" spans="2:5" ht="15.75" x14ac:dyDescent="0.25">
      <c r="B2" s="109" t="s">
        <v>14</v>
      </c>
      <c r="C2" s="110" t="s">
        <v>1</v>
      </c>
      <c r="D2" s="110" t="s">
        <v>4</v>
      </c>
      <c r="E2" s="111" t="s">
        <v>2</v>
      </c>
    </row>
    <row r="3" spans="2:5" ht="15.75" x14ac:dyDescent="0.25">
      <c r="B3" s="2" t="s">
        <v>3</v>
      </c>
      <c r="C3" s="3">
        <v>2884</v>
      </c>
      <c r="D3" s="4">
        <v>12900</v>
      </c>
      <c r="E3" s="4">
        <f>+C3*D3</f>
        <v>37203600</v>
      </c>
    </row>
    <row r="4" spans="2:5" ht="15.75" x14ac:dyDescent="0.25">
      <c r="B4" s="2" t="s">
        <v>5</v>
      </c>
      <c r="C4" s="3">
        <v>8521</v>
      </c>
      <c r="D4" s="4">
        <v>5980</v>
      </c>
      <c r="E4" s="4">
        <f t="shared" ref="E4:E12" si="0">+C4*D4</f>
        <v>50955580</v>
      </c>
    </row>
    <row r="5" spans="2:5" ht="15.75" x14ac:dyDescent="0.25">
      <c r="B5" s="2" t="s">
        <v>6</v>
      </c>
      <c r="C5" s="3">
        <v>2884</v>
      </c>
      <c r="D5" s="4">
        <v>1440</v>
      </c>
      <c r="E5" s="4">
        <f t="shared" si="0"/>
        <v>4152960</v>
      </c>
    </row>
    <row r="6" spans="2:5" ht="15.75" x14ac:dyDescent="0.25">
      <c r="B6" s="2" t="s">
        <v>7</v>
      </c>
      <c r="C6" s="3">
        <v>3314</v>
      </c>
      <c r="D6" s="4">
        <v>30000</v>
      </c>
      <c r="E6" s="4">
        <f t="shared" si="0"/>
        <v>99420000</v>
      </c>
    </row>
    <row r="7" spans="2:5" ht="15.75" x14ac:dyDescent="0.25">
      <c r="B7" s="2" t="s">
        <v>8</v>
      </c>
      <c r="C7" s="3">
        <v>11205</v>
      </c>
      <c r="D7" s="4">
        <v>3480</v>
      </c>
      <c r="E7" s="4">
        <f t="shared" si="0"/>
        <v>38993400</v>
      </c>
    </row>
    <row r="8" spans="2:5" ht="15.75" x14ac:dyDescent="0.25">
      <c r="B8" s="2" t="s">
        <v>9</v>
      </c>
      <c r="C8" s="3">
        <v>1719</v>
      </c>
      <c r="D8" s="4">
        <v>1120</v>
      </c>
      <c r="E8" s="4">
        <f t="shared" si="0"/>
        <v>1925280</v>
      </c>
    </row>
    <row r="9" spans="2:5" ht="15.75" x14ac:dyDescent="0.25">
      <c r="B9" s="2" t="s">
        <v>10</v>
      </c>
      <c r="C9" s="3">
        <v>4386</v>
      </c>
      <c r="D9" s="4">
        <v>1370</v>
      </c>
      <c r="E9" s="4">
        <f t="shared" si="0"/>
        <v>6008820</v>
      </c>
    </row>
    <row r="10" spans="2:5" ht="15.75" x14ac:dyDescent="0.25">
      <c r="B10" s="2" t="s">
        <v>11</v>
      </c>
      <c r="C10" s="3">
        <v>1286</v>
      </c>
      <c r="D10" s="4">
        <v>1400</v>
      </c>
      <c r="E10" s="4">
        <f t="shared" si="0"/>
        <v>1800400</v>
      </c>
    </row>
    <row r="11" spans="2:5" ht="15.75" x14ac:dyDescent="0.25">
      <c r="B11" s="2" t="s">
        <v>12</v>
      </c>
      <c r="C11" s="3">
        <v>3916</v>
      </c>
      <c r="D11" s="4">
        <v>800</v>
      </c>
      <c r="E11" s="4">
        <f t="shared" si="0"/>
        <v>3132800</v>
      </c>
    </row>
    <row r="12" spans="2:5" ht="15.75" x14ac:dyDescent="0.25">
      <c r="B12" s="2" t="s">
        <v>13</v>
      </c>
      <c r="C12" s="3">
        <v>12655</v>
      </c>
      <c r="D12" s="4">
        <v>500</v>
      </c>
      <c r="E12" s="4">
        <f t="shared" si="0"/>
        <v>6327500</v>
      </c>
    </row>
    <row r="13" spans="2:5" ht="16.5" thickBot="1" x14ac:dyDescent="0.3">
      <c r="B13" s="5" t="s">
        <v>0</v>
      </c>
      <c r="C13" s="6">
        <f>SUM(C3:C12)</f>
        <v>52770</v>
      </c>
      <c r="D13" s="7">
        <f>SUM(D3:D12)</f>
        <v>58990</v>
      </c>
      <c r="E13" s="8">
        <f>+SUM(E6:E12)</f>
        <v>157608200</v>
      </c>
    </row>
    <row r="14" spans="2:5" ht="15" thickBot="1" x14ac:dyDescent="0.25"/>
    <row r="15" spans="2:5" ht="16.5" thickBot="1" x14ac:dyDescent="0.3">
      <c r="B15" s="9" t="s">
        <v>76</v>
      </c>
      <c r="C15" s="10"/>
      <c r="D15" s="11"/>
      <c r="E15" s="12">
        <v>0.23599999999999999</v>
      </c>
    </row>
    <row r="17" spans="3:3" ht="15" x14ac:dyDescent="0.25">
      <c r="C17" s="13"/>
    </row>
    <row r="19" spans="3:3" x14ac:dyDescent="0.2">
      <c r="C19" s="14"/>
    </row>
  </sheetData>
  <mergeCells count="2">
    <mergeCell ref="B15:D15"/>
    <mergeCell ref="B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70"/>
  <sheetViews>
    <sheetView workbookViewId="0">
      <selection activeCell="F9" sqref="F9"/>
    </sheetView>
  </sheetViews>
  <sheetFormatPr baseColWidth="10" defaultRowHeight="15.75" x14ac:dyDescent="0.25"/>
  <cols>
    <col min="1" max="1" width="2.85546875" style="15" customWidth="1"/>
    <col min="2" max="2" width="21.140625" style="18" customWidth="1"/>
    <col min="3" max="3" width="43.140625" style="18" bestFit="1" customWidth="1"/>
    <col min="4" max="4" width="22.140625" style="18" customWidth="1"/>
    <col min="5" max="5" width="26.28515625" style="18" customWidth="1"/>
    <col min="6" max="6" width="22.140625" style="19" customWidth="1"/>
    <col min="7" max="7" width="19.5703125" style="18" customWidth="1"/>
    <col min="8" max="10" width="22.140625" style="18" customWidth="1"/>
    <col min="11" max="256" width="11.42578125" style="18"/>
    <col min="257" max="257" width="2.85546875" style="18" customWidth="1"/>
    <col min="258" max="258" width="19.5703125" style="18" customWidth="1"/>
    <col min="259" max="262" width="22.140625" style="18" customWidth="1"/>
    <col min="263" max="263" width="19.5703125" style="18" customWidth="1"/>
    <col min="264" max="266" width="22.140625" style="18" customWidth="1"/>
    <col min="267" max="512" width="11.42578125" style="18"/>
    <col min="513" max="513" width="2.85546875" style="18" customWidth="1"/>
    <col min="514" max="514" width="19.5703125" style="18" customWidth="1"/>
    <col min="515" max="518" width="22.140625" style="18" customWidth="1"/>
    <col min="519" max="519" width="19.5703125" style="18" customWidth="1"/>
    <col min="520" max="522" width="22.140625" style="18" customWidth="1"/>
    <col min="523" max="768" width="11.42578125" style="18"/>
    <col min="769" max="769" width="2.85546875" style="18" customWidth="1"/>
    <col min="770" max="770" width="19.5703125" style="18" customWidth="1"/>
    <col min="771" max="774" width="22.140625" style="18" customWidth="1"/>
    <col min="775" max="775" width="19.5703125" style="18" customWidth="1"/>
    <col min="776" max="778" width="22.140625" style="18" customWidth="1"/>
    <col min="779" max="1024" width="11.42578125" style="18"/>
    <col min="1025" max="1025" width="2.85546875" style="18" customWidth="1"/>
    <col min="1026" max="1026" width="19.5703125" style="18" customWidth="1"/>
    <col min="1027" max="1030" width="22.140625" style="18" customWidth="1"/>
    <col min="1031" max="1031" width="19.5703125" style="18" customWidth="1"/>
    <col min="1032" max="1034" width="22.140625" style="18" customWidth="1"/>
    <col min="1035" max="1280" width="11.42578125" style="18"/>
    <col min="1281" max="1281" width="2.85546875" style="18" customWidth="1"/>
    <col min="1282" max="1282" width="19.5703125" style="18" customWidth="1"/>
    <col min="1283" max="1286" width="22.140625" style="18" customWidth="1"/>
    <col min="1287" max="1287" width="19.5703125" style="18" customWidth="1"/>
    <col min="1288" max="1290" width="22.140625" style="18" customWidth="1"/>
    <col min="1291" max="1536" width="11.42578125" style="18"/>
    <col min="1537" max="1537" width="2.85546875" style="18" customWidth="1"/>
    <col min="1538" max="1538" width="19.5703125" style="18" customWidth="1"/>
    <col min="1539" max="1542" width="22.140625" style="18" customWidth="1"/>
    <col min="1543" max="1543" width="19.5703125" style="18" customWidth="1"/>
    <col min="1544" max="1546" width="22.140625" style="18" customWidth="1"/>
    <col min="1547" max="1792" width="11.42578125" style="18"/>
    <col min="1793" max="1793" width="2.85546875" style="18" customWidth="1"/>
    <col min="1794" max="1794" width="19.5703125" style="18" customWidth="1"/>
    <col min="1795" max="1798" width="22.140625" style="18" customWidth="1"/>
    <col min="1799" max="1799" width="19.5703125" style="18" customWidth="1"/>
    <col min="1800" max="1802" width="22.140625" style="18" customWidth="1"/>
    <col min="1803" max="2048" width="11.42578125" style="18"/>
    <col min="2049" max="2049" width="2.85546875" style="18" customWidth="1"/>
    <col min="2050" max="2050" width="19.5703125" style="18" customWidth="1"/>
    <col min="2051" max="2054" width="22.140625" style="18" customWidth="1"/>
    <col min="2055" max="2055" width="19.5703125" style="18" customWidth="1"/>
    <col min="2056" max="2058" width="22.140625" style="18" customWidth="1"/>
    <col min="2059" max="2304" width="11.42578125" style="18"/>
    <col min="2305" max="2305" width="2.85546875" style="18" customWidth="1"/>
    <col min="2306" max="2306" width="19.5703125" style="18" customWidth="1"/>
    <col min="2307" max="2310" width="22.140625" style="18" customWidth="1"/>
    <col min="2311" max="2311" width="19.5703125" style="18" customWidth="1"/>
    <col min="2312" max="2314" width="22.140625" style="18" customWidth="1"/>
    <col min="2315" max="2560" width="11.42578125" style="18"/>
    <col min="2561" max="2561" width="2.85546875" style="18" customWidth="1"/>
    <col min="2562" max="2562" width="19.5703125" style="18" customWidth="1"/>
    <col min="2563" max="2566" width="22.140625" style="18" customWidth="1"/>
    <col min="2567" max="2567" width="19.5703125" style="18" customWidth="1"/>
    <col min="2568" max="2570" width="22.140625" style="18" customWidth="1"/>
    <col min="2571" max="2816" width="11.42578125" style="18"/>
    <col min="2817" max="2817" width="2.85546875" style="18" customWidth="1"/>
    <col min="2818" max="2818" width="19.5703125" style="18" customWidth="1"/>
    <col min="2819" max="2822" width="22.140625" style="18" customWidth="1"/>
    <col min="2823" max="2823" width="19.5703125" style="18" customWidth="1"/>
    <col min="2824" max="2826" width="22.140625" style="18" customWidth="1"/>
    <col min="2827" max="3072" width="11.42578125" style="18"/>
    <col min="3073" max="3073" width="2.85546875" style="18" customWidth="1"/>
    <col min="3074" max="3074" width="19.5703125" style="18" customWidth="1"/>
    <col min="3075" max="3078" width="22.140625" style="18" customWidth="1"/>
    <col min="3079" max="3079" width="19.5703125" style="18" customWidth="1"/>
    <col min="3080" max="3082" width="22.140625" style="18" customWidth="1"/>
    <col min="3083" max="3328" width="11.42578125" style="18"/>
    <col min="3329" max="3329" width="2.85546875" style="18" customWidth="1"/>
    <col min="3330" max="3330" width="19.5703125" style="18" customWidth="1"/>
    <col min="3331" max="3334" width="22.140625" style="18" customWidth="1"/>
    <col min="3335" max="3335" width="19.5703125" style="18" customWidth="1"/>
    <col min="3336" max="3338" width="22.140625" style="18" customWidth="1"/>
    <col min="3339" max="3584" width="11.42578125" style="18"/>
    <col min="3585" max="3585" width="2.85546875" style="18" customWidth="1"/>
    <col min="3586" max="3586" width="19.5703125" style="18" customWidth="1"/>
    <col min="3587" max="3590" width="22.140625" style="18" customWidth="1"/>
    <col min="3591" max="3591" width="19.5703125" style="18" customWidth="1"/>
    <col min="3592" max="3594" width="22.140625" style="18" customWidth="1"/>
    <col min="3595" max="3840" width="11.42578125" style="18"/>
    <col min="3841" max="3841" width="2.85546875" style="18" customWidth="1"/>
    <col min="3842" max="3842" width="19.5703125" style="18" customWidth="1"/>
    <col min="3843" max="3846" width="22.140625" style="18" customWidth="1"/>
    <col min="3847" max="3847" width="19.5703125" style="18" customWidth="1"/>
    <col min="3848" max="3850" width="22.140625" style="18" customWidth="1"/>
    <col min="3851" max="4096" width="11.42578125" style="18"/>
    <col min="4097" max="4097" width="2.85546875" style="18" customWidth="1"/>
    <col min="4098" max="4098" width="19.5703125" style="18" customWidth="1"/>
    <col min="4099" max="4102" width="22.140625" style="18" customWidth="1"/>
    <col min="4103" max="4103" width="19.5703125" style="18" customWidth="1"/>
    <col min="4104" max="4106" width="22.140625" style="18" customWidth="1"/>
    <col min="4107" max="4352" width="11.42578125" style="18"/>
    <col min="4353" max="4353" width="2.85546875" style="18" customWidth="1"/>
    <col min="4354" max="4354" width="19.5703125" style="18" customWidth="1"/>
    <col min="4355" max="4358" width="22.140625" style="18" customWidth="1"/>
    <col min="4359" max="4359" width="19.5703125" style="18" customWidth="1"/>
    <col min="4360" max="4362" width="22.140625" style="18" customWidth="1"/>
    <col min="4363" max="4608" width="11.42578125" style="18"/>
    <col min="4609" max="4609" width="2.85546875" style="18" customWidth="1"/>
    <col min="4610" max="4610" width="19.5703125" style="18" customWidth="1"/>
    <col min="4611" max="4614" width="22.140625" style="18" customWidth="1"/>
    <col min="4615" max="4615" width="19.5703125" style="18" customWidth="1"/>
    <col min="4616" max="4618" width="22.140625" style="18" customWidth="1"/>
    <col min="4619" max="4864" width="11.42578125" style="18"/>
    <col min="4865" max="4865" width="2.85546875" style="18" customWidth="1"/>
    <col min="4866" max="4866" width="19.5703125" style="18" customWidth="1"/>
    <col min="4867" max="4870" width="22.140625" style="18" customWidth="1"/>
    <col min="4871" max="4871" width="19.5703125" style="18" customWidth="1"/>
    <col min="4872" max="4874" width="22.140625" style="18" customWidth="1"/>
    <col min="4875" max="5120" width="11.42578125" style="18"/>
    <col min="5121" max="5121" width="2.85546875" style="18" customWidth="1"/>
    <col min="5122" max="5122" width="19.5703125" style="18" customWidth="1"/>
    <col min="5123" max="5126" width="22.140625" style="18" customWidth="1"/>
    <col min="5127" max="5127" width="19.5703125" style="18" customWidth="1"/>
    <col min="5128" max="5130" width="22.140625" style="18" customWidth="1"/>
    <col min="5131" max="5376" width="11.42578125" style="18"/>
    <col min="5377" max="5377" width="2.85546875" style="18" customWidth="1"/>
    <col min="5378" max="5378" width="19.5703125" style="18" customWidth="1"/>
    <col min="5379" max="5382" width="22.140625" style="18" customWidth="1"/>
    <col min="5383" max="5383" width="19.5703125" style="18" customWidth="1"/>
    <col min="5384" max="5386" width="22.140625" style="18" customWidth="1"/>
    <col min="5387" max="5632" width="11.42578125" style="18"/>
    <col min="5633" max="5633" width="2.85546875" style="18" customWidth="1"/>
    <col min="5634" max="5634" width="19.5703125" style="18" customWidth="1"/>
    <col min="5635" max="5638" width="22.140625" style="18" customWidth="1"/>
    <col min="5639" max="5639" width="19.5703125" style="18" customWidth="1"/>
    <col min="5640" max="5642" width="22.140625" style="18" customWidth="1"/>
    <col min="5643" max="5888" width="11.42578125" style="18"/>
    <col min="5889" max="5889" width="2.85546875" style="18" customWidth="1"/>
    <col min="5890" max="5890" width="19.5703125" style="18" customWidth="1"/>
    <col min="5891" max="5894" width="22.140625" style="18" customWidth="1"/>
    <col min="5895" max="5895" width="19.5703125" style="18" customWidth="1"/>
    <col min="5896" max="5898" width="22.140625" style="18" customWidth="1"/>
    <col min="5899" max="6144" width="11.42578125" style="18"/>
    <col min="6145" max="6145" width="2.85546875" style="18" customWidth="1"/>
    <col min="6146" max="6146" width="19.5703125" style="18" customWidth="1"/>
    <col min="6147" max="6150" width="22.140625" style="18" customWidth="1"/>
    <col min="6151" max="6151" width="19.5703125" style="18" customWidth="1"/>
    <col min="6152" max="6154" width="22.140625" style="18" customWidth="1"/>
    <col min="6155" max="6400" width="11.42578125" style="18"/>
    <col min="6401" max="6401" width="2.85546875" style="18" customWidth="1"/>
    <col min="6402" max="6402" width="19.5703125" style="18" customWidth="1"/>
    <col min="6403" max="6406" width="22.140625" style="18" customWidth="1"/>
    <col min="6407" max="6407" width="19.5703125" style="18" customWidth="1"/>
    <col min="6408" max="6410" width="22.140625" style="18" customWidth="1"/>
    <col min="6411" max="6656" width="11.42578125" style="18"/>
    <col min="6657" max="6657" width="2.85546875" style="18" customWidth="1"/>
    <col min="6658" max="6658" width="19.5703125" style="18" customWidth="1"/>
    <col min="6659" max="6662" width="22.140625" style="18" customWidth="1"/>
    <col min="6663" max="6663" width="19.5703125" style="18" customWidth="1"/>
    <col min="6664" max="6666" width="22.140625" style="18" customWidth="1"/>
    <col min="6667" max="6912" width="11.42578125" style="18"/>
    <col min="6913" max="6913" width="2.85546875" style="18" customWidth="1"/>
    <col min="6914" max="6914" width="19.5703125" style="18" customWidth="1"/>
    <col min="6915" max="6918" width="22.140625" style="18" customWidth="1"/>
    <col min="6919" max="6919" width="19.5703125" style="18" customWidth="1"/>
    <col min="6920" max="6922" width="22.140625" style="18" customWidth="1"/>
    <col min="6923" max="7168" width="11.42578125" style="18"/>
    <col min="7169" max="7169" width="2.85546875" style="18" customWidth="1"/>
    <col min="7170" max="7170" width="19.5703125" style="18" customWidth="1"/>
    <col min="7171" max="7174" width="22.140625" style="18" customWidth="1"/>
    <col min="7175" max="7175" width="19.5703125" style="18" customWidth="1"/>
    <col min="7176" max="7178" width="22.140625" style="18" customWidth="1"/>
    <col min="7179" max="7424" width="11.42578125" style="18"/>
    <col min="7425" max="7425" width="2.85546875" style="18" customWidth="1"/>
    <col min="7426" max="7426" width="19.5703125" style="18" customWidth="1"/>
    <col min="7427" max="7430" width="22.140625" style="18" customWidth="1"/>
    <col min="7431" max="7431" width="19.5703125" style="18" customWidth="1"/>
    <col min="7432" max="7434" width="22.140625" style="18" customWidth="1"/>
    <col min="7435" max="7680" width="11.42578125" style="18"/>
    <col min="7681" max="7681" width="2.85546875" style="18" customWidth="1"/>
    <col min="7682" max="7682" width="19.5703125" style="18" customWidth="1"/>
    <col min="7683" max="7686" width="22.140625" style="18" customWidth="1"/>
    <col min="7687" max="7687" width="19.5703125" style="18" customWidth="1"/>
    <col min="7688" max="7690" width="22.140625" style="18" customWidth="1"/>
    <col min="7691" max="7936" width="11.42578125" style="18"/>
    <col min="7937" max="7937" width="2.85546875" style="18" customWidth="1"/>
    <col min="7938" max="7938" width="19.5703125" style="18" customWidth="1"/>
    <col min="7939" max="7942" width="22.140625" style="18" customWidth="1"/>
    <col min="7943" max="7943" width="19.5703125" style="18" customWidth="1"/>
    <col min="7944" max="7946" width="22.140625" style="18" customWidth="1"/>
    <col min="7947" max="8192" width="11.42578125" style="18"/>
    <col min="8193" max="8193" width="2.85546875" style="18" customWidth="1"/>
    <col min="8194" max="8194" width="19.5703125" style="18" customWidth="1"/>
    <col min="8195" max="8198" width="22.140625" style="18" customWidth="1"/>
    <col min="8199" max="8199" width="19.5703125" style="18" customWidth="1"/>
    <col min="8200" max="8202" width="22.140625" style="18" customWidth="1"/>
    <col min="8203" max="8448" width="11.42578125" style="18"/>
    <col min="8449" max="8449" width="2.85546875" style="18" customWidth="1"/>
    <col min="8450" max="8450" width="19.5703125" style="18" customWidth="1"/>
    <col min="8451" max="8454" width="22.140625" style="18" customWidth="1"/>
    <col min="8455" max="8455" width="19.5703125" style="18" customWidth="1"/>
    <col min="8456" max="8458" width="22.140625" style="18" customWidth="1"/>
    <col min="8459" max="8704" width="11.42578125" style="18"/>
    <col min="8705" max="8705" width="2.85546875" style="18" customWidth="1"/>
    <col min="8706" max="8706" width="19.5703125" style="18" customWidth="1"/>
    <col min="8707" max="8710" width="22.140625" style="18" customWidth="1"/>
    <col min="8711" max="8711" width="19.5703125" style="18" customWidth="1"/>
    <col min="8712" max="8714" width="22.140625" style="18" customWidth="1"/>
    <col min="8715" max="8960" width="11.42578125" style="18"/>
    <col min="8961" max="8961" width="2.85546875" style="18" customWidth="1"/>
    <col min="8962" max="8962" width="19.5703125" style="18" customWidth="1"/>
    <col min="8963" max="8966" width="22.140625" style="18" customWidth="1"/>
    <col min="8967" max="8967" width="19.5703125" style="18" customWidth="1"/>
    <col min="8968" max="8970" width="22.140625" style="18" customWidth="1"/>
    <col min="8971" max="9216" width="11.42578125" style="18"/>
    <col min="9217" max="9217" width="2.85546875" style="18" customWidth="1"/>
    <col min="9218" max="9218" width="19.5703125" style="18" customWidth="1"/>
    <col min="9219" max="9222" width="22.140625" style="18" customWidth="1"/>
    <col min="9223" max="9223" width="19.5703125" style="18" customWidth="1"/>
    <col min="9224" max="9226" width="22.140625" style="18" customWidth="1"/>
    <col min="9227" max="9472" width="11.42578125" style="18"/>
    <col min="9473" max="9473" width="2.85546875" style="18" customWidth="1"/>
    <col min="9474" max="9474" width="19.5703125" style="18" customWidth="1"/>
    <col min="9475" max="9478" width="22.140625" style="18" customWidth="1"/>
    <col min="9479" max="9479" width="19.5703125" style="18" customWidth="1"/>
    <col min="9480" max="9482" width="22.140625" style="18" customWidth="1"/>
    <col min="9483" max="9728" width="11.42578125" style="18"/>
    <col min="9729" max="9729" width="2.85546875" style="18" customWidth="1"/>
    <col min="9730" max="9730" width="19.5703125" style="18" customWidth="1"/>
    <col min="9731" max="9734" width="22.140625" style="18" customWidth="1"/>
    <col min="9735" max="9735" width="19.5703125" style="18" customWidth="1"/>
    <col min="9736" max="9738" width="22.140625" style="18" customWidth="1"/>
    <col min="9739" max="9984" width="11.42578125" style="18"/>
    <col min="9985" max="9985" width="2.85546875" style="18" customWidth="1"/>
    <col min="9986" max="9986" width="19.5703125" style="18" customWidth="1"/>
    <col min="9987" max="9990" width="22.140625" style="18" customWidth="1"/>
    <col min="9991" max="9991" width="19.5703125" style="18" customWidth="1"/>
    <col min="9992" max="9994" width="22.140625" style="18" customWidth="1"/>
    <col min="9995" max="10240" width="11.42578125" style="18"/>
    <col min="10241" max="10241" width="2.85546875" style="18" customWidth="1"/>
    <col min="10242" max="10242" width="19.5703125" style="18" customWidth="1"/>
    <col min="10243" max="10246" width="22.140625" style="18" customWidth="1"/>
    <col min="10247" max="10247" width="19.5703125" style="18" customWidth="1"/>
    <col min="10248" max="10250" width="22.140625" style="18" customWidth="1"/>
    <col min="10251" max="10496" width="11.42578125" style="18"/>
    <col min="10497" max="10497" width="2.85546875" style="18" customWidth="1"/>
    <col min="10498" max="10498" width="19.5703125" style="18" customWidth="1"/>
    <col min="10499" max="10502" width="22.140625" style="18" customWidth="1"/>
    <col min="10503" max="10503" width="19.5703125" style="18" customWidth="1"/>
    <col min="10504" max="10506" width="22.140625" style="18" customWidth="1"/>
    <col min="10507" max="10752" width="11.42578125" style="18"/>
    <col min="10753" max="10753" width="2.85546875" style="18" customWidth="1"/>
    <col min="10754" max="10754" width="19.5703125" style="18" customWidth="1"/>
    <col min="10755" max="10758" width="22.140625" style="18" customWidth="1"/>
    <col min="10759" max="10759" width="19.5703125" style="18" customWidth="1"/>
    <col min="10760" max="10762" width="22.140625" style="18" customWidth="1"/>
    <col min="10763" max="11008" width="11.42578125" style="18"/>
    <col min="11009" max="11009" width="2.85546875" style="18" customWidth="1"/>
    <col min="11010" max="11010" width="19.5703125" style="18" customWidth="1"/>
    <col min="11011" max="11014" width="22.140625" style="18" customWidth="1"/>
    <col min="11015" max="11015" width="19.5703125" style="18" customWidth="1"/>
    <col min="11016" max="11018" width="22.140625" style="18" customWidth="1"/>
    <col min="11019" max="11264" width="11.42578125" style="18"/>
    <col min="11265" max="11265" width="2.85546875" style="18" customWidth="1"/>
    <col min="11266" max="11266" width="19.5703125" style="18" customWidth="1"/>
    <col min="11267" max="11270" width="22.140625" style="18" customWidth="1"/>
    <col min="11271" max="11271" width="19.5703125" style="18" customWidth="1"/>
    <col min="11272" max="11274" width="22.140625" style="18" customWidth="1"/>
    <col min="11275" max="11520" width="11.42578125" style="18"/>
    <col min="11521" max="11521" width="2.85546875" style="18" customWidth="1"/>
    <col min="11522" max="11522" width="19.5703125" style="18" customWidth="1"/>
    <col min="11523" max="11526" width="22.140625" style="18" customWidth="1"/>
    <col min="11527" max="11527" width="19.5703125" style="18" customWidth="1"/>
    <col min="11528" max="11530" width="22.140625" style="18" customWidth="1"/>
    <col min="11531" max="11776" width="11.42578125" style="18"/>
    <col min="11777" max="11777" width="2.85546875" style="18" customWidth="1"/>
    <col min="11778" max="11778" width="19.5703125" style="18" customWidth="1"/>
    <col min="11779" max="11782" width="22.140625" style="18" customWidth="1"/>
    <col min="11783" max="11783" width="19.5703125" style="18" customWidth="1"/>
    <col min="11784" max="11786" width="22.140625" style="18" customWidth="1"/>
    <col min="11787" max="12032" width="11.42578125" style="18"/>
    <col min="12033" max="12033" width="2.85546875" style="18" customWidth="1"/>
    <col min="12034" max="12034" width="19.5703125" style="18" customWidth="1"/>
    <col min="12035" max="12038" width="22.140625" style="18" customWidth="1"/>
    <col min="12039" max="12039" width="19.5703125" style="18" customWidth="1"/>
    <col min="12040" max="12042" width="22.140625" style="18" customWidth="1"/>
    <col min="12043" max="12288" width="11.42578125" style="18"/>
    <col min="12289" max="12289" width="2.85546875" style="18" customWidth="1"/>
    <col min="12290" max="12290" width="19.5703125" style="18" customWidth="1"/>
    <col min="12291" max="12294" width="22.140625" style="18" customWidth="1"/>
    <col min="12295" max="12295" width="19.5703125" style="18" customWidth="1"/>
    <col min="12296" max="12298" width="22.140625" style="18" customWidth="1"/>
    <col min="12299" max="12544" width="11.42578125" style="18"/>
    <col min="12545" max="12545" width="2.85546875" style="18" customWidth="1"/>
    <col min="12546" max="12546" width="19.5703125" style="18" customWidth="1"/>
    <col min="12547" max="12550" width="22.140625" style="18" customWidth="1"/>
    <col min="12551" max="12551" width="19.5703125" style="18" customWidth="1"/>
    <col min="12552" max="12554" width="22.140625" style="18" customWidth="1"/>
    <col min="12555" max="12800" width="11.42578125" style="18"/>
    <col min="12801" max="12801" width="2.85546875" style="18" customWidth="1"/>
    <col min="12802" max="12802" width="19.5703125" style="18" customWidth="1"/>
    <col min="12803" max="12806" width="22.140625" style="18" customWidth="1"/>
    <col min="12807" max="12807" width="19.5703125" style="18" customWidth="1"/>
    <col min="12808" max="12810" width="22.140625" style="18" customWidth="1"/>
    <col min="12811" max="13056" width="11.42578125" style="18"/>
    <col min="13057" max="13057" width="2.85546875" style="18" customWidth="1"/>
    <col min="13058" max="13058" width="19.5703125" style="18" customWidth="1"/>
    <col min="13059" max="13062" width="22.140625" style="18" customWidth="1"/>
    <col min="13063" max="13063" width="19.5703125" style="18" customWidth="1"/>
    <col min="13064" max="13066" width="22.140625" style="18" customWidth="1"/>
    <col min="13067" max="13312" width="11.42578125" style="18"/>
    <col min="13313" max="13313" width="2.85546875" style="18" customWidth="1"/>
    <col min="13314" max="13314" width="19.5703125" style="18" customWidth="1"/>
    <col min="13315" max="13318" width="22.140625" style="18" customWidth="1"/>
    <col min="13319" max="13319" width="19.5703125" style="18" customWidth="1"/>
    <col min="13320" max="13322" width="22.140625" style="18" customWidth="1"/>
    <col min="13323" max="13568" width="11.42578125" style="18"/>
    <col min="13569" max="13569" width="2.85546875" style="18" customWidth="1"/>
    <col min="13570" max="13570" width="19.5703125" style="18" customWidth="1"/>
    <col min="13571" max="13574" width="22.140625" style="18" customWidth="1"/>
    <col min="13575" max="13575" width="19.5703125" style="18" customWidth="1"/>
    <col min="13576" max="13578" width="22.140625" style="18" customWidth="1"/>
    <col min="13579" max="13824" width="11.42578125" style="18"/>
    <col min="13825" max="13825" width="2.85546875" style="18" customWidth="1"/>
    <col min="13826" max="13826" width="19.5703125" style="18" customWidth="1"/>
    <col min="13827" max="13830" width="22.140625" style="18" customWidth="1"/>
    <col min="13831" max="13831" width="19.5703125" style="18" customWidth="1"/>
    <col min="13832" max="13834" width="22.140625" style="18" customWidth="1"/>
    <col min="13835" max="14080" width="11.42578125" style="18"/>
    <col min="14081" max="14081" width="2.85546875" style="18" customWidth="1"/>
    <col min="14082" max="14082" width="19.5703125" style="18" customWidth="1"/>
    <col min="14083" max="14086" width="22.140625" style="18" customWidth="1"/>
    <col min="14087" max="14087" width="19.5703125" style="18" customWidth="1"/>
    <col min="14088" max="14090" width="22.140625" style="18" customWidth="1"/>
    <col min="14091" max="14336" width="11.42578125" style="18"/>
    <col min="14337" max="14337" width="2.85546875" style="18" customWidth="1"/>
    <col min="14338" max="14338" width="19.5703125" style="18" customWidth="1"/>
    <col min="14339" max="14342" width="22.140625" style="18" customWidth="1"/>
    <col min="14343" max="14343" width="19.5703125" style="18" customWidth="1"/>
    <col min="14344" max="14346" width="22.140625" style="18" customWidth="1"/>
    <col min="14347" max="14592" width="11.42578125" style="18"/>
    <col min="14593" max="14593" width="2.85546875" style="18" customWidth="1"/>
    <col min="14594" max="14594" width="19.5703125" style="18" customWidth="1"/>
    <col min="14595" max="14598" width="22.140625" style="18" customWidth="1"/>
    <col min="14599" max="14599" width="19.5703125" style="18" customWidth="1"/>
    <col min="14600" max="14602" width="22.140625" style="18" customWidth="1"/>
    <col min="14603" max="14848" width="11.42578125" style="18"/>
    <col min="14849" max="14849" width="2.85546875" style="18" customWidth="1"/>
    <col min="14850" max="14850" width="19.5703125" style="18" customWidth="1"/>
    <col min="14851" max="14854" width="22.140625" style="18" customWidth="1"/>
    <col min="14855" max="14855" width="19.5703125" style="18" customWidth="1"/>
    <col min="14856" max="14858" width="22.140625" style="18" customWidth="1"/>
    <col min="14859" max="15104" width="11.42578125" style="18"/>
    <col min="15105" max="15105" width="2.85546875" style="18" customWidth="1"/>
    <col min="15106" max="15106" width="19.5703125" style="18" customWidth="1"/>
    <col min="15107" max="15110" width="22.140625" style="18" customWidth="1"/>
    <col min="15111" max="15111" width="19.5703125" style="18" customWidth="1"/>
    <col min="15112" max="15114" width="22.140625" style="18" customWidth="1"/>
    <col min="15115" max="15360" width="11.42578125" style="18"/>
    <col min="15361" max="15361" width="2.85546875" style="18" customWidth="1"/>
    <col min="15362" max="15362" width="19.5703125" style="18" customWidth="1"/>
    <col min="15363" max="15366" width="22.140625" style="18" customWidth="1"/>
    <col min="15367" max="15367" width="19.5703125" style="18" customWidth="1"/>
    <col min="15368" max="15370" width="22.140625" style="18" customWidth="1"/>
    <col min="15371" max="15616" width="11.42578125" style="18"/>
    <col min="15617" max="15617" width="2.85546875" style="18" customWidth="1"/>
    <col min="15618" max="15618" width="19.5703125" style="18" customWidth="1"/>
    <col min="15619" max="15622" width="22.140625" style="18" customWidth="1"/>
    <col min="15623" max="15623" width="19.5703125" style="18" customWidth="1"/>
    <col min="15624" max="15626" width="22.140625" style="18" customWidth="1"/>
    <col min="15627" max="15872" width="11.42578125" style="18"/>
    <col min="15873" max="15873" width="2.85546875" style="18" customWidth="1"/>
    <col min="15874" max="15874" width="19.5703125" style="18" customWidth="1"/>
    <col min="15875" max="15878" width="22.140625" style="18" customWidth="1"/>
    <col min="15879" max="15879" width="19.5703125" style="18" customWidth="1"/>
    <col min="15880" max="15882" width="22.140625" style="18" customWidth="1"/>
    <col min="15883" max="16128" width="11.42578125" style="18"/>
    <col min="16129" max="16129" width="2.85546875" style="18" customWidth="1"/>
    <col min="16130" max="16130" width="19.5703125" style="18" customWidth="1"/>
    <col min="16131" max="16134" width="22.140625" style="18" customWidth="1"/>
    <col min="16135" max="16135" width="19.5703125" style="18" customWidth="1"/>
    <col min="16136" max="16138" width="22.140625" style="18" customWidth="1"/>
    <col min="16139" max="16384" width="11.42578125" style="18"/>
  </cols>
  <sheetData>
    <row r="2" spans="1:6" s="18" customFormat="1" x14ac:dyDescent="0.25">
      <c r="A2" s="15"/>
      <c r="B2" s="16" t="s">
        <v>15</v>
      </c>
      <c r="C2" s="17">
        <v>908526</v>
      </c>
      <c r="F2" s="19"/>
    </row>
    <row r="3" spans="1:6" s="18" customFormat="1" x14ac:dyDescent="0.25">
      <c r="A3" s="15"/>
      <c r="B3" s="16" t="s">
        <v>16</v>
      </c>
      <c r="C3" s="17">
        <v>106454</v>
      </c>
      <c r="D3" s="20"/>
      <c r="F3" s="19"/>
    </row>
    <row r="4" spans="1:6" s="18" customFormat="1" x14ac:dyDescent="0.25">
      <c r="A4" s="15"/>
      <c r="B4" s="16" t="s">
        <v>17</v>
      </c>
      <c r="C4" s="21">
        <v>4.3499999999999997E-2</v>
      </c>
      <c r="F4" s="19"/>
    </row>
    <row r="5" spans="1:6" s="18" customFormat="1" x14ac:dyDescent="0.25">
      <c r="A5" s="15"/>
      <c r="B5" s="16" t="s">
        <v>18</v>
      </c>
      <c r="C5" s="21" t="s">
        <v>57</v>
      </c>
      <c r="F5" s="19"/>
    </row>
    <row r="8" spans="1:6" s="18" customFormat="1" x14ac:dyDescent="0.25">
      <c r="A8" s="15" t="s">
        <v>22</v>
      </c>
      <c r="B8" s="18" t="s">
        <v>23</v>
      </c>
      <c r="F8" s="19"/>
    </row>
    <row r="11" spans="1:6" s="18" customFormat="1" x14ac:dyDescent="0.25">
      <c r="A11" s="15" t="s">
        <v>24</v>
      </c>
      <c r="B11" s="18" t="s">
        <v>25</v>
      </c>
      <c r="F11" s="19"/>
    </row>
    <row r="12" spans="1:6" s="18" customFormat="1" x14ac:dyDescent="0.25">
      <c r="A12" s="15"/>
      <c r="B12" s="22" t="s">
        <v>26</v>
      </c>
      <c r="F12" s="19"/>
    </row>
    <row r="13" spans="1:6" s="18" customFormat="1" ht="18.75" customHeight="1" thickBot="1" x14ac:dyDescent="0.3">
      <c r="A13" s="15"/>
      <c r="F13" s="19"/>
    </row>
    <row r="14" spans="1:6" s="18" customFormat="1" ht="16.5" thickBot="1" x14ac:dyDescent="0.3">
      <c r="A14" s="15"/>
      <c r="B14" s="23" t="s">
        <v>27</v>
      </c>
      <c r="C14" s="24"/>
      <c r="E14" s="25" t="s">
        <v>62</v>
      </c>
      <c r="F14" s="19"/>
    </row>
    <row r="15" spans="1:6" s="18" customFormat="1" ht="17.25" thickTop="1" thickBot="1" x14ac:dyDescent="0.3">
      <c r="A15" s="15"/>
      <c r="B15" s="26" t="s">
        <v>15</v>
      </c>
      <c r="C15" s="27">
        <f>+C2</f>
        <v>908526</v>
      </c>
      <c r="E15" s="28">
        <f>+C15/30/8</f>
        <v>3785.5250000000001</v>
      </c>
      <c r="F15" s="19"/>
    </row>
    <row r="16" spans="1:6" s="18" customFormat="1" x14ac:dyDescent="0.25">
      <c r="A16" s="15"/>
      <c r="B16" s="29" t="s">
        <v>16</v>
      </c>
      <c r="C16" s="30">
        <f>+C3</f>
        <v>106454</v>
      </c>
      <c r="F16" s="19"/>
    </row>
    <row r="17" spans="1:6" s="18" customFormat="1" x14ac:dyDescent="0.25">
      <c r="A17" s="15"/>
      <c r="B17" s="29" t="s">
        <v>28</v>
      </c>
      <c r="C17" s="30">
        <v>0</v>
      </c>
      <c r="F17" s="19"/>
    </row>
    <row r="18" spans="1:6" s="18" customFormat="1" ht="16.5" thickBot="1" x14ac:dyDescent="0.3">
      <c r="A18" s="15"/>
      <c r="B18" s="31" t="s">
        <v>29</v>
      </c>
      <c r="C18" s="32">
        <v>0</v>
      </c>
      <c r="F18" s="19"/>
    </row>
    <row r="19" spans="1:6" s="18" customFormat="1" ht="17.25" thickTop="1" thickBot="1" x14ac:dyDescent="0.3">
      <c r="A19" s="15"/>
      <c r="B19" s="33" t="s">
        <v>2</v>
      </c>
      <c r="C19" s="34">
        <f>+SUM(C15:C18)</f>
        <v>1014980</v>
      </c>
      <c r="F19" s="19"/>
    </row>
    <row r="21" spans="1:6" s="18" customFormat="1" x14ac:dyDescent="0.25">
      <c r="A21" s="15"/>
      <c r="B21" s="15" t="s">
        <v>30</v>
      </c>
      <c r="C21" s="18" t="s">
        <v>31</v>
      </c>
      <c r="F21" s="19"/>
    </row>
    <row r="22" spans="1:6" s="18" customFormat="1" x14ac:dyDescent="0.25">
      <c r="A22" s="15"/>
      <c r="B22" s="15" t="s">
        <v>32</v>
      </c>
      <c r="C22" s="18" t="s">
        <v>33</v>
      </c>
      <c r="F22" s="19"/>
    </row>
    <row r="23" spans="1:6" s="18" customFormat="1" x14ac:dyDescent="0.25">
      <c r="A23" s="15"/>
      <c r="B23" s="15" t="s">
        <v>34</v>
      </c>
      <c r="C23" s="18" t="s">
        <v>35</v>
      </c>
      <c r="F23" s="19"/>
    </row>
    <row r="24" spans="1:6" s="18" customFormat="1" x14ac:dyDescent="0.25">
      <c r="A24" s="15"/>
      <c r="B24" s="15" t="s">
        <v>36</v>
      </c>
      <c r="C24" s="18" t="s">
        <v>37</v>
      </c>
      <c r="F24" s="19"/>
    </row>
    <row r="26" spans="1:6" s="18" customFormat="1" ht="16.5" thickBot="1" x14ac:dyDescent="0.3">
      <c r="A26" s="15"/>
      <c r="F26" s="19"/>
    </row>
    <row r="27" spans="1:6" s="18" customFormat="1" ht="16.5" thickBot="1" x14ac:dyDescent="0.3">
      <c r="A27" s="15"/>
      <c r="B27" s="23" t="s">
        <v>38</v>
      </c>
      <c r="C27" s="35"/>
      <c r="D27" s="24"/>
      <c r="F27" s="19"/>
    </row>
    <row r="28" spans="1:6" s="18" customFormat="1" ht="17.25" thickTop="1" thickBot="1" x14ac:dyDescent="0.3">
      <c r="A28" s="15"/>
      <c r="B28" s="36" t="s">
        <v>39</v>
      </c>
      <c r="C28" s="37" t="s">
        <v>40</v>
      </c>
      <c r="D28" s="38" t="s">
        <v>41</v>
      </c>
      <c r="F28" s="19"/>
    </row>
    <row r="29" spans="1:6" s="18" customFormat="1" ht="16.5" thickTop="1" x14ac:dyDescent="0.25">
      <c r="A29" s="15"/>
      <c r="B29" s="26" t="s">
        <v>42</v>
      </c>
      <c r="C29" s="39">
        <v>8.3299999999999999E-2</v>
      </c>
      <c r="D29" s="40">
        <f>+C19*C29</f>
        <v>84547.834000000003</v>
      </c>
      <c r="F29" s="19"/>
    </row>
    <row r="30" spans="1:6" s="18" customFormat="1" x14ac:dyDescent="0.25">
      <c r="A30" s="15"/>
      <c r="B30" s="29" t="s">
        <v>43</v>
      </c>
      <c r="C30" s="41">
        <v>0.12</v>
      </c>
      <c r="D30" s="42">
        <f>+D29*C30</f>
        <v>10145.74008</v>
      </c>
      <c r="F30" s="19"/>
    </row>
    <row r="31" spans="1:6" s="18" customFormat="1" x14ac:dyDescent="0.25">
      <c r="A31" s="15"/>
      <c r="B31" s="29" t="s">
        <v>44</v>
      </c>
      <c r="C31" s="43">
        <v>8.3299999999999999E-2</v>
      </c>
      <c r="D31" s="42">
        <f>+C19*C31</f>
        <v>84547.834000000003</v>
      </c>
      <c r="F31" s="19"/>
    </row>
    <row r="32" spans="1:6" s="18" customFormat="1" ht="16.5" thickBot="1" x14ac:dyDescent="0.3">
      <c r="A32" s="15"/>
      <c r="B32" s="31" t="s">
        <v>45</v>
      </c>
      <c r="C32" s="44">
        <v>4.1700000000000001E-2</v>
      </c>
      <c r="D32" s="45">
        <f>+C15*C32</f>
        <v>37885.534200000002</v>
      </c>
      <c r="F32" s="19"/>
    </row>
    <row r="33" spans="1:6" s="18" customFormat="1" ht="17.25" thickTop="1" thickBot="1" x14ac:dyDescent="0.3">
      <c r="A33" s="15"/>
      <c r="B33" s="46" t="s">
        <v>0</v>
      </c>
      <c r="C33" s="47"/>
      <c r="D33" s="34">
        <f>+SUM(D29:D32)</f>
        <v>217126.94228000002</v>
      </c>
      <c r="F33" s="19"/>
    </row>
    <row r="34" spans="1:6" s="18" customFormat="1" ht="16.5" thickBot="1" x14ac:dyDescent="0.3">
      <c r="A34" s="15"/>
      <c r="F34" s="19"/>
    </row>
    <row r="35" spans="1:6" s="18" customFormat="1" ht="16.5" thickBot="1" x14ac:dyDescent="0.3">
      <c r="A35" s="15"/>
      <c r="B35" s="23" t="s">
        <v>46</v>
      </c>
      <c r="C35" s="35"/>
      <c r="D35" s="24"/>
      <c r="F35" s="19"/>
    </row>
    <row r="36" spans="1:6" s="18" customFormat="1" ht="17.25" thickTop="1" thickBot="1" x14ac:dyDescent="0.3">
      <c r="A36" s="15"/>
      <c r="B36" s="36" t="s">
        <v>39</v>
      </c>
      <c r="C36" s="37" t="s">
        <v>40</v>
      </c>
      <c r="D36" s="38" t="s">
        <v>41</v>
      </c>
      <c r="F36" s="19"/>
    </row>
    <row r="37" spans="1:6" s="18" customFormat="1" ht="16.5" thickTop="1" x14ac:dyDescent="0.25">
      <c r="A37" s="15"/>
      <c r="B37" s="26" t="s">
        <v>47</v>
      </c>
      <c r="C37" s="39">
        <v>8.5000000000000006E-2</v>
      </c>
      <c r="D37" s="40">
        <f>+($C$19-$C$16)*C37</f>
        <v>77224.710000000006</v>
      </c>
      <c r="F37" s="19"/>
    </row>
    <row r="38" spans="1:6" s="18" customFormat="1" x14ac:dyDescent="0.25">
      <c r="A38" s="15"/>
      <c r="B38" s="29" t="s">
        <v>48</v>
      </c>
      <c r="C38" s="41">
        <v>0.12</v>
      </c>
      <c r="D38" s="42">
        <f>+($C$19-$C$16)*C38</f>
        <v>109023.12</v>
      </c>
      <c r="F38" s="19"/>
    </row>
    <row r="39" spans="1:6" s="18" customFormat="1" ht="16.5" thickBot="1" x14ac:dyDescent="0.3">
      <c r="A39" s="15"/>
      <c r="B39" s="31" t="s">
        <v>49</v>
      </c>
      <c r="C39" s="48">
        <f>+C4</f>
        <v>4.3499999999999997E-2</v>
      </c>
      <c r="D39" s="45">
        <f>+($C$19-$C$16)*C39</f>
        <v>39520.880999999994</v>
      </c>
      <c r="F39" s="19"/>
    </row>
    <row r="40" spans="1:6" s="18" customFormat="1" ht="17.25" thickTop="1" thickBot="1" x14ac:dyDescent="0.3">
      <c r="A40" s="15"/>
      <c r="B40" s="46" t="s">
        <v>0</v>
      </c>
      <c r="C40" s="47"/>
      <c r="D40" s="34">
        <f>+SUM(D37:D39)</f>
        <v>225768.71100000001</v>
      </c>
      <c r="F40" s="19"/>
    </row>
    <row r="41" spans="1:6" s="18" customFormat="1" ht="16.5" thickBot="1" x14ac:dyDescent="0.3">
      <c r="A41" s="15"/>
      <c r="F41" s="19"/>
    </row>
    <row r="42" spans="1:6" s="18" customFormat="1" ht="16.5" thickBot="1" x14ac:dyDescent="0.3">
      <c r="A42" s="15"/>
      <c r="B42" s="23" t="s">
        <v>50</v>
      </c>
      <c r="C42" s="35"/>
      <c r="D42" s="24"/>
      <c r="F42" s="19"/>
    </row>
    <row r="43" spans="1:6" s="18" customFormat="1" ht="17.25" thickTop="1" thickBot="1" x14ac:dyDescent="0.3">
      <c r="A43" s="15"/>
      <c r="B43" s="36" t="s">
        <v>39</v>
      </c>
      <c r="C43" s="37" t="s">
        <v>40</v>
      </c>
      <c r="D43" s="38" t="s">
        <v>41</v>
      </c>
      <c r="F43" s="19"/>
    </row>
    <row r="44" spans="1:6" s="18" customFormat="1" ht="16.5" thickTop="1" x14ac:dyDescent="0.25">
      <c r="A44" s="15"/>
      <c r="B44" s="26" t="s">
        <v>51</v>
      </c>
      <c r="C44" s="49">
        <v>0.04</v>
      </c>
      <c r="D44" s="40">
        <f>+($C$19-$C$16)*C44</f>
        <v>36341.040000000001</v>
      </c>
      <c r="F44" s="19"/>
    </row>
    <row r="45" spans="1:6" s="18" customFormat="1" x14ac:dyDescent="0.25">
      <c r="A45" s="15"/>
      <c r="B45" s="29" t="s">
        <v>52</v>
      </c>
      <c r="C45" s="41">
        <v>0.02</v>
      </c>
      <c r="D45" s="42">
        <f>+($C$19-$C$16)*C45</f>
        <v>18170.52</v>
      </c>
      <c r="F45" s="19"/>
    </row>
    <row r="46" spans="1:6" s="18" customFormat="1" ht="16.5" thickBot="1" x14ac:dyDescent="0.3">
      <c r="A46" s="15"/>
      <c r="B46" s="31" t="s">
        <v>53</v>
      </c>
      <c r="C46" s="50">
        <v>0.03</v>
      </c>
      <c r="D46" s="45">
        <f>+($C$19-$C$16)*C46</f>
        <v>27255.78</v>
      </c>
      <c r="F46" s="19"/>
    </row>
    <row r="47" spans="1:6" s="18" customFormat="1" ht="17.25" thickTop="1" thickBot="1" x14ac:dyDescent="0.3">
      <c r="A47" s="15"/>
      <c r="B47" s="46" t="s">
        <v>0</v>
      </c>
      <c r="C47" s="47"/>
      <c r="D47" s="34">
        <f>+SUM(D44:D46)</f>
        <v>81767.34</v>
      </c>
      <c r="F47" s="19"/>
    </row>
    <row r="49" spans="1:6" s="18" customFormat="1" ht="16.5" thickBot="1" x14ac:dyDescent="0.3">
      <c r="A49" s="15"/>
      <c r="F49" s="19"/>
    </row>
    <row r="50" spans="1:6" s="18" customFormat="1" ht="16.5" thickBot="1" x14ac:dyDescent="0.3">
      <c r="A50" s="15"/>
      <c r="B50" s="51" t="s">
        <v>58</v>
      </c>
      <c r="C50" s="52"/>
      <c r="D50" s="20"/>
      <c r="F50" s="19"/>
    </row>
    <row r="51" spans="1:6" s="18" customFormat="1" ht="16.5" thickTop="1" x14ac:dyDescent="0.25">
      <c r="A51" s="15"/>
      <c r="B51" s="26" t="s">
        <v>54</v>
      </c>
      <c r="C51" s="40">
        <f>+C19</f>
        <v>1014980</v>
      </c>
      <c r="F51" s="19"/>
    </row>
    <row r="52" spans="1:6" s="18" customFormat="1" x14ac:dyDescent="0.25">
      <c r="A52" s="15"/>
      <c r="B52" s="29" t="s">
        <v>55</v>
      </c>
      <c r="C52" s="42">
        <f>+D33</f>
        <v>217126.94228000002</v>
      </c>
      <c r="F52" s="19"/>
    </row>
    <row r="53" spans="1:6" s="18" customFormat="1" x14ac:dyDescent="0.25">
      <c r="A53" s="15"/>
      <c r="B53" s="29" t="s">
        <v>56</v>
      </c>
      <c r="C53" s="42">
        <f>+D40</f>
        <v>225768.71100000001</v>
      </c>
      <c r="F53" s="19"/>
    </row>
    <row r="54" spans="1:6" s="18" customFormat="1" ht="16.5" thickBot="1" x14ac:dyDescent="0.3">
      <c r="A54" s="15"/>
      <c r="B54" s="53" t="s">
        <v>50</v>
      </c>
      <c r="C54" s="54">
        <f>+D47</f>
        <v>81767.34</v>
      </c>
      <c r="F54" s="19"/>
    </row>
    <row r="55" spans="1:6" s="18" customFormat="1" ht="16.5" thickBot="1" x14ac:dyDescent="0.3">
      <c r="A55" s="15"/>
      <c r="B55" s="55" t="s">
        <v>0</v>
      </c>
      <c r="C55" s="56">
        <f>+SUM(C51:C54)</f>
        <v>1539642.9932800003</v>
      </c>
      <c r="F55" s="19"/>
    </row>
    <row r="56" spans="1:6" s="18" customFormat="1" ht="17.25" thickTop="1" thickBot="1" x14ac:dyDescent="0.3">
      <c r="A56" s="15"/>
      <c r="F56" s="19"/>
    </row>
    <row r="57" spans="1:6" s="18" customFormat="1" ht="16.5" thickBot="1" x14ac:dyDescent="0.3">
      <c r="A57" s="15"/>
      <c r="B57" s="55" t="s">
        <v>59</v>
      </c>
      <c r="C57" s="57">
        <v>8</v>
      </c>
      <c r="F57" s="19"/>
    </row>
    <row r="58" spans="1:6" s="18" customFormat="1" ht="17.25" thickTop="1" thickBot="1" x14ac:dyDescent="0.3">
      <c r="A58" s="15"/>
      <c r="B58" s="55" t="s">
        <v>60</v>
      </c>
      <c r="C58" s="56">
        <f>+C55*C57</f>
        <v>12317143.946240002</v>
      </c>
      <c r="F58" s="19"/>
    </row>
    <row r="59" spans="1:6" s="18" customFormat="1" ht="17.25" thickTop="1" thickBot="1" x14ac:dyDescent="0.3">
      <c r="A59" s="15"/>
      <c r="B59" s="58" t="s">
        <v>61</v>
      </c>
      <c r="C59" s="59">
        <f>+C58*12</f>
        <v>147805727.35488003</v>
      </c>
      <c r="F59" s="19"/>
    </row>
    <row r="60" spans="1:6" s="18" customFormat="1" ht="16.5" thickBot="1" x14ac:dyDescent="0.3">
      <c r="A60" s="15"/>
      <c r="F60" s="19"/>
    </row>
    <row r="61" spans="1:6" s="18" customFormat="1" ht="16.5" thickBot="1" x14ac:dyDescent="0.3">
      <c r="A61" s="15"/>
      <c r="B61" s="60" t="s">
        <v>19</v>
      </c>
      <c r="C61" s="61" t="s">
        <v>20</v>
      </c>
      <c r="D61" s="62" t="s">
        <v>21</v>
      </c>
      <c r="F61" s="19"/>
    </row>
    <row r="62" spans="1:6" s="18" customFormat="1" ht="17.25" thickTop="1" thickBot="1" x14ac:dyDescent="0.3">
      <c r="A62" s="15"/>
      <c r="B62" s="63">
        <f>2*30</f>
        <v>60</v>
      </c>
      <c r="C62" s="64">
        <f>8*4</f>
        <v>32</v>
      </c>
      <c r="D62" s="65">
        <v>0</v>
      </c>
      <c r="E62" s="66" t="s">
        <v>63</v>
      </c>
      <c r="F62" s="19"/>
    </row>
    <row r="63" spans="1:6" s="18" customFormat="1" ht="17.25" thickTop="1" thickBot="1" x14ac:dyDescent="0.3">
      <c r="A63" s="15"/>
      <c r="B63" s="67">
        <v>0.35</v>
      </c>
      <c r="C63" s="68">
        <v>0.75</v>
      </c>
      <c r="D63" s="69">
        <f>+B63+C63</f>
        <v>1.1000000000000001</v>
      </c>
      <c r="E63" s="66" t="s">
        <v>0</v>
      </c>
      <c r="F63" s="19"/>
    </row>
    <row r="64" spans="1:6" s="18" customFormat="1" ht="17.25" thickTop="1" thickBot="1" x14ac:dyDescent="0.3">
      <c r="A64" s="15"/>
      <c r="B64" s="70">
        <f>E15*B62*B63</f>
        <v>79496.024999999994</v>
      </c>
      <c r="C64" s="71">
        <f>+E15*C62*C63</f>
        <v>90852.6</v>
      </c>
      <c r="D64" s="72">
        <f>+$C$15*D62*D63</f>
        <v>0</v>
      </c>
      <c r="E64" s="73">
        <f>+SUM(B64:D64)</f>
        <v>170348.625</v>
      </c>
      <c r="F64" s="19"/>
    </row>
    <row r="65" spans="1:6" s="18" customFormat="1" ht="16.5" thickBot="1" x14ac:dyDescent="0.3">
      <c r="A65" s="15"/>
      <c r="F65" s="19"/>
    </row>
    <row r="66" spans="1:6" s="18" customFormat="1" ht="16.5" thickBot="1" x14ac:dyDescent="0.3">
      <c r="A66" s="15"/>
      <c r="B66" s="55" t="s">
        <v>59</v>
      </c>
      <c r="C66" s="57">
        <v>8</v>
      </c>
      <c r="F66" s="19"/>
    </row>
    <row r="67" spans="1:6" s="18" customFormat="1" ht="17.25" thickTop="1" thickBot="1" x14ac:dyDescent="0.3">
      <c r="A67" s="15"/>
      <c r="B67" s="55" t="s">
        <v>60</v>
      </c>
      <c r="C67" s="56">
        <f>+E64*C66</f>
        <v>1362789</v>
      </c>
      <c r="F67" s="19"/>
    </row>
    <row r="68" spans="1:6" s="18" customFormat="1" ht="17.25" thickTop="1" thickBot="1" x14ac:dyDescent="0.3">
      <c r="A68" s="15"/>
      <c r="B68" s="58" t="s">
        <v>61</v>
      </c>
      <c r="C68" s="59">
        <f>+C67*12</f>
        <v>16353468</v>
      </c>
      <c r="F68" s="19"/>
    </row>
    <row r="69" spans="1:6" s="18" customFormat="1" ht="16.5" thickBot="1" x14ac:dyDescent="0.3">
      <c r="A69" s="15"/>
      <c r="F69" s="19"/>
    </row>
    <row r="70" spans="1:6" s="18" customFormat="1" ht="16.5" thickBot="1" x14ac:dyDescent="0.3">
      <c r="A70" s="15"/>
      <c r="B70" s="74" t="s">
        <v>61</v>
      </c>
      <c r="C70" s="75">
        <f>+C68+C59</f>
        <v>164159195.35488003</v>
      </c>
      <c r="F70" s="19"/>
    </row>
  </sheetData>
  <mergeCells count="8">
    <mergeCell ref="B47:C47"/>
    <mergeCell ref="B50:C50"/>
    <mergeCell ref="B14:C14"/>
    <mergeCell ref="B27:D27"/>
    <mergeCell ref="B33:C33"/>
    <mergeCell ref="B35:D35"/>
    <mergeCell ref="B40:C40"/>
    <mergeCell ref="B42:D4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121"/>
  <sheetViews>
    <sheetView workbookViewId="0">
      <selection activeCell="D21" sqref="D21"/>
    </sheetView>
  </sheetViews>
  <sheetFormatPr baseColWidth="10" defaultRowHeight="15.75" x14ac:dyDescent="0.25"/>
  <cols>
    <col min="1" max="1" width="2.85546875" style="15" customWidth="1"/>
    <col min="2" max="2" width="23.7109375" style="18" customWidth="1"/>
    <col min="3" max="3" width="43.140625" style="18" bestFit="1" customWidth="1"/>
    <col min="4" max="4" width="22.140625" style="18" customWidth="1"/>
    <col min="5" max="5" width="26.28515625" style="18" customWidth="1"/>
    <col min="6" max="6" width="22.140625" style="19" customWidth="1"/>
    <col min="7" max="7" width="19.5703125" style="18" customWidth="1"/>
    <col min="8" max="10" width="22.140625" style="18" customWidth="1"/>
    <col min="11" max="256" width="11.42578125" style="18"/>
    <col min="257" max="257" width="2.85546875" style="18" customWidth="1"/>
    <col min="258" max="258" width="19.5703125" style="18" customWidth="1"/>
    <col min="259" max="262" width="22.140625" style="18" customWidth="1"/>
    <col min="263" max="263" width="19.5703125" style="18" customWidth="1"/>
    <col min="264" max="266" width="22.140625" style="18" customWidth="1"/>
    <col min="267" max="512" width="11.42578125" style="18"/>
    <col min="513" max="513" width="2.85546875" style="18" customWidth="1"/>
    <col min="514" max="514" width="19.5703125" style="18" customWidth="1"/>
    <col min="515" max="518" width="22.140625" style="18" customWidth="1"/>
    <col min="519" max="519" width="19.5703125" style="18" customWidth="1"/>
    <col min="520" max="522" width="22.140625" style="18" customWidth="1"/>
    <col min="523" max="768" width="11.42578125" style="18"/>
    <col min="769" max="769" width="2.85546875" style="18" customWidth="1"/>
    <col min="770" max="770" width="19.5703125" style="18" customWidth="1"/>
    <col min="771" max="774" width="22.140625" style="18" customWidth="1"/>
    <col min="775" max="775" width="19.5703125" style="18" customWidth="1"/>
    <col min="776" max="778" width="22.140625" style="18" customWidth="1"/>
    <col min="779" max="1024" width="11.42578125" style="18"/>
    <col min="1025" max="1025" width="2.85546875" style="18" customWidth="1"/>
    <col min="1026" max="1026" width="19.5703125" style="18" customWidth="1"/>
    <col min="1027" max="1030" width="22.140625" style="18" customWidth="1"/>
    <col min="1031" max="1031" width="19.5703125" style="18" customWidth="1"/>
    <col min="1032" max="1034" width="22.140625" style="18" customWidth="1"/>
    <col min="1035" max="1280" width="11.42578125" style="18"/>
    <col min="1281" max="1281" width="2.85546875" style="18" customWidth="1"/>
    <col min="1282" max="1282" width="19.5703125" style="18" customWidth="1"/>
    <col min="1283" max="1286" width="22.140625" style="18" customWidth="1"/>
    <col min="1287" max="1287" width="19.5703125" style="18" customWidth="1"/>
    <col min="1288" max="1290" width="22.140625" style="18" customWidth="1"/>
    <col min="1291" max="1536" width="11.42578125" style="18"/>
    <col min="1537" max="1537" width="2.85546875" style="18" customWidth="1"/>
    <col min="1538" max="1538" width="19.5703125" style="18" customWidth="1"/>
    <col min="1539" max="1542" width="22.140625" style="18" customWidth="1"/>
    <col min="1543" max="1543" width="19.5703125" style="18" customWidth="1"/>
    <col min="1544" max="1546" width="22.140625" style="18" customWidth="1"/>
    <col min="1547" max="1792" width="11.42578125" style="18"/>
    <col min="1793" max="1793" width="2.85546875" style="18" customWidth="1"/>
    <col min="1794" max="1794" width="19.5703125" style="18" customWidth="1"/>
    <col min="1795" max="1798" width="22.140625" style="18" customWidth="1"/>
    <col min="1799" max="1799" width="19.5703125" style="18" customWidth="1"/>
    <col min="1800" max="1802" width="22.140625" style="18" customWidth="1"/>
    <col min="1803" max="2048" width="11.42578125" style="18"/>
    <col min="2049" max="2049" width="2.85546875" style="18" customWidth="1"/>
    <col min="2050" max="2050" width="19.5703125" style="18" customWidth="1"/>
    <col min="2051" max="2054" width="22.140625" style="18" customWidth="1"/>
    <col min="2055" max="2055" width="19.5703125" style="18" customWidth="1"/>
    <col min="2056" max="2058" width="22.140625" style="18" customWidth="1"/>
    <col min="2059" max="2304" width="11.42578125" style="18"/>
    <col min="2305" max="2305" width="2.85546875" style="18" customWidth="1"/>
    <col min="2306" max="2306" width="19.5703125" style="18" customWidth="1"/>
    <col min="2307" max="2310" width="22.140625" style="18" customWidth="1"/>
    <col min="2311" max="2311" width="19.5703125" style="18" customWidth="1"/>
    <col min="2312" max="2314" width="22.140625" style="18" customWidth="1"/>
    <col min="2315" max="2560" width="11.42578125" style="18"/>
    <col min="2561" max="2561" width="2.85546875" style="18" customWidth="1"/>
    <col min="2562" max="2562" width="19.5703125" style="18" customWidth="1"/>
    <col min="2563" max="2566" width="22.140625" style="18" customWidth="1"/>
    <col min="2567" max="2567" width="19.5703125" style="18" customWidth="1"/>
    <col min="2568" max="2570" width="22.140625" style="18" customWidth="1"/>
    <col min="2571" max="2816" width="11.42578125" style="18"/>
    <col min="2817" max="2817" width="2.85546875" style="18" customWidth="1"/>
    <col min="2818" max="2818" width="19.5703125" style="18" customWidth="1"/>
    <col min="2819" max="2822" width="22.140625" style="18" customWidth="1"/>
    <col min="2823" max="2823" width="19.5703125" style="18" customWidth="1"/>
    <col min="2824" max="2826" width="22.140625" style="18" customWidth="1"/>
    <col min="2827" max="3072" width="11.42578125" style="18"/>
    <col min="3073" max="3073" width="2.85546875" style="18" customWidth="1"/>
    <col min="3074" max="3074" width="19.5703125" style="18" customWidth="1"/>
    <col min="3075" max="3078" width="22.140625" style="18" customWidth="1"/>
    <col min="3079" max="3079" width="19.5703125" style="18" customWidth="1"/>
    <col min="3080" max="3082" width="22.140625" style="18" customWidth="1"/>
    <col min="3083" max="3328" width="11.42578125" style="18"/>
    <col min="3329" max="3329" width="2.85546875" style="18" customWidth="1"/>
    <col min="3330" max="3330" width="19.5703125" style="18" customWidth="1"/>
    <col min="3331" max="3334" width="22.140625" style="18" customWidth="1"/>
    <col min="3335" max="3335" width="19.5703125" style="18" customWidth="1"/>
    <col min="3336" max="3338" width="22.140625" style="18" customWidth="1"/>
    <col min="3339" max="3584" width="11.42578125" style="18"/>
    <col min="3585" max="3585" width="2.85546875" style="18" customWidth="1"/>
    <col min="3586" max="3586" width="19.5703125" style="18" customWidth="1"/>
    <col min="3587" max="3590" width="22.140625" style="18" customWidth="1"/>
    <col min="3591" max="3591" width="19.5703125" style="18" customWidth="1"/>
    <col min="3592" max="3594" width="22.140625" style="18" customWidth="1"/>
    <col min="3595" max="3840" width="11.42578125" style="18"/>
    <col min="3841" max="3841" width="2.85546875" style="18" customWidth="1"/>
    <col min="3842" max="3842" width="19.5703125" style="18" customWidth="1"/>
    <col min="3843" max="3846" width="22.140625" style="18" customWidth="1"/>
    <col min="3847" max="3847" width="19.5703125" style="18" customWidth="1"/>
    <col min="3848" max="3850" width="22.140625" style="18" customWidth="1"/>
    <col min="3851" max="4096" width="11.42578125" style="18"/>
    <col min="4097" max="4097" width="2.85546875" style="18" customWidth="1"/>
    <col min="4098" max="4098" width="19.5703125" style="18" customWidth="1"/>
    <col min="4099" max="4102" width="22.140625" style="18" customWidth="1"/>
    <col min="4103" max="4103" width="19.5703125" style="18" customWidth="1"/>
    <col min="4104" max="4106" width="22.140625" style="18" customWidth="1"/>
    <col min="4107" max="4352" width="11.42578125" style="18"/>
    <col min="4353" max="4353" width="2.85546875" style="18" customWidth="1"/>
    <col min="4354" max="4354" width="19.5703125" style="18" customWidth="1"/>
    <col min="4355" max="4358" width="22.140625" style="18" customWidth="1"/>
    <col min="4359" max="4359" width="19.5703125" style="18" customWidth="1"/>
    <col min="4360" max="4362" width="22.140625" style="18" customWidth="1"/>
    <col min="4363" max="4608" width="11.42578125" style="18"/>
    <col min="4609" max="4609" width="2.85546875" style="18" customWidth="1"/>
    <col min="4610" max="4610" width="19.5703125" style="18" customWidth="1"/>
    <col min="4611" max="4614" width="22.140625" style="18" customWidth="1"/>
    <col min="4615" max="4615" width="19.5703125" style="18" customWidth="1"/>
    <col min="4616" max="4618" width="22.140625" style="18" customWidth="1"/>
    <col min="4619" max="4864" width="11.42578125" style="18"/>
    <col min="4865" max="4865" width="2.85546875" style="18" customWidth="1"/>
    <col min="4866" max="4866" width="19.5703125" style="18" customWidth="1"/>
    <col min="4867" max="4870" width="22.140625" style="18" customWidth="1"/>
    <col min="4871" max="4871" width="19.5703125" style="18" customWidth="1"/>
    <col min="4872" max="4874" width="22.140625" style="18" customWidth="1"/>
    <col min="4875" max="5120" width="11.42578125" style="18"/>
    <col min="5121" max="5121" width="2.85546875" style="18" customWidth="1"/>
    <col min="5122" max="5122" width="19.5703125" style="18" customWidth="1"/>
    <col min="5123" max="5126" width="22.140625" style="18" customWidth="1"/>
    <col min="5127" max="5127" width="19.5703125" style="18" customWidth="1"/>
    <col min="5128" max="5130" width="22.140625" style="18" customWidth="1"/>
    <col min="5131" max="5376" width="11.42578125" style="18"/>
    <col min="5377" max="5377" width="2.85546875" style="18" customWidth="1"/>
    <col min="5378" max="5378" width="19.5703125" style="18" customWidth="1"/>
    <col min="5379" max="5382" width="22.140625" style="18" customWidth="1"/>
    <col min="5383" max="5383" width="19.5703125" style="18" customWidth="1"/>
    <col min="5384" max="5386" width="22.140625" style="18" customWidth="1"/>
    <col min="5387" max="5632" width="11.42578125" style="18"/>
    <col min="5633" max="5633" width="2.85546875" style="18" customWidth="1"/>
    <col min="5634" max="5634" width="19.5703125" style="18" customWidth="1"/>
    <col min="5635" max="5638" width="22.140625" style="18" customWidth="1"/>
    <col min="5639" max="5639" width="19.5703125" style="18" customWidth="1"/>
    <col min="5640" max="5642" width="22.140625" style="18" customWidth="1"/>
    <col min="5643" max="5888" width="11.42578125" style="18"/>
    <col min="5889" max="5889" width="2.85546875" style="18" customWidth="1"/>
    <col min="5890" max="5890" width="19.5703125" style="18" customWidth="1"/>
    <col min="5891" max="5894" width="22.140625" style="18" customWidth="1"/>
    <col min="5895" max="5895" width="19.5703125" style="18" customWidth="1"/>
    <col min="5896" max="5898" width="22.140625" style="18" customWidth="1"/>
    <col min="5899" max="6144" width="11.42578125" style="18"/>
    <col min="6145" max="6145" width="2.85546875" style="18" customWidth="1"/>
    <col min="6146" max="6146" width="19.5703125" style="18" customWidth="1"/>
    <col min="6147" max="6150" width="22.140625" style="18" customWidth="1"/>
    <col min="6151" max="6151" width="19.5703125" style="18" customWidth="1"/>
    <col min="6152" max="6154" width="22.140625" style="18" customWidth="1"/>
    <col min="6155" max="6400" width="11.42578125" style="18"/>
    <col min="6401" max="6401" width="2.85546875" style="18" customWidth="1"/>
    <col min="6402" max="6402" width="19.5703125" style="18" customWidth="1"/>
    <col min="6403" max="6406" width="22.140625" style="18" customWidth="1"/>
    <col min="6407" max="6407" width="19.5703125" style="18" customWidth="1"/>
    <col min="6408" max="6410" width="22.140625" style="18" customWidth="1"/>
    <col min="6411" max="6656" width="11.42578125" style="18"/>
    <col min="6657" max="6657" width="2.85546875" style="18" customWidth="1"/>
    <col min="6658" max="6658" width="19.5703125" style="18" customWidth="1"/>
    <col min="6659" max="6662" width="22.140625" style="18" customWidth="1"/>
    <col min="6663" max="6663" width="19.5703125" style="18" customWidth="1"/>
    <col min="6664" max="6666" width="22.140625" style="18" customWidth="1"/>
    <col min="6667" max="6912" width="11.42578125" style="18"/>
    <col min="6913" max="6913" width="2.85546875" style="18" customWidth="1"/>
    <col min="6914" max="6914" width="19.5703125" style="18" customWidth="1"/>
    <col min="6915" max="6918" width="22.140625" style="18" customWidth="1"/>
    <col min="6919" max="6919" width="19.5703125" style="18" customWidth="1"/>
    <col min="6920" max="6922" width="22.140625" style="18" customWidth="1"/>
    <col min="6923" max="7168" width="11.42578125" style="18"/>
    <col min="7169" max="7169" width="2.85546875" style="18" customWidth="1"/>
    <col min="7170" max="7170" width="19.5703125" style="18" customWidth="1"/>
    <col min="7171" max="7174" width="22.140625" style="18" customWidth="1"/>
    <col min="7175" max="7175" width="19.5703125" style="18" customWidth="1"/>
    <col min="7176" max="7178" width="22.140625" style="18" customWidth="1"/>
    <col min="7179" max="7424" width="11.42578125" style="18"/>
    <col min="7425" max="7425" width="2.85546875" style="18" customWidth="1"/>
    <col min="7426" max="7426" width="19.5703125" style="18" customWidth="1"/>
    <col min="7427" max="7430" width="22.140625" style="18" customWidth="1"/>
    <col min="7431" max="7431" width="19.5703125" style="18" customWidth="1"/>
    <col min="7432" max="7434" width="22.140625" style="18" customWidth="1"/>
    <col min="7435" max="7680" width="11.42578125" style="18"/>
    <col min="7681" max="7681" width="2.85546875" style="18" customWidth="1"/>
    <col min="7682" max="7682" width="19.5703125" style="18" customWidth="1"/>
    <col min="7683" max="7686" width="22.140625" style="18" customWidth="1"/>
    <col min="7687" max="7687" width="19.5703125" style="18" customWidth="1"/>
    <col min="7688" max="7690" width="22.140625" style="18" customWidth="1"/>
    <col min="7691" max="7936" width="11.42578125" style="18"/>
    <col min="7937" max="7937" width="2.85546875" style="18" customWidth="1"/>
    <col min="7938" max="7938" width="19.5703125" style="18" customWidth="1"/>
    <col min="7939" max="7942" width="22.140625" style="18" customWidth="1"/>
    <col min="7943" max="7943" width="19.5703125" style="18" customWidth="1"/>
    <col min="7944" max="7946" width="22.140625" style="18" customWidth="1"/>
    <col min="7947" max="8192" width="11.42578125" style="18"/>
    <col min="8193" max="8193" width="2.85546875" style="18" customWidth="1"/>
    <col min="8194" max="8194" width="19.5703125" style="18" customWidth="1"/>
    <col min="8195" max="8198" width="22.140625" style="18" customWidth="1"/>
    <col min="8199" max="8199" width="19.5703125" style="18" customWidth="1"/>
    <col min="8200" max="8202" width="22.140625" style="18" customWidth="1"/>
    <col min="8203" max="8448" width="11.42578125" style="18"/>
    <col min="8449" max="8449" width="2.85546875" style="18" customWidth="1"/>
    <col min="8450" max="8450" width="19.5703125" style="18" customWidth="1"/>
    <col min="8451" max="8454" width="22.140625" style="18" customWidth="1"/>
    <col min="8455" max="8455" width="19.5703125" style="18" customWidth="1"/>
    <col min="8456" max="8458" width="22.140625" style="18" customWidth="1"/>
    <col min="8459" max="8704" width="11.42578125" style="18"/>
    <col min="8705" max="8705" width="2.85546875" style="18" customWidth="1"/>
    <col min="8706" max="8706" width="19.5703125" style="18" customWidth="1"/>
    <col min="8707" max="8710" width="22.140625" style="18" customWidth="1"/>
    <col min="8711" max="8711" width="19.5703125" style="18" customWidth="1"/>
    <col min="8712" max="8714" width="22.140625" style="18" customWidth="1"/>
    <col min="8715" max="8960" width="11.42578125" style="18"/>
    <col min="8961" max="8961" width="2.85546875" style="18" customWidth="1"/>
    <col min="8962" max="8962" width="19.5703125" style="18" customWidth="1"/>
    <col min="8963" max="8966" width="22.140625" style="18" customWidth="1"/>
    <col min="8967" max="8967" width="19.5703125" style="18" customWidth="1"/>
    <col min="8968" max="8970" width="22.140625" style="18" customWidth="1"/>
    <col min="8971" max="9216" width="11.42578125" style="18"/>
    <col min="9217" max="9217" width="2.85546875" style="18" customWidth="1"/>
    <col min="9218" max="9218" width="19.5703125" style="18" customWidth="1"/>
    <col min="9219" max="9222" width="22.140625" style="18" customWidth="1"/>
    <col min="9223" max="9223" width="19.5703125" style="18" customWidth="1"/>
    <col min="9224" max="9226" width="22.140625" style="18" customWidth="1"/>
    <col min="9227" max="9472" width="11.42578125" style="18"/>
    <col min="9473" max="9473" width="2.85546875" style="18" customWidth="1"/>
    <col min="9474" max="9474" width="19.5703125" style="18" customWidth="1"/>
    <col min="9475" max="9478" width="22.140625" style="18" customWidth="1"/>
    <col min="9479" max="9479" width="19.5703125" style="18" customWidth="1"/>
    <col min="9480" max="9482" width="22.140625" style="18" customWidth="1"/>
    <col min="9483" max="9728" width="11.42578125" style="18"/>
    <col min="9729" max="9729" width="2.85546875" style="18" customWidth="1"/>
    <col min="9730" max="9730" width="19.5703125" style="18" customWidth="1"/>
    <col min="9731" max="9734" width="22.140625" style="18" customWidth="1"/>
    <col min="9735" max="9735" width="19.5703125" style="18" customWidth="1"/>
    <col min="9736" max="9738" width="22.140625" style="18" customWidth="1"/>
    <col min="9739" max="9984" width="11.42578125" style="18"/>
    <col min="9985" max="9985" width="2.85546875" style="18" customWidth="1"/>
    <col min="9986" max="9986" width="19.5703125" style="18" customWidth="1"/>
    <col min="9987" max="9990" width="22.140625" style="18" customWidth="1"/>
    <col min="9991" max="9991" width="19.5703125" style="18" customWidth="1"/>
    <col min="9992" max="9994" width="22.140625" style="18" customWidth="1"/>
    <col min="9995" max="10240" width="11.42578125" style="18"/>
    <col min="10241" max="10241" width="2.85546875" style="18" customWidth="1"/>
    <col min="10242" max="10242" width="19.5703125" style="18" customWidth="1"/>
    <col min="10243" max="10246" width="22.140625" style="18" customWidth="1"/>
    <col min="10247" max="10247" width="19.5703125" style="18" customWidth="1"/>
    <col min="10248" max="10250" width="22.140625" style="18" customWidth="1"/>
    <col min="10251" max="10496" width="11.42578125" style="18"/>
    <col min="10497" max="10497" width="2.85546875" style="18" customWidth="1"/>
    <col min="10498" max="10498" width="19.5703125" style="18" customWidth="1"/>
    <col min="10499" max="10502" width="22.140625" style="18" customWidth="1"/>
    <col min="10503" max="10503" width="19.5703125" style="18" customWidth="1"/>
    <col min="10504" max="10506" width="22.140625" style="18" customWidth="1"/>
    <col min="10507" max="10752" width="11.42578125" style="18"/>
    <col min="10753" max="10753" width="2.85546875" style="18" customWidth="1"/>
    <col min="10754" max="10754" width="19.5703125" style="18" customWidth="1"/>
    <col min="10755" max="10758" width="22.140625" style="18" customWidth="1"/>
    <col min="10759" max="10759" width="19.5703125" style="18" customWidth="1"/>
    <col min="10760" max="10762" width="22.140625" style="18" customWidth="1"/>
    <col min="10763" max="11008" width="11.42578125" style="18"/>
    <col min="11009" max="11009" width="2.85546875" style="18" customWidth="1"/>
    <col min="11010" max="11010" width="19.5703125" style="18" customWidth="1"/>
    <col min="11011" max="11014" width="22.140625" style="18" customWidth="1"/>
    <col min="11015" max="11015" width="19.5703125" style="18" customWidth="1"/>
    <col min="11016" max="11018" width="22.140625" style="18" customWidth="1"/>
    <col min="11019" max="11264" width="11.42578125" style="18"/>
    <col min="11265" max="11265" width="2.85546875" style="18" customWidth="1"/>
    <col min="11266" max="11266" width="19.5703125" style="18" customWidth="1"/>
    <col min="11267" max="11270" width="22.140625" style="18" customWidth="1"/>
    <col min="11271" max="11271" width="19.5703125" style="18" customWidth="1"/>
    <col min="11272" max="11274" width="22.140625" style="18" customWidth="1"/>
    <col min="11275" max="11520" width="11.42578125" style="18"/>
    <col min="11521" max="11521" width="2.85546875" style="18" customWidth="1"/>
    <col min="11522" max="11522" width="19.5703125" style="18" customWidth="1"/>
    <col min="11523" max="11526" width="22.140625" style="18" customWidth="1"/>
    <col min="11527" max="11527" width="19.5703125" style="18" customWidth="1"/>
    <col min="11528" max="11530" width="22.140625" style="18" customWidth="1"/>
    <col min="11531" max="11776" width="11.42578125" style="18"/>
    <col min="11777" max="11777" width="2.85546875" style="18" customWidth="1"/>
    <col min="11778" max="11778" width="19.5703125" style="18" customWidth="1"/>
    <col min="11779" max="11782" width="22.140625" style="18" customWidth="1"/>
    <col min="11783" max="11783" width="19.5703125" style="18" customWidth="1"/>
    <col min="11784" max="11786" width="22.140625" style="18" customWidth="1"/>
    <col min="11787" max="12032" width="11.42578125" style="18"/>
    <col min="12033" max="12033" width="2.85546875" style="18" customWidth="1"/>
    <col min="12034" max="12034" width="19.5703125" style="18" customWidth="1"/>
    <col min="12035" max="12038" width="22.140625" style="18" customWidth="1"/>
    <col min="12039" max="12039" width="19.5703125" style="18" customWidth="1"/>
    <col min="12040" max="12042" width="22.140625" style="18" customWidth="1"/>
    <col min="12043" max="12288" width="11.42578125" style="18"/>
    <col min="12289" max="12289" width="2.85546875" style="18" customWidth="1"/>
    <col min="12290" max="12290" width="19.5703125" style="18" customWidth="1"/>
    <col min="12291" max="12294" width="22.140625" style="18" customWidth="1"/>
    <col min="12295" max="12295" width="19.5703125" style="18" customWidth="1"/>
    <col min="12296" max="12298" width="22.140625" style="18" customWidth="1"/>
    <col min="12299" max="12544" width="11.42578125" style="18"/>
    <col min="12545" max="12545" width="2.85546875" style="18" customWidth="1"/>
    <col min="12546" max="12546" width="19.5703125" style="18" customWidth="1"/>
    <col min="12547" max="12550" width="22.140625" style="18" customWidth="1"/>
    <col min="12551" max="12551" width="19.5703125" style="18" customWidth="1"/>
    <col min="12552" max="12554" width="22.140625" style="18" customWidth="1"/>
    <col min="12555" max="12800" width="11.42578125" style="18"/>
    <col min="12801" max="12801" width="2.85546875" style="18" customWidth="1"/>
    <col min="12802" max="12802" width="19.5703125" style="18" customWidth="1"/>
    <col min="12803" max="12806" width="22.140625" style="18" customWidth="1"/>
    <col min="12807" max="12807" width="19.5703125" style="18" customWidth="1"/>
    <col min="12808" max="12810" width="22.140625" style="18" customWidth="1"/>
    <col min="12811" max="13056" width="11.42578125" style="18"/>
    <col min="13057" max="13057" width="2.85546875" style="18" customWidth="1"/>
    <col min="13058" max="13058" width="19.5703125" style="18" customWidth="1"/>
    <col min="13059" max="13062" width="22.140625" style="18" customWidth="1"/>
    <col min="13063" max="13063" width="19.5703125" style="18" customWidth="1"/>
    <col min="13064" max="13066" width="22.140625" style="18" customWidth="1"/>
    <col min="13067" max="13312" width="11.42578125" style="18"/>
    <col min="13313" max="13313" width="2.85546875" style="18" customWidth="1"/>
    <col min="13314" max="13314" width="19.5703125" style="18" customWidth="1"/>
    <col min="13315" max="13318" width="22.140625" style="18" customWidth="1"/>
    <col min="13319" max="13319" width="19.5703125" style="18" customWidth="1"/>
    <col min="13320" max="13322" width="22.140625" style="18" customWidth="1"/>
    <col min="13323" max="13568" width="11.42578125" style="18"/>
    <col min="13569" max="13569" width="2.85546875" style="18" customWidth="1"/>
    <col min="13570" max="13570" width="19.5703125" style="18" customWidth="1"/>
    <col min="13571" max="13574" width="22.140625" style="18" customWidth="1"/>
    <col min="13575" max="13575" width="19.5703125" style="18" customWidth="1"/>
    <col min="13576" max="13578" width="22.140625" style="18" customWidth="1"/>
    <col min="13579" max="13824" width="11.42578125" style="18"/>
    <col min="13825" max="13825" width="2.85546875" style="18" customWidth="1"/>
    <col min="13826" max="13826" width="19.5703125" style="18" customWidth="1"/>
    <col min="13827" max="13830" width="22.140625" style="18" customWidth="1"/>
    <col min="13831" max="13831" width="19.5703125" style="18" customWidth="1"/>
    <col min="13832" max="13834" width="22.140625" style="18" customWidth="1"/>
    <col min="13835" max="14080" width="11.42578125" style="18"/>
    <col min="14081" max="14081" width="2.85546875" style="18" customWidth="1"/>
    <col min="14082" max="14082" width="19.5703125" style="18" customWidth="1"/>
    <col min="14083" max="14086" width="22.140625" style="18" customWidth="1"/>
    <col min="14087" max="14087" width="19.5703125" style="18" customWidth="1"/>
    <col min="14088" max="14090" width="22.140625" style="18" customWidth="1"/>
    <col min="14091" max="14336" width="11.42578125" style="18"/>
    <col min="14337" max="14337" width="2.85546875" style="18" customWidth="1"/>
    <col min="14338" max="14338" width="19.5703125" style="18" customWidth="1"/>
    <col min="14339" max="14342" width="22.140625" style="18" customWidth="1"/>
    <col min="14343" max="14343" width="19.5703125" style="18" customWidth="1"/>
    <col min="14344" max="14346" width="22.140625" style="18" customWidth="1"/>
    <col min="14347" max="14592" width="11.42578125" style="18"/>
    <col min="14593" max="14593" width="2.85546875" style="18" customWidth="1"/>
    <col min="14594" max="14594" width="19.5703125" style="18" customWidth="1"/>
    <col min="14595" max="14598" width="22.140625" style="18" customWidth="1"/>
    <col min="14599" max="14599" width="19.5703125" style="18" customWidth="1"/>
    <col min="14600" max="14602" width="22.140625" style="18" customWidth="1"/>
    <col min="14603" max="14848" width="11.42578125" style="18"/>
    <col min="14849" max="14849" width="2.85546875" style="18" customWidth="1"/>
    <col min="14850" max="14850" width="19.5703125" style="18" customWidth="1"/>
    <col min="14851" max="14854" width="22.140625" style="18" customWidth="1"/>
    <col min="14855" max="14855" width="19.5703125" style="18" customWidth="1"/>
    <col min="14856" max="14858" width="22.140625" style="18" customWidth="1"/>
    <col min="14859" max="15104" width="11.42578125" style="18"/>
    <col min="15105" max="15105" width="2.85546875" style="18" customWidth="1"/>
    <col min="15106" max="15106" width="19.5703125" style="18" customWidth="1"/>
    <col min="15107" max="15110" width="22.140625" style="18" customWidth="1"/>
    <col min="15111" max="15111" width="19.5703125" style="18" customWidth="1"/>
    <col min="15112" max="15114" width="22.140625" style="18" customWidth="1"/>
    <col min="15115" max="15360" width="11.42578125" style="18"/>
    <col min="15361" max="15361" width="2.85546875" style="18" customWidth="1"/>
    <col min="15362" max="15362" width="19.5703125" style="18" customWidth="1"/>
    <col min="15363" max="15366" width="22.140625" style="18" customWidth="1"/>
    <col min="15367" max="15367" width="19.5703125" style="18" customWidth="1"/>
    <col min="15368" max="15370" width="22.140625" style="18" customWidth="1"/>
    <col min="15371" max="15616" width="11.42578125" style="18"/>
    <col min="15617" max="15617" width="2.85546875" style="18" customWidth="1"/>
    <col min="15618" max="15618" width="19.5703125" style="18" customWidth="1"/>
    <col min="15619" max="15622" width="22.140625" style="18" customWidth="1"/>
    <col min="15623" max="15623" width="19.5703125" style="18" customWidth="1"/>
    <col min="15624" max="15626" width="22.140625" style="18" customWidth="1"/>
    <col min="15627" max="15872" width="11.42578125" style="18"/>
    <col min="15873" max="15873" width="2.85546875" style="18" customWidth="1"/>
    <col min="15874" max="15874" width="19.5703125" style="18" customWidth="1"/>
    <col min="15875" max="15878" width="22.140625" style="18" customWidth="1"/>
    <col min="15879" max="15879" width="19.5703125" style="18" customWidth="1"/>
    <col min="15880" max="15882" width="22.140625" style="18" customWidth="1"/>
    <col min="15883" max="16128" width="11.42578125" style="18"/>
    <col min="16129" max="16129" width="2.85546875" style="18" customWidth="1"/>
    <col min="16130" max="16130" width="19.5703125" style="18" customWidth="1"/>
    <col min="16131" max="16134" width="22.140625" style="18" customWidth="1"/>
    <col min="16135" max="16135" width="19.5703125" style="18" customWidth="1"/>
    <col min="16136" max="16138" width="22.140625" style="18" customWidth="1"/>
    <col min="16139" max="16384" width="11.42578125" style="18"/>
  </cols>
  <sheetData>
    <row r="2" spans="1:6" s="18" customFormat="1" x14ac:dyDescent="0.25">
      <c r="A2" s="15"/>
      <c r="D2" s="76"/>
      <c r="E2" s="76"/>
      <c r="F2" s="19"/>
    </row>
    <row r="3" spans="1:6" s="18" customFormat="1" x14ac:dyDescent="0.25">
      <c r="A3" s="15"/>
      <c r="B3" s="77" t="s">
        <v>85</v>
      </c>
      <c r="C3" s="77"/>
      <c r="F3" s="19"/>
    </row>
    <row r="4" spans="1:6" s="18" customFormat="1" x14ac:dyDescent="0.25">
      <c r="A4" s="15"/>
      <c r="B4" s="16" t="s">
        <v>15</v>
      </c>
      <c r="C4" s="17">
        <v>2500000</v>
      </c>
      <c r="F4" s="19"/>
    </row>
    <row r="5" spans="1:6" s="18" customFormat="1" x14ac:dyDescent="0.25">
      <c r="A5" s="15"/>
      <c r="B5" s="16" t="s">
        <v>16</v>
      </c>
      <c r="C5" s="17">
        <v>0</v>
      </c>
      <c r="D5" s="20"/>
      <c r="F5" s="19"/>
    </row>
    <row r="6" spans="1:6" s="18" customFormat="1" x14ac:dyDescent="0.25">
      <c r="A6" s="15"/>
      <c r="B6" s="16" t="s">
        <v>17</v>
      </c>
      <c r="C6" s="21">
        <v>1.044E-2</v>
      </c>
      <c r="F6" s="19"/>
    </row>
    <row r="7" spans="1:6" s="18" customFormat="1" x14ac:dyDescent="0.25">
      <c r="A7" s="15"/>
      <c r="B7" s="16" t="s">
        <v>18</v>
      </c>
      <c r="C7" s="21" t="s">
        <v>57</v>
      </c>
      <c r="F7" s="19"/>
    </row>
    <row r="10" spans="1:6" s="18" customFormat="1" x14ac:dyDescent="0.25">
      <c r="A10" s="15" t="s">
        <v>22</v>
      </c>
      <c r="B10" s="18" t="s">
        <v>23</v>
      </c>
      <c r="F10" s="19"/>
    </row>
    <row r="13" spans="1:6" s="18" customFormat="1" x14ac:dyDescent="0.25">
      <c r="A13" s="15" t="s">
        <v>24</v>
      </c>
      <c r="B13" s="18" t="s">
        <v>25</v>
      </c>
      <c r="F13" s="19"/>
    </row>
    <row r="14" spans="1:6" s="18" customFormat="1" x14ac:dyDescent="0.25">
      <c r="A14" s="15"/>
      <c r="B14" s="22" t="s">
        <v>26</v>
      </c>
      <c r="F14" s="19"/>
    </row>
    <row r="15" spans="1:6" s="18" customFormat="1" ht="18.75" customHeight="1" thickBot="1" x14ac:dyDescent="0.3">
      <c r="A15" s="15"/>
      <c r="F15" s="19"/>
    </row>
    <row r="16" spans="1:6" s="18" customFormat="1" ht="16.5" thickBot="1" x14ac:dyDescent="0.3">
      <c r="A16" s="15"/>
      <c r="B16" s="23" t="s">
        <v>27</v>
      </c>
      <c r="C16" s="24"/>
      <c r="E16" s="78" t="s">
        <v>62</v>
      </c>
      <c r="F16" s="19"/>
    </row>
    <row r="17" spans="1:6" s="18" customFormat="1" ht="17.25" thickTop="1" thickBot="1" x14ac:dyDescent="0.3">
      <c r="A17" s="15"/>
      <c r="B17" s="26" t="s">
        <v>15</v>
      </c>
      <c r="C17" s="27">
        <f>+C4</f>
        <v>2500000</v>
      </c>
      <c r="E17" s="28">
        <f>+C17/30/8</f>
        <v>10416.666666666666</v>
      </c>
      <c r="F17" s="19"/>
    </row>
    <row r="18" spans="1:6" s="18" customFormat="1" x14ac:dyDescent="0.25">
      <c r="A18" s="15"/>
      <c r="B18" s="29" t="s">
        <v>16</v>
      </c>
      <c r="C18" s="30">
        <f>+C5</f>
        <v>0</v>
      </c>
      <c r="F18" s="19"/>
    </row>
    <row r="19" spans="1:6" s="18" customFormat="1" x14ac:dyDescent="0.25">
      <c r="A19" s="15"/>
      <c r="B19" s="29" t="s">
        <v>28</v>
      </c>
      <c r="C19" s="30">
        <v>0</v>
      </c>
      <c r="F19" s="19"/>
    </row>
    <row r="20" spans="1:6" s="18" customFormat="1" ht="16.5" thickBot="1" x14ac:dyDescent="0.3">
      <c r="A20" s="15"/>
      <c r="B20" s="31" t="s">
        <v>29</v>
      </c>
      <c r="C20" s="32">
        <v>0</v>
      </c>
      <c r="F20" s="19"/>
    </row>
    <row r="21" spans="1:6" s="18" customFormat="1" ht="17.25" thickTop="1" thickBot="1" x14ac:dyDescent="0.3">
      <c r="A21" s="15"/>
      <c r="B21" s="33" t="s">
        <v>2</v>
      </c>
      <c r="C21" s="34">
        <f>+SUM(C17:C20)</f>
        <v>2500000</v>
      </c>
      <c r="F21" s="19"/>
    </row>
    <row r="23" spans="1:6" s="18" customFormat="1" x14ac:dyDescent="0.25">
      <c r="A23" s="15"/>
      <c r="B23" s="15" t="s">
        <v>30</v>
      </c>
      <c r="C23" s="18" t="s">
        <v>31</v>
      </c>
      <c r="F23" s="19"/>
    </row>
    <row r="24" spans="1:6" s="18" customFormat="1" x14ac:dyDescent="0.25">
      <c r="A24" s="15"/>
      <c r="B24" s="15" t="s">
        <v>32</v>
      </c>
      <c r="C24" s="18" t="s">
        <v>33</v>
      </c>
      <c r="F24" s="19"/>
    </row>
    <row r="25" spans="1:6" s="18" customFormat="1" x14ac:dyDescent="0.25">
      <c r="A25" s="15"/>
      <c r="B25" s="15" t="s">
        <v>34</v>
      </c>
      <c r="C25" s="18" t="s">
        <v>35</v>
      </c>
      <c r="F25" s="19"/>
    </row>
    <row r="26" spans="1:6" s="18" customFormat="1" x14ac:dyDescent="0.25">
      <c r="A26" s="15"/>
      <c r="B26" s="15" t="s">
        <v>36</v>
      </c>
      <c r="C26" s="18" t="s">
        <v>37</v>
      </c>
      <c r="F26" s="19"/>
    </row>
    <row r="28" spans="1:6" s="18" customFormat="1" ht="16.5" thickBot="1" x14ac:dyDescent="0.3">
      <c r="A28" s="15"/>
      <c r="F28" s="19"/>
    </row>
    <row r="29" spans="1:6" s="18" customFormat="1" ht="16.5" thickBot="1" x14ac:dyDescent="0.3">
      <c r="A29" s="15"/>
      <c r="B29" s="23" t="s">
        <v>38</v>
      </c>
      <c r="C29" s="35"/>
      <c r="D29" s="24"/>
      <c r="F29" s="19"/>
    </row>
    <row r="30" spans="1:6" s="18" customFormat="1" ht="17.25" thickTop="1" thickBot="1" x14ac:dyDescent="0.3">
      <c r="A30" s="15"/>
      <c r="B30" s="36" t="s">
        <v>39</v>
      </c>
      <c r="C30" s="37" t="s">
        <v>40</v>
      </c>
      <c r="D30" s="38" t="s">
        <v>41</v>
      </c>
      <c r="F30" s="19"/>
    </row>
    <row r="31" spans="1:6" s="18" customFormat="1" ht="16.5" thickTop="1" x14ac:dyDescent="0.25">
      <c r="A31" s="15"/>
      <c r="B31" s="26" t="s">
        <v>42</v>
      </c>
      <c r="C31" s="39">
        <v>8.3299999999999999E-2</v>
      </c>
      <c r="D31" s="40">
        <f>+C21*C31</f>
        <v>208250</v>
      </c>
      <c r="F31" s="19"/>
    </row>
    <row r="32" spans="1:6" s="18" customFormat="1" x14ac:dyDescent="0.25">
      <c r="A32" s="15"/>
      <c r="B32" s="29" t="s">
        <v>43</v>
      </c>
      <c r="C32" s="41">
        <v>0.12</v>
      </c>
      <c r="D32" s="42">
        <f>+D31*C32</f>
        <v>24990</v>
      </c>
      <c r="F32" s="19"/>
    </row>
    <row r="33" spans="1:6" s="18" customFormat="1" x14ac:dyDescent="0.25">
      <c r="A33" s="15"/>
      <c r="B33" s="29" t="s">
        <v>44</v>
      </c>
      <c r="C33" s="43">
        <v>8.3299999999999999E-2</v>
      </c>
      <c r="D33" s="42">
        <f>+C21*C33</f>
        <v>208250</v>
      </c>
      <c r="F33" s="19"/>
    </row>
    <row r="34" spans="1:6" s="18" customFormat="1" ht="16.5" thickBot="1" x14ac:dyDescent="0.3">
      <c r="A34" s="15"/>
      <c r="B34" s="31" t="s">
        <v>45</v>
      </c>
      <c r="C34" s="44">
        <v>4.1700000000000001E-2</v>
      </c>
      <c r="D34" s="45">
        <f>+C17*C34</f>
        <v>104250</v>
      </c>
      <c r="F34" s="19"/>
    </row>
    <row r="35" spans="1:6" s="18" customFormat="1" ht="17.25" thickTop="1" thickBot="1" x14ac:dyDescent="0.3">
      <c r="A35" s="15"/>
      <c r="B35" s="46" t="s">
        <v>0</v>
      </c>
      <c r="C35" s="47"/>
      <c r="D35" s="34">
        <f>+SUM(D31:D34)</f>
        <v>545740</v>
      </c>
      <c r="F35" s="19"/>
    </row>
    <row r="36" spans="1:6" s="18" customFormat="1" ht="16.5" thickBot="1" x14ac:dyDescent="0.3">
      <c r="A36" s="15"/>
      <c r="F36" s="19"/>
    </row>
    <row r="37" spans="1:6" s="18" customFormat="1" ht="16.5" thickBot="1" x14ac:dyDescent="0.3">
      <c r="A37" s="15"/>
      <c r="B37" s="23" t="s">
        <v>46</v>
      </c>
      <c r="C37" s="35"/>
      <c r="D37" s="24"/>
      <c r="F37" s="19"/>
    </row>
    <row r="38" spans="1:6" s="18" customFormat="1" ht="17.25" thickTop="1" thickBot="1" x14ac:dyDescent="0.3">
      <c r="A38" s="15"/>
      <c r="B38" s="36" t="s">
        <v>39</v>
      </c>
      <c r="C38" s="37" t="s">
        <v>40</v>
      </c>
      <c r="D38" s="38" t="s">
        <v>41</v>
      </c>
      <c r="F38" s="19"/>
    </row>
    <row r="39" spans="1:6" s="18" customFormat="1" ht="16.5" thickTop="1" x14ac:dyDescent="0.25">
      <c r="A39" s="15"/>
      <c r="B39" s="26" t="s">
        <v>47</v>
      </c>
      <c r="C39" s="39">
        <v>8.5000000000000006E-2</v>
      </c>
      <c r="D39" s="40">
        <f>+($C$21-$C$18)*C39</f>
        <v>212500.00000000003</v>
      </c>
      <c r="F39" s="19"/>
    </row>
    <row r="40" spans="1:6" s="18" customFormat="1" x14ac:dyDescent="0.25">
      <c r="A40" s="15"/>
      <c r="B40" s="29" t="s">
        <v>48</v>
      </c>
      <c r="C40" s="41">
        <v>0.12</v>
      </c>
      <c r="D40" s="42">
        <f>+($C$21-$C$18)*C40</f>
        <v>300000</v>
      </c>
      <c r="F40" s="19"/>
    </row>
    <row r="41" spans="1:6" s="18" customFormat="1" ht="16.5" thickBot="1" x14ac:dyDescent="0.3">
      <c r="A41" s="15"/>
      <c r="B41" s="31" t="s">
        <v>49</v>
      </c>
      <c r="C41" s="48">
        <f>+C6</f>
        <v>1.044E-2</v>
      </c>
      <c r="D41" s="45">
        <f>+($C$21-$C$18)*C41</f>
        <v>26100</v>
      </c>
      <c r="F41" s="19"/>
    </row>
    <row r="42" spans="1:6" s="18" customFormat="1" ht="17.25" thickTop="1" thickBot="1" x14ac:dyDescent="0.3">
      <c r="A42" s="15"/>
      <c r="B42" s="46" t="s">
        <v>0</v>
      </c>
      <c r="C42" s="47"/>
      <c r="D42" s="34">
        <f>+SUM(D39:D41)</f>
        <v>538600</v>
      </c>
      <c r="F42" s="19"/>
    </row>
    <row r="43" spans="1:6" s="18" customFormat="1" ht="16.5" thickBot="1" x14ac:dyDescent="0.3">
      <c r="A43" s="15"/>
      <c r="F43" s="19"/>
    </row>
    <row r="44" spans="1:6" s="18" customFormat="1" ht="16.5" thickBot="1" x14ac:dyDescent="0.3">
      <c r="A44" s="15"/>
      <c r="B44" s="51" t="s">
        <v>50</v>
      </c>
      <c r="C44" s="79"/>
      <c r="D44" s="52"/>
      <c r="F44" s="19"/>
    </row>
    <row r="45" spans="1:6" s="18" customFormat="1" ht="17.25" thickTop="1" thickBot="1" x14ac:dyDescent="0.3">
      <c r="A45" s="15"/>
      <c r="B45" s="36" t="s">
        <v>39</v>
      </c>
      <c r="C45" s="37" t="s">
        <v>40</v>
      </c>
      <c r="D45" s="38" t="s">
        <v>41</v>
      </c>
      <c r="F45" s="19"/>
    </row>
    <row r="46" spans="1:6" s="18" customFormat="1" ht="16.5" thickTop="1" x14ac:dyDescent="0.25">
      <c r="A46" s="15"/>
      <c r="B46" s="26" t="s">
        <v>51</v>
      </c>
      <c r="C46" s="49">
        <v>0.04</v>
      </c>
      <c r="D46" s="40">
        <f>+($C$21-$C$18)*C46</f>
        <v>100000</v>
      </c>
      <c r="F46" s="19"/>
    </row>
    <row r="47" spans="1:6" s="18" customFormat="1" x14ac:dyDescent="0.25">
      <c r="A47" s="15"/>
      <c r="B47" s="29" t="s">
        <v>52</v>
      </c>
      <c r="C47" s="41">
        <v>0.02</v>
      </c>
      <c r="D47" s="42">
        <f>+($C$21-$C$18)*C47</f>
        <v>50000</v>
      </c>
      <c r="F47" s="19"/>
    </row>
    <row r="48" spans="1:6" s="18" customFormat="1" ht="16.5" thickBot="1" x14ac:dyDescent="0.3">
      <c r="A48" s="15"/>
      <c r="B48" s="31" t="s">
        <v>53</v>
      </c>
      <c r="C48" s="50">
        <v>0.03</v>
      </c>
      <c r="D48" s="45">
        <f>+($C$21-$C$18)*C48</f>
        <v>75000</v>
      </c>
      <c r="F48" s="19"/>
    </row>
    <row r="49" spans="1:6" s="18" customFormat="1" ht="17.25" thickTop="1" thickBot="1" x14ac:dyDescent="0.3">
      <c r="A49" s="15"/>
      <c r="B49" s="46" t="s">
        <v>0</v>
      </c>
      <c r="C49" s="47"/>
      <c r="D49" s="34">
        <f>+SUM(D46:D48)</f>
        <v>225000</v>
      </c>
      <c r="F49" s="19"/>
    </row>
    <row r="51" spans="1:6" s="18" customFormat="1" ht="16.5" thickBot="1" x14ac:dyDescent="0.3">
      <c r="A51" s="15"/>
      <c r="F51" s="19"/>
    </row>
    <row r="52" spans="1:6" s="18" customFormat="1" ht="16.5" thickBot="1" x14ac:dyDescent="0.3">
      <c r="A52" s="15"/>
      <c r="B52" s="51" t="s">
        <v>58</v>
      </c>
      <c r="C52" s="52"/>
      <c r="D52" s="20"/>
      <c r="F52" s="19"/>
    </row>
    <row r="53" spans="1:6" s="18" customFormat="1" ht="16.5" thickTop="1" x14ac:dyDescent="0.25">
      <c r="A53" s="15"/>
      <c r="B53" s="26" t="s">
        <v>54</v>
      </c>
      <c r="C53" s="40">
        <f>+C21</f>
        <v>2500000</v>
      </c>
      <c r="F53" s="19"/>
    </row>
    <row r="54" spans="1:6" s="18" customFormat="1" x14ac:dyDescent="0.25">
      <c r="A54" s="15"/>
      <c r="B54" s="29" t="s">
        <v>55</v>
      </c>
      <c r="C54" s="42">
        <f>+D35</f>
        <v>545740</v>
      </c>
      <c r="F54" s="19"/>
    </row>
    <row r="55" spans="1:6" s="18" customFormat="1" x14ac:dyDescent="0.25">
      <c r="A55" s="15"/>
      <c r="B55" s="29" t="s">
        <v>56</v>
      </c>
      <c r="C55" s="42">
        <f>+D42</f>
        <v>538600</v>
      </c>
      <c r="F55" s="19"/>
    </row>
    <row r="56" spans="1:6" s="18" customFormat="1" ht="16.5" thickBot="1" x14ac:dyDescent="0.3">
      <c r="A56" s="15"/>
      <c r="B56" s="53" t="s">
        <v>50</v>
      </c>
      <c r="C56" s="54">
        <f>+D49</f>
        <v>225000</v>
      </c>
      <c r="F56" s="19"/>
    </row>
    <row r="57" spans="1:6" s="18" customFormat="1" ht="16.5" thickBot="1" x14ac:dyDescent="0.3">
      <c r="A57" s="15"/>
      <c r="B57" s="55" t="s">
        <v>0</v>
      </c>
      <c r="C57" s="56">
        <f>+SUM(C53:C56)</f>
        <v>3809340</v>
      </c>
      <c r="F57" s="19"/>
    </row>
    <row r="58" spans="1:6" s="18" customFormat="1" ht="17.25" thickTop="1" thickBot="1" x14ac:dyDescent="0.3">
      <c r="A58" s="15"/>
      <c r="F58" s="19"/>
    </row>
    <row r="59" spans="1:6" s="18" customFormat="1" ht="16.5" thickBot="1" x14ac:dyDescent="0.3">
      <c r="A59" s="15"/>
      <c r="B59" s="55" t="s">
        <v>59</v>
      </c>
      <c r="C59" s="57">
        <v>1</v>
      </c>
      <c r="F59" s="19"/>
    </row>
    <row r="60" spans="1:6" s="18" customFormat="1" ht="17.25" thickTop="1" thickBot="1" x14ac:dyDescent="0.3">
      <c r="A60" s="15"/>
      <c r="B60" s="55" t="s">
        <v>86</v>
      </c>
      <c r="C60" s="56">
        <f>+C57*C59</f>
        <v>3809340</v>
      </c>
      <c r="F60" s="19"/>
    </row>
    <row r="61" spans="1:6" s="18" customFormat="1" ht="16.5" thickTop="1" x14ac:dyDescent="0.25">
      <c r="A61" s="15"/>
      <c r="F61" s="19"/>
    </row>
    <row r="62" spans="1:6" s="18" customFormat="1" x14ac:dyDescent="0.25">
      <c r="A62" s="15"/>
      <c r="B62" s="77" t="s">
        <v>87</v>
      </c>
      <c r="C62" s="77"/>
      <c r="D62" s="76"/>
      <c r="E62" s="76"/>
      <c r="F62" s="19"/>
    </row>
    <row r="63" spans="1:6" s="18" customFormat="1" x14ac:dyDescent="0.25">
      <c r="A63" s="15"/>
      <c r="B63" s="2"/>
      <c r="C63" s="2"/>
      <c r="F63" s="19"/>
    </row>
    <row r="64" spans="1:6" s="18" customFormat="1" x14ac:dyDescent="0.25">
      <c r="A64" s="15"/>
      <c r="B64" s="16" t="s">
        <v>15</v>
      </c>
      <c r="C64" s="17">
        <v>1750000</v>
      </c>
      <c r="F64" s="19"/>
    </row>
    <row r="65" spans="1:6" s="18" customFormat="1" x14ac:dyDescent="0.25">
      <c r="A65" s="15"/>
      <c r="B65" s="16" t="s">
        <v>16</v>
      </c>
      <c r="C65" s="17">
        <f>+MO!C3</f>
        <v>106454</v>
      </c>
      <c r="D65" s="20"/>
      <c r="F65" s="19"/>
    </row>
    <row r="66" spans="1:6" s="18" customFormat="1" x14ac:dyDescent="0.25">
      <c r="A66" s="15"/>
      <c r="B66" s="16" t="s">
        <v>17</v>
      </c>
      <c r="C66" s="21">
        <v>1.044E-2</v>
      </c>
      <c r="F66" s="19"/>
    </row>
    <row r="67" spans="1:6" s="18" customFormat="1" x14ac:dyDescent="0.25">
      <c r="A67" s="15"/>
      <c r="B67" s="16" t="s">
        <v>18</v>
      </c>
      <c r="C67" s="21" t="s">
        <v>57</v>
      </c>
      <c r="F67" s="19"/>
    </row>
    <row r="70" spans="1:6" s="18" customFormat="1" x14ac:dyDescent="0.25">
      <c r="A70" s="15"/>
      <c r="B70" s="18" t="s">
        <v>23</v>
      </c>
      <c r="F70" s="19"/>
    </row>
    <row r="73" spans="1:6" s="18" customFormat="1" x14ac:dyDescent="0.25">
      <c r="A73" s="15"/>
      <c r="B73" s="18" t="s">
        <v>25</v>
      </c>
      <c r="F73" s="19"/>
    </row>
    <row r="74" spans="1:6" s="18" customFormat="1" x14ac:dyDescent="0.25">
      <c r="A74" s="15"/>
      <c r="B74" s="22" t="s">
        <v>26</v>
      </c>
      <c r="F74" s="19"/>
    </row>
    <row r="75" spans="1:6" s="18" customFormat="1" ht="16.5" thickBot="1" x14ac:dyDescent="0.3">
      <c r="A75" s="15"/>
      <c r="F75" s="19"/>
    </row>
    <row r="76" spans="1:6" s="18" customFormat="1" ht="16.5" thickBot="1" x14ac:dyDescent="0.3">
      <c r="A76" s="15"/>
      <c r="B76" s="23" t="s">
        <v>27</v>
      </c>
      <c r="C76" s="24"/>
      <c r="E76" s="78" t="s">
        <v>62</v>
      </c>
      <c r="F76" s="19"/>
    </row>
    <row r="77" spans="1:6" s="18" customFormat="1" ht="17.25" thickTop="1" thickBot="1" x14ac:dyDescent="0.3">
      <c r="A77" s="15"/>
      <c r="B77" s="26" t="s">
        <v>15</v>
      </c>
      <c r="C77" s="27">
        <f>+C64</f>
        <v>1750000</v>
      </c>
      <c r="E77" s="28">
        <f>+C77/30/8</f>
        <v>7291.666666666667</v>
      </c>
      <c r="F77" s="19"/>
    </row>
    <row r="78" spans="1:6" s="18" customFormat="1" x14ac:dyDescent="0.25">
      <c r="A78" s="15"/>
      <c r="B78" s="29" t="s">
        <v>16</v>
      </c>
      <c r="C78" s="30">
        <f>+C65</f>
        <v>106454</v>
      </c>
      <c r="F78" s="19"/>
    </row>
    <row r="79" spans="1:6" s="18" customFormat="1" x14ac:dyDescent="0.25">
      <c r="A79" s="15"/>
      <c r="B79" s="29" t="s">
        <v>28</v>
      </c>
      <c r="C79" s="30">
        <v>0</v>
      </c>
      <c r="F79" s="19"/>
    </row>
    <row r="80" spans="1:6" s="18" customFormat="1" ht="16.5" thickBot="1" x14ac:dyDescent="0.3">
      <c r="A80" s="15"/>
      <c r="B80" s="31" t="s">
        <v>29</v>
      </c>
      <c r="C80" s="32">
        <v>0</v>
      </c>
      <c r="F80" s="19"/>
    </row>
    <row r="81" spans="1:6" s="18" customFormat="1" ht="17.25" thickTop="1" thickBot="1" x14ac:dyDescent="0.3">
      <c r="A81" s="15"/>
      <c r="B81" s="80" t="s">
        <v>2</v>
      </c>
      <c r="C81" s="34">
        <f>+SUM(C77:C80)</f>
        <v>1856454</v>
      </c>
      <c r="F81" s="19"/>
    </row>
    <row r="83" spans="1:6" s="18" customFormat="1" x14ac:dyDescent="0.25">
      <c r="A83" s="15"/>
      <c r="B83" s="15" t="s">
        <v>30</v>
      </c>
      <c r="C83" s="18" t="s">
        <v>31</v>
      </c>
      <c r="F83" s="19"/>
    </row>
    <row r="84" spans="1:6" s="18" customFormat="1" x14ac:dyDescent="0.25">
      <c r="A84" s="15"/>
      <c r="B84" s="15" t="s">
        <v>32</v>
      </c>
      <c r="C84" s="18" t="s">
        <v>33</v>
      </c>
      <c r="F84" s="19"/>
    </row>
    <row r="85" spans="1:6" s="18" customFormat="1" x14ac:dyDescent="0.25">
      <c r="A85" s="15"/>
      <c r="B85" s="15" t="s">
        <v>34</v>
      </c>
      <c r="C85" s="18" t="s">
        <v>35</v>
      </c>
      <c r="F85" s="19"/>
    </row>
    <row r="86" spans="1:6" s="18" customFormat="1" x14ac:dyDescent="0.25">
      <c r="A86" s="15"/>
      <c r="B86" s="15" t="s">
        <v>36</v>
      </c>
      <c r="C86" s="18" t="s">
        <v>37</v>
      </c>
      <c r="F86" s="19"/>
    </row>
    <row r="88" spans="1:6" s="18" customFormat="1" ht="16.5" thickBot="1" x14ac:dyDescent="0.3">
      <c r="A88" s="15"/>
      <c r="F88" s="19"/>
    </row>
    <row r="89" spans="1:6" s="18" customFormat="1" ht="16.5" thickBot="1" x14ac:dyDescent="0.3">
      <c r="A89" s="15"/>
      <c r="B89" s="23" t="s">
        <v>38</v>
      </c>
      <c r="C89" s="35"/>
      <c r="D89" s="24"/>
      <c r="F89" s="19"/>
    </row>
    <row r="90" spans="1:6" s="18" customFormat="1" ht="17.25" thickTop="1" thickBot="1" x14ac:dyDescent="0.3">
      <c r="A90" s="15"/>
      <c r="B90" s="36" t="s">
        <v>39</v>
      </c>
      <c r="C90" s="37" t="s">
        <v>40</v>
      </c>
      <c r="D90" s="38" t="s">
        <v>41</v>
      </c>
      <c r="F90" s="19"/>
    </row>
    <row r="91" spans="1:6" s="18" customFormat="1" ht="16.5" thickTop="1" x14ac:dyDescent="0.25">
      <c r="A91" s="15"/>
      <c r="B91" s="26" t="s">
        <v>42</v>
      </c>
      <c r="C91" s="39">
        <v>8.3299999999999999E-2</v>
      </c>
      <c r="D91" s="40">
        <f>+C81*C91</f>
        <v>154642.6182</v>
      </c>
      <c r="F91" s="19"/>
    </row>
    <row r="92" spans="1:6" s="18" customFormat="1" x14ac:dyDescent="0.25">
      <c r="A92" s="15"/>
      <c r="B92" s="29" t="s">
        <v>43</v>
      </c>
      <c r="C92" s="41">
        <v>0.12</v>
      </c>
      <c r="D92" s="42">
        <f>+D91*C92</f>
        <v>18557.114183999998</v>
      </c>
      <c r="F92" s="19"/>
    </row>
    <row r="93" spans="1:6" s="18" customFormat="1" x14ac:dyDescent="0.25">
      <c r="A93" s="15"/>
      <c r="B93" s="29" t="s">
        <v>44</v>
      </c>
      <c r="C93" s="43">
        <v>8.3299999999999999E-2</v>
      </c>
      <c r="D93" s="42">
        <f>+C81*C93</f>
        <v>154642.6182</v>
      </c>
      <c r="F93" s="19"/>
    </row>
    <row r="94" spans="1:6" s="18" customFormat="1" ht="16.5" thickBot="1" x14ac:dyDescent="0.3">
      <c r="A94" s="15"/>
      <c r="B94" s="31" t="s">
        <v>45</v>
      </c>
      <c r="C94" s="44">
        <v>4.1700000000000001E-2</v>
      </c>
      <c r="D94" s="45">
        <f>+C77*C94</f>
        <v>72975</v>
      </c>
      <c r="F94" s="19"/>
    </row>
    <row r="95" spans="1:6" s="18" customFormat="1" ht="17.25" thickTop="1" thickBot="1" x14ac:dyDescent="0.3">
      <c r="A95" s="15"/>
      <c r="B95" s="81" t="s">
        <v>0</v>
      </c>
      <c r="C95" s="82"/>
      <c r="D95" s="34">
        <f>+SUM(D91:D94)</f>
        <v>400817.350584</v>
      </c>
      <c r="F95" s="19"/>
    </row>
    <row r="96" spans="1:6" s="18" customFormat="1" ht="16.5" thickBot="1" x14ac:dyDescent="0.3">
      <c r="A96" s="15"/>
      <c r="F96" s="19"/>
    </row>
    <row r="97" spans="1:6" s="18" customFormat="1" ht="16.5" thickBot="1" x14ac:dyDescent="0.3">
      <c r="A97" s="15"/>
      <c r="B97" s="23" t="s">
        <v>46</v>
      </c>
      <c r="C97" s="35"/>
      <c r="D97" s="24"/>
      <c r="F97" s="19"/>
    </row>
    <row r="98" spans="1:6" s="18" customFormat="1" ht="17.25" thickTop="1" thickBot="1" x14ac:dyDescent="0.3">
      <c r="A98" s="15"/>
      <c r="B98" s="36" t="s">
        <v>39</v>
      </c>
      <c r="C98" s="37" t="s">
        <v>40</v>
      </c>
      <c r="D98" s="38" t="s">
        <v>41</v>
      </c>
      <c r="F98" s="19"/>
    </row>
    <row r="99" spans="1:6" s="18" customFormat="1" ht="16.5" thickTop="1" x14ac:dyDescent="0.25">
      <c r="A99" s="15"/>
      <c r="B99" s="26" t="s">
        <v>47</v>
      </c>
      <c r="C99" s="39">
        <v>8.5000000000000006E-2</v>
      </c>
      <c r="D99" s="40">
        <f>+($C$21-$C$18)*C99</f>
        <v>212500.00000000003</v>
      </c>
      <c r="F99" s="19"/>
    </row>
    <row r="100" spans="1:6" s="18" customFormat="1" x14ac:dyDescent="0.25">
      <c r="A100" s="15"/>
      <c r="B100" s="29" t="s">
        <v>48</v>
      </c>
      <c r="C100" s="41">
        <v>0.12</v>
      </c>
      <c r="D100" s="42">
        <f>+($C$21-$C$18)*C100</f>
        <v>300000</v>
      </c>
      <c r="F100" s="19"/>
    </row>
    <row r="101" spans="1:6" s="18" customFormat="1" ht="16.5" thickBot="1" x14ac:dyDescent="0.3">
      <c r="A101" s="15"/>
      <c r="B101" s="31" t="s">
        <v>49</v>
      </c>
      <c r="C101" s="48">
        <f>+C66</f>
        <v>1.044E-2</v>
      </c>
      <c r="D101" s="45">
        <f>+($C$21-$C$18)*C101</f>
        <v>26100</v>
      </c>
      <c r="F101" s="19"/>
    </row>
    <row r="102" spans="1:6" s="18" customFormat="1" ht="17.25" thickTop="1" thickBot="1" x14ac:dyDescent="0.3">
      <c r="A102" s="15"/>
      <c r="B102" s="81" t="s">
        <v>0</v>
      </c>
      <c r="C102" s="82"/>
      <c r="D102" s="34">
        <f>+SUM(D99:D101)</f>
        <v>538600</v>
      </c>
      <c r="F102" s="19"/>
    </row>
    <row r="103" spans="1:6" s="18" customFormat="1" ht="16.5" thickBot="1" x14ac:dyDescent="0.3">
      <c r="A103" s="15"/>
      <c r="F103" s="19"/>
    </row>
    <row r="104" spans="1:6" s="18" customFormat="1" ht="16.5" thickBot="1" x14ac:dyDescent="0.3">
      <c r="A104" s="15"/>
      <c r="B104" s="23" t="s">
        <v>50</v>
      </c>
      <c r="C104" s="35"/>
      <c r="D104" s="24"/>
      <c r="F104" s="19"/>
    </row>
    <row r="105" spans="1:6" s="18" customFormat="1" ht="17.25" thickTop="1" thickBot="1" x14ac:dyDescent="0.3">
      <c r="A105" s="15"/>
      <c r="B105" s="36" t="s">
        <v>39</v>
      </c>
      <c r="C105" s="37" t="s">
        <v>40</v>
      </c>
      <c r="D105" s="38" t="s">
        <v>41</v>
      </c>
      <c r="F105" s="19"/>
    </row>
    <row r="106" spans="1:6" s="18" customFormat="1" ht="16.5" thickTop="1" x14ac:dyDescent="0.25">
      <c r="A106" s="15"/>
      <c r="B106" s="26" t="s">
        <v>51</v>
      </c>
      <c r="C106" s="49">
        <v>0.04</v>
      </c>
      <c r="D106" s="40">
        <f>+($C$21-$C$18)*C106</f>
        <v>100000</v>
      </c>
      <c r="F106" s="19"/>
    </row>
    <row r="107" spans="1:6" s="18" customFormat="1" x14ac:dyDescent="0.25">
      <c r="A107" s="15"/>
      <c r="B107" s="29" t="s">
        <v>52</v>
      </c>
      <c r="C107" s="41">
        <v>0.02</v>
      </c>
      <c r="D107" s="42">
        <f>+($C$21-$C$18)*C107</f>
        <v>50000</v>
      </c>
      <c r="F107" s="19"/>
    </row>
    <row r="108" spans="1:6" s="18" customFormat="1" ht="16.5" thickBot="1" x14ac:dyDescent="0.3">
      <c r="A108" s="15"/>
      <c r="B108" s="31" t="s">
        <v>53</v>
      </c>
      <c r="C108" s="50">
        <v>0.03</v>
      </c>
      <c r="D108" s="45">
        <f>+($C$21-$C$18)*C108</f>
        <v>75000</v>
      </c>
      <c r="F108" s="19"/>
    </row>
    <row r="109" spans="1:6" s="18" customFormat="1" ht="17.25" thickTop="1" thickBot="1" x14ac:dyDescent="0.3">
      <c r="A109" s="15"/>
      <c r="B109" s="81" t="s">
        <v>0</v>
      </c>
      <c r="C109" s="82"/>
      <c r="D109" s="34">
        <f>+SUM(D106:D108)</f>
        <v>225000</v>
      </c>
      <c r="F109" s="19"/>
    </row>
    <row r="111" spans="1:6" s="18" customFormat="1" ht="16.5" thickBot="1" x14ac:dyDescent="0.3">
      <c r="A111" s="15"/>
      <c r="F111" s="19"/>
    </row>
    <row r="112" spans="1:6" s="18" customFormat="1" ht="16.5" thickBot="1" x14ac:dyDescent="0.3">
      <c r="A112" s="15"/>
      <c r="B112" s="23" t="s">
        <v>58</v>
      </c>
      <c r="C112" s="24"/>
      <c r="D112" s="20"/>
      <c r="F112" s="19"/>
    </row>
    <row r="113" spans="1:6" s="18" customFormat="1" ht="16.5" thickTop="1" x14ac:dyDescent="0.25">
      <c r="A113" s="15"/>
      <c r="B113" s="26" t="s">
        <v>54</v>
      </c>
      <c r="C113" s="40">
        <f>+C81</f>
        <v>1856454</v>
      </c>
      <c r="F113" s="19"/>
    </row>
    <row r="114" spans="1:6" s="18" customFormat="1" x14ac:dyDescent="0.25">
      <c r="A114" s="15"/>
      <c r="B114" s="29" t="s">
        <v>55</v>
      </c>
      <c r="C114" s="42">
        <f>+D95</f>
        <v>400817.350584</v>
      </c>
      <c r="F114" s="19"/>
    </row>
    <row r="115" spans="1:6" s="18" customFormat="1" x14ac:dyDescent="0.25">
      <c r="A115" s="15"/>
      <c r="B115" s="29" t="s">
        <v>56</v>
      </c>
      <c r="C115" s="42">
        <f>+D102</f>
        <v>538600</v>
      </c>
      <c r="F115" s="19"/>
    </row>
    <row r="116" spans="1:6" s="18" customFormat="1" ht="16.5" thickBot="1" x14ac:dyDescent="0.3">
      <c r="A116" s="15"/>
      <c r="B116" s="53" t="s">
        <v>50</v>
      </c>
      <c r="C116" s="54">
        <f>+D109</f>
        <v>225000</v>
      </c>
      <c r="F116" s="19"/>
    </row>
    <row r="117" spans="1:6" s="18" customFormat="1" ht="16.5" thickBot="1" x14ac:dyDescent="0.3">
      <c r="A117" s="15"/>
      <c r="B117" s="83" t="s">
        <v>0</v>
      </c>
      <c r="C117" s="56">
        <f>+SUM(C113:C116)</f>
        <v>3020871.3505839999</v>
      </c>
      <c r="F117" s="19"/>
    </row>
    <row r="118" spans="1:6" s="18" customFormat="1" ht="17.25" thickTop="1" thickBot="1" x14ac:dyDescent="0.3">
      <c r="A118" s="15"/>
      <c r="F118" s="19"/>
    </row>
    <row r="119" spans="1:6" s="18" customFormat="1" ht="16.5" thickBot="1" x14ac:dyDescent="0.3">
      <c r="A119" s="15"/>
      <c r="B119" s="83" t="s">
        <v>59</v>
      </c>
      <c r="C119" s="57">
        <v>1</v>
      </c>
      <c r="F119" s="19"/>
    </row>
    <row r="120" spans="1:6" s="18" customFormat="1" ht="17.25" thickTop="1" thickBot="1" x14ac:dyDescent="0.3">
      <c r="A120" s="15"/>
      <c r="B120" s="83" t="s">
        <v>86</v>
      </c>
      <c r="C120" s="56">
        <f>+C117*C119</f>
        <v>3020871.3505839999</v>
      </c>
      <c r="F120" s="19"/>
    </row>
    <row r="121" spans="1:6" s="18" customFormat="1" ht="16.5" thickTop="1" x14ac:dyDescent="0.25">
      <c r="A121" s="15"/>
      <c r="F121" s="19"/>
    </row>
  </sheetData>
  <mergeCells count="18">
    <mergeCell ref="B112:C112"/>
    <mergeCell ref="B49:C49"/>
    <mergeCell ref="B52:C52"/>
    <mergeCell ref="B76:C76"/>
    <mergeCell ref="B89:D89"/>
    <mergeCell ref="B16:C16"/>
    <mergeCell ref="B29:D29"/>
    <mergeCell ref="B35:C35"/>
    <mergeCell ref="B37:D37"/>
    <mergeCell ref="B42:C42"/>
    <mergeCell ref="B44:D44"/>
    <mergeCell ref="B62:C62"/>
    <mergeCell ref="B3:C3"/>
    <mergeCell ref="B95:C95"/>
    <mergeCell ref="B97:D97"/>
    <mergeCell ref="B102:C102"/>
    <mergeCell ref="B104:D104"/>
    <mergeCell ref="B109:C1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D18"/>
  <sheetViews>
    <sheetView workbookViewId="0">
      <selection activeCell="F8" sqref="F8"/>
    </sheetView>
  </sheetViews>
  <sheetFormatPr baseColWidth="10" defaultRowHeight="14.25" x14ac:dyDescent="0.2"/>
  <cols>
    <col min="1" max="1" width="11.42578125" style="1"/>
    <col min="2" max="2" width="33.85546875" style="1" customWidth="1"/>
    <col min="3" max="3" width="18.28515625" style="1" customWidth="1"/>
    <col min="4" max="4" width="18.5703125" style="1" customWidth="1"/>
    <col min="5" max="5" width="18.28515625" style="1" customWidth="1"/>
    <col min="6" max="6" width="18.140625" style="1" customWidth="1"/>
    <col min="7" max="7" width="13.85546875" style="1" customWidth="1"/>
    <col min="8" max="8" width="15.85546875" style="1" customWidth="1"/>
    <col min="9" max="255" width="11.42578125" style="1"/>
    <col min="256" max="256" width="21.85546875" style="1" customWidth="1"/>
    <col min="257" max="257" width="18.28515625" style="1" customWidth="1"/>
    <col min="258" max="258" width="16.85546875" style="1" customWidth="1"/>
    <col min="259" max="260" width="16.5703125" style="1" customWidth="1"/>
    <col min="261" max="261" width="18.28515625" style="1" customWidth="1"/>
    <col min="262" max="262" width="18.140625" style="1" customWidth="1"/>
    <col min="263" max="263" width="13.85546875" style="1" customWidth="1"/>
    <col min="264" max="264" width="15.85546875" style="1" customWidth="1"/>
    <col min="265" max="511" width="11.42578125" style="1"/>
    <col min="512" max="512" width="21.85546875" style="1" customWidth="1"/>
    <col min="513" max="513" width="18.28515625" style="1" customWidth="1"/>
    <col min="514" max="514" width="16.85546875" style="1" customWidth="1"/>
    <col min="515" max="516" width="16.5703125" style="1" customWidth="1"/>
    <col min="517" max="517" width="18.28515625" style="1" customWidth="1"/>
    <col min="518" max="518" width="18.140625" style="1" customWidth="1"/>
    <col min="519" max="519" width="13.85546875" style="1" customWidth="1"/>
    <col min="520" max="520" width="15.85546875" style="1" customWidth="1"/>
    <col min="521" max="767" width="11.42578125" style="1"/>
    <col min="768" max="768" width="21.85546875" style="1" customWidth="1"/>
    <col min="769" max="769" width="18.28515625" style="1" customWidth="1"/>
    <col min="770" max="770" width="16.85546875" style="1" customWidth="1"/>
    <col min="771" max="772" width="16.5703125" style="1" customWidth="1"/>
    <col min="773" max="773" width="18.28515625" style="1" customWidth="1"/>
    <col min="774" max="774" width="18.140625" style="1" customWidth="1"/>
    <col min="775" max="775" width="13.85546875" style="1" customWidth="1"/>
    <col min="776" max="776" width="15.85546875" style="1" customWidth="1"/>
    <col min="777" max="1023" width="11.42578125" style="1"/>
    <col min="1024" max="1024" width="21.85546875" style="1" customWidth="1"/>
    <col min="1025" max="1025" width="18.28515625" style="1" customWidth="1"/>
    <col min="1026" max="1026" width="16.85546875" style="1" customWidth="1"/>
    <col min="1027" max="1028" width="16.5703125" style="1" customWidth="1"/>
    <col min="1029" max="1029" width="18.28515625" style="1" customWidth="1"/>
    <col min="1030" max="1030" width="18.140625" style="1" customWidth="1"/>
    <col min="1031" max="1031" width="13.85546875" style="1" customWidth="1"/>
    <col min="1032" max="1032" width="15.85546875" style="1" customWidth="1"/>
    <col min="1033" max="1279" width="11.42578125" style="1"/>
    <col min="1280" max="1280" width="21.85546875" style="1" customWidth="1"/>
    <col min="1281" max="1281" width="18.28515625" style="1" customWidth="1"/>
    <col min="1282" max="1282" width="16.85546875" style="1" customWidth="1"/>
    <col min="1283" max="1284" width="16.5703125" style="1" customWidth="1"/>
    <col min="1285" max="1285" width="18.28515625" style="1" customWidth="1"/>
    <col min="1286" max="1286" width="18.140625" style="1" customWidth="1"/>
    <col min="1287" max="1287" width="13.85546875" style="1" customWidth="1"/>
    <col min="1288" max="1288" width="15.85546875" style="1" customWidth="1"/>
    <col min="1289" max="1535" width="11.42578125" style="1"/>
    <col min="1536" max="1536" width="21.85546875" style="1" customWidth="1"/>
    <col min="1537" max="1537" width="18.28515625" style="1" customWidth="1"/>
    <col min="1538" max="1538" width="16.85546875" style="1" customWidth="1"/>
    <col min="1539" max="1540" width="16.5703125" style="1" customWidth="1"/>
    <col min="1541" max="1541" width="18.28515625" style="1" customWidth="1"/>
    <col min="1542" max="1542" width="18.140625" style="1" customWidth="1"/>
    <col min="1543" max="1543" width="13.85546875" style="1" customWidth="1"/>
    <col min="1544" max="1544" width="15.85546875" style="1" customWidth="1"/>
    <col min="1545" max="1791" width="11.42578125" style="1"/>
    <col min="1792" max="1792" width="21.85546875" style="1" customWidth="1"/>
    <col min="1793" max="1793" width="18.28515625" style="1" customWidth="1"/>
    <col min="1794" max="1794" width="16.85546875" style="1" customWidth="1"/>
    <col min="1795" max="1796" width="16.5703125" style="1" customWidth="1"/>
    <col min="1797" max="1797" width="18.28515625" style="1" customWidth="1"/>
    <col min="1798" max="1798" width="18.140625" style="1" customWidth="1"/>
    <col min="1799" max="1799" width="13.85546875" style="1" customWidth="1"/>
    <col min="1800" max="1800" width="15.85546875" style="1" customWidth="1"/>
    <col min="1801" max="2047" width="11.42578125" style="1"/>
    <col min="2048" max="2048" width="21.85546875" style="1" customWidth="1"/>
    <col min="2049" max="2049" width="18.28515625" style="1" customWidth="1"/>
    <col min="2050" max="2050" width="16.85546875" style="1" customWidth="1"/>
    <col min="2051" max="2052" width="16.5703125" style="1" customWidth="1"/>
    <col min="2053" max="2053" width="18.28515625" style="1" customWidth="1"/>
    <col min="2054" max="2054" width="18.140625" style="1" customWidth="1"/>
    <col min="2055" max="2055" width="13.85546875" style="1" customWidth="1"/>
    <col min="2056" max="2056" width="15.85546875" style="1" customWidth="1"/>
    <col min="2057" max="2303" width="11.42578125" style="1"/>
    <col min="2304" max="2304" width="21.85546875" style="1" customWidth="1"/>
    <col min="2305" max="2305" width="18.28515625" style="1" customWidth="1"/>
    <col min="2306" max="2306" width="16.85546875" style="1" customWidth="1"/>
    <col min="2307" max="2308" width="16.5703125" style="1" customWidth="1"/>
    <col min="2309" max="2309" width="18.28515625" style="1" customWidth="1"/>
    <col min="2310" max="2310" width="18.140625" style="1" customWidth="1"/>
    <col min="2311" max="2311" width="13.85546875" style="1" customWidth="1"/>
    <col min="2312" max="2312" width="15.85546875" style="1" customWidth="1"/>
    <col min="2313" max="2559" width="11.42578125" style="1"/>
    <col min="2560" max="2560" width="21.85546875" style="1" customWidth="1"/>
    <col min="2561" max="2561" width="18.28515625" style="1" customWidth="1"/>
    <col min="2562" max="2562" width="16.85546875" style="1" customWidth="1"/>
    <col min="2563" max="2564" width="16.5703125" style="1" customWidth="1"/>
    <col min="2565" max="2565" width="18.28515625" style="1" customWidth="1"/>
    <col min="2566" max="2566" width="18.140625" style="1" customWidth="1"/>
    <col min="2567" max="2567" width="13.85546875" style="1" customWidth="1"/>
    <col min="2568" max="2568" width="15.85546875" style="1" customWidth="1"/>
    <col min="2569" max="2815" width="11.42578125" style="1"/>
    <col min="2816" max="2816" width="21.85546875" style="1" customWidth="1"/>
    <col min="2817" max="2817" width="18.28515625" style="1" customWidth="1"/>
    <col min="2818" max="2818" width="16.85546875" style="1" customWidth="1"/>
    <col min="2819" max="2820" width="16.5703125" style="1" customWidth="1"/>
    <col min="2821" max="2821" width="18.28515625" style="1" customWidth="1"/>
    <col min="2822" max="2822" width="18.140625" style="1" customWidth="1"/>
    <col min="2823" max="2823" width="13.85546875" style="1" customWidth="1"/>
    <col min="2824" max="2824" width="15.85546875" style="1" customWidth="1"/>
    <col min="2825" max="3071" width="11.42578125" style="1"/>
    <col min="3072" max="3072" width="21.85546875" style="1" customWidth="1"/>
    <col min="3073" max="3073" width="18.28515625" style="1" customWidth="1"/>
    <col min="3074" max="3074" width="16.85546875" style="1" customWidth="1"/>
    <col min="3075" max="3076" width="16.5703125" style="1" customWidth="1"/>
    <col min="3077" max="3077" width="18.28515625" style="1" customWidth="1"/>
    <col min="3078" max="3078" width="18.140625" style="1" customWidth="1"/>
    <col min="3079" max="3079" width="13.85546875" style="1" customWidth="1"/>
    <col min="3080" max="3080" width="15.85546875" style="1" customWidth="1"/>
    <col min="3081" max="3327" width="11.42578125" style="1"/>
    <col min="3328" max="3328" width="21.85546875" style="1" customWidth="1"/>
    <col min="3329" max="3329" width="18.28515625" style="1" customWidth="1"/>
    <col min="3330" max="3330" width="16.85546875" style="1" customWidth="1"/>
    <col min="3331" max="3332" width="16.5703125" style="1" customWidth="1"/>
    <col min="3333" max="3333" width="18.28515625" style="1" customWidth="1"/>
    <col min="3334" max="3334" width="18.140625" style="1" customWidth="1"/>
    <col min="3335" max="3335" width="13.85546875" style="1" customWidth="1"/>
    <col min="3336" max="3336" width="15.85546875" style="1" customWidth="1"/>
    <col min="3337" max="3583" width="11.42578125" style="1"/>
    <col min="3584" max="3584" width="21.85546875" style="1" customWidth="1"/>
    <col min="3585" max="3585" width="18.28515625" style="1" customWidth="1"/>
    <col min="3586" max="3586" width="16.85546875" style="1" customWidth="1"/>
    <col min="3587" max="3588" width="16.5703125" style="1" customWidth="1"/>
    <col min="3589" max="3589" width="18.28515625" style="1" customWidth="1"/>
    <col min="3590" max="3590" width="18.140625" style="1" customWidth="1"/>
    <col min="3591" max="3591" width="13.85546875" style="1" customWidth="1"/>
    <col min="3592" max="3592" width="15.85546875" style="1" customWidth="1"/>
    <col min="3593" max="3839" width="11.42578125" style="1"/>
    <col min="3840" max="3840" width="21.85546875" style="1" customWidth="1"/>
    <col min="3841" max="3841" width="18.28515625" style="1" customWidth="1"/>
    <col min="3842" max="3842" width="16.85546875" style="1" customWidth="1"/>
    <col min="3843" max="3844" width="16.5703125" style="1" customWidth="1"/>
    <col min="3845" max="3845" width="18.28515625" style="1" customWidth="1"/>
    <col min="3846" max="3846" width="18.140625" style="1" customWidth="1"/>
    <col min="3847" max="3847" width="13.85546875" style="1" customWidth="1"/>
    <col min="3848" max="3848" width="15.85546875" style="1" customWidth="1"/>
    <col min="3849" max="4095" width="11.42578125" style="1"/>
    <col min="4096" max="4096" width="21.85546875" style="1" customWidth="1"/>
    <col min="4097" max="4097" width="18.28515625" style="1" customWidth="1"/>
    <col min="4098" max="4098" width="16.85546875" style="1" customWidth="1"/>
    <col min="4099" max="4100" width="16.5703125" style="1" customWidth="1"/>
    <col min="4101" max="4101" width="18.28515625" style="1" customWidth="1"/>
    <col min="4102" max="4102" width="18.140625" style="1" customWidth="1"/>
    <col min="4103" max="4103" width="13.85546875" style="1" customWidth="1"/>
    <col min="4104" max="4104" width="15.85546875" style="1" customWidth="1"/>
    <col min="4105" max="4351" width="11.42578125" style="1"/>
    <col min="4352" max="4352" width="21.85546875" style="1" customWidth="1"/>
    <col min="4353" max="4353" width="18.28515625" style="1" customWidth="1"/>
    <col min="4354" max="4354" width="16.85546875" style="1" customWidth="1"/>
    <col min="4355" max="4356" width="16.5703125" style="1" customWidth="1"/>
    <col min="4357" max="4357" width="18.28515625" style="1" customWidth="1"/>
    <col min="4358" max="4358" width="18.140625" style="1" customWidth="1"/>
    <col min="4359" max="4359" width="13.85546875" style="1" customWidth="1"/>
    <col min="4360" max="4360" width="15.85546875" style="1" customWidth="1"/>
    <col min="4361" max="4607" width="11.42578125" style="1"/>
    <col min="4608" max="4608" width="21.85546875" style="1" customWidth="1"/>
    <col min="4609" max="4609" width="18.28515625" style="1" customWidth="1"/>
    <col min="4610" max="4610" width="16.85546875" style="1" customWidth="1"/>
    <col min="4611" max="4612" width="16.5703125" style="1" customWidth="1"/>
    <col min="4613" max="4613" width="18.28515625" style="1" customWidth="1"/>
    <col min="4614" max="4614" width="18.140625" style="1" customWidth="1"/>
    <col min="4615" max="4615" width="13.85546875" style="1" customWidth="1"/>
    <col min="4616" max="4616" width="15.85546875" style="1" customWidth="1"/>
    <col min="4617" max="4863" width="11.42578125" style="1"/>
    <col min="4864" max="4864" width="21.85546875" style="1" customWidth="1"/>
    <col min="4865" max="4865" width="18.28515625" style="1" customWidth="1"/>
    <col min="4866" max="4866" width="16.85546875" style="1" customWidth="1"/>
    <col min="4867" max="4868" width="16.5703125" style="1" customWidth="1"/>
    <col min="4869" max="4869" width="18.28515625" style="1" customWidth="1"/>
    <col min="4870" max="4870" width="18.140625" style="1" customWidth="1"/>
    <col min="4871" max="4871" width="13.85546875" style="1" customWidth="1"/>
    <col min="4872" max="4872" width="15.85546875" style="1" customWidth="1"/>
    <col min="4873" max="5119" width="11.42578125" style="1"/>
    <col min="5120" max="5120" width="21.85546875" style="1" customWidth="1"/>
    <col min="5121" max="5121" width="18.28515625" style="1" customWidth="1"/>
    <col min="5122" max="5122" width="16.85546875" style="1" customWidth="1"/>
    <col min="5123" max="5124" width="16.5703125" style="1" customWidth="1"/>
    <col min="5125" max="5125" width="18.28515625" style="1" customWidth="1"/>
    <col min="5126" max="5126" width="18.140625" style="1" customWidth="1"/>
    <col min="5127" max="5127" width="13.85546875" style="1" customWidth="1"/>
    <col min="5128" max="5128" width="15.85546875" style="1" customWidth="1"/>
    <col min="5129" max="5375" width="11.42578125" style="1"/>
    <col min="5376" max="5376" width="21.85546875" style="1" customWidth="1"/>
    <col min="5377" max="5377" width="18.28515625" style="1" customWidth="1"/>
    <col min="5378" max="5378" width="16.85546875" style="1" customWidth="1"/>
    <col min="5379" max="5380" width="16.5703125" style="1" customWidth="1"/>
    <col min="5381" max="5381" width="18.28515625" style="1" customWidth="1"/>
    <col min="5382" max="5382" width="18.140625" style="1" customWidth="1"/>
    <col min="5383" max="5383" width="13.85546875" style="1" customWidth="1"/>
    <col min="5384" max="5384" width="15.85546875" style="1" customWidth="1"/>
    <col min="5385" max="5631" width="11.42578125" style="1"/>
    <col min="5632" max="5632" width="21.85546875" style="1" customWidth="1"/>
    <col min="5633" max="5633" width="18.28515625" style="1" customWidth="1"/>
    <col min="5634" max="5634" width="16.85546875" style="1" customWidth="1"/>
    <col min="5635" max="5636" width="16.5703125" style="1" customWidth="1"/>
    <col min="5637" max="5637" width="18.28515625" style="1" customWidth="1"/>
    <col min="5638" max="5638" width="18.140625" style="1" customWidth="1"/>
    <col min="5639" max="5639" width="13.85546875" style="1" customWidth="1"/>
    <col min="5640" max="5640" width="15.85546875" style="1" customWidth="1"/>
    <col min="5641" max="5887" width="11.42578125" style="1"/>
    <col min="5888" max="5888" width="21.85546875" style="1" customWidth="1"/>
    <col min="5889" max="5889" width="18.28515625" style="1" customWidth="1"/>
    <col min="5890" max="5890" width="16.85546875" style="1" customWidth="1"/>
    <col min="5891" max="5892" width="16.5703125" style="1" customWidth="1"/>
    <col min="5893" max="5893" width="18.28515625" style="1" customWidth="1"/>
    <col min="5894" max="5894" width="18.140625" style="1" customWidth="1"/>
    <col min="5895" max="5895" width="13.85546875" style="1" customWidth="1"/>
    <col min="5896" max="5896" width="15.85546875" style="1" customWidth="1"/>
    <col min="5897" max="6143" width="11.42578125" style="1"/>
    <col min="6144" max="6144" width="21.85546875" style="1" customWidth="1"/>
    <col min="6145" max="6145" width="18.28515625" style="1" customWidth="1"/>
    <col min="6146" max="6146" width="16.85546875" style="1" customWidth="1"/>
    <col min="6147" max="6148" width="16.5703125" style="1" customWidth="1"/>
    <col min="6149" max="6149" width="18.28515625" style="1" customWidth="1"/>
    <col min="6150" max="6150" width="18.140625" style="1" customWidth="1"/>
    <col min="6151" max="6151" width="13.85546875" style="1" customWidth="1"/>
    <col min="6152" max="6152" width="15.85546875" style="1" customWidth="1"/>
    <col min="6153" max="6399" width="11.42578125" style="1"/>
    <col min="6400" max="6400" width="21.85546875" style="1" customWidth="1"/>
    <col min="6401" max="6401" width="18.28515625" style="1" customWidth="1"/>
    <col min="6402" max="6402" width="16.85546875" style="1" customWidth="1"/>
    <col min="6403" max="6404" width="16.5703125" style="1" customWidth="1"/>
    <col min="6405" max="6405" width="18.28515625" style="1" customWidth="1"/>
    <col min="6406" max="6406" width="18.140625" style="1" customWidth="1"/>
    <col min="6407" max="6407" width="13.85546875" style="1" customWidth="1"/>
    <col min="6408" max="6408" width="15.85546875" style="1" customWidth="1"/>
    <col min="6409" max="6655" width="11.42578125" style="1"/>
    <col min="6656" max="6656" width="21.85546875" style="1" customWidth="1"/>
    <col min="6657" max="6657" width="18.28515625" style="1" customWidth="1"/>
    <col min="6658" max="6658" width="16.85546875" style="1" customWidth="1"/>
    <col min="6659" max="6660" width="16.5703125" style="1" customWidth="1"/>
    <col min="6661" max="6661" width="18.28515625" style="1" customWidth="1"/>
    <col min="6662" max="6662" width="18.140625" style="1" customWidth="1"/>
    <col min="6663" max="6663" width="13.85546875" style="1" customWidth="1"/>
    <col min="6664" max="6664" width="15.85546875" style="1" customWidth="1"/>
    <col min="6665" max="6911" width="11.42578125" style="1"/>
    <col min="6912" max="6912" width="21.85546875" style="1" customWidth="1"/>
    <col min="6913" max="6913" width="18.28515625" style="1" customWidth="1"/>
    <col min="6914" max="6914" width="16.85546875" style="1" customWidth="1"/>
    <col min="6915" max="6916" width="16.5703125" style="1" customWidth="1"/>
    <col min="6917" max="6917" width="18.28515625" style="1" customWidth="1"/>
    <col min="6918" max="6918" width="18.140625" style="1" customWidth="1"/>
    <col min="6919" max="6919" width="13.85546875" style="1" customWidth="1"/>
    <col min="6920" max="6920" width="15.85546875" style="1" customWidth="1"/>
    <col min="6921" max="7167" width="11.42578125" style="1"/>
    <col min="7168" max="7168" width="21.85546875" style="1" customWidth="1"/>
    <col min="7169" max="7169" width="18.28515625" style="1" customWidth="1"/>
    <col min="7170" max="7170" width="16.85546875" style="1" customWidth="1"/>
    <col min="7171" max="7172" width="16.5703125" style="1" customWidth="1"/>
    <col min="7173" max="7173" width="18.28515625" style="1" customWidth="1"/>
    <col min="7174" max="7174" width="18.140625" style="1" customWidth="1"/>
    <col min="7175" max="7175" width="13.85546875" style="1" customWidth="1"/>
    <col min="7176" max="7176" width="15.85546875" style="1" customWidth="1"/>
    <col min="7177" max="7423" width="11.42578125" style="1"/>
    <col min="7424" max="7424" width="21.85546875" style="1" customWidth="1"/>
    <col min="7425" max="7425" width="18.28515625" style="1" customWidth="1"/>
    <col min="7426" max="7426" width="16.85546875" style="1" customWidth="1"/>
    <col min="7427" max="7428" width="16.5703125" style="1" customWidth="1"/>
    <col min="7429" max="7429" width="18.28515625" style="1" customWidth="1"/>
    <col min="7430" max="7430" width="18.140625" style="1" customWidth="1"/>
    <col min="7431" max="7431" width="13.85546875" style="1" customWidth="1"/>
    <col min="7432" max="7432" width="15.85546875" style="1" customWidth="1"/>
    <col min="7433" max="7679" width="11.42578125" style="1"/>
    <col min="7680" max="7680" width="21.85546875" style="1" customWidth="1"/>
    <col min="7681" max="7681" width="18.28515625" style="1" customWidth="1"/>
    <col min="7682" max="7682" width="16.85546875" style="1" customWidth="1"/>
    <col min="7683" max="7684" width="16.5703125" style="1" customWidth="1"/>
    <col min="7685" max="7685" width="18.28515625" style="1" customWidth="1"/>
    <col min="7686" max="7686" width="18.140625" style="1" customWidth="1"/>
    <col min="7687" max="7687" width="13.85546875" style="1" customWidth="1"/>
    <col min="7688" max="7688" width="15.85546875" style="1" customWidth="1"/>
    <col min="7689" max="7935" width="11.42578125" style="1"/>
    <col min="7936" max="7936" width="21.85546875" style="1" customWidth="1"/>
    <col min="7937" max="7937" width="18.28515625" style="1" customWidth="1"/>
    <col min="7938" max="7938" width="16.85546875" style="1" customWidth="1"/>
    <col min="7939" max="7940" width="16.5703125" style="1" customWidth="1"/>
    <col min="7941" max="7941" width="18.28515625" style="1" customWidth="1"/>
    <col min="7942" max="7942" width="18.140625" style="1" customWidth="1"/>
    <col min="7943" max="7943" width="13.85546875" style="1" customWidth="1"/>
    <col min="7944" max="7944" width="15.85546875" style="1" customWidth="1"/>
    <col min="7945" max="8191" width="11.42578125" style="1"/>
    <col min="8192" max="8192" width="21.85546875" style="1" customWidth="1"/>
    <col min="8193" max="8193" width="18.28515625" style="1" customWidth="1"/>
    <col min="8194" max="8194" width="16.85546875" style="1" customWidth="1"/>
    <col min="8195" max="8196" width="16.5703125" style="1" customWidth="1"/>
    <col min="8197" max="8197" width="18.28515625" style="1" customWidth="1"/>
    <col min="8198" max="8198" width="18.140625" style="1" customWidth="1"/>
    <col min="8199" max="8199" width="13.85546875" style="1" customWidth="1"/>
    <col min="8200" max="8200" width="15.85546875" style="1" customWidth="1"/>
    <col min="8201" max="8447" width="11.42578125" style="1"/>
    <col min="8448" max="8448" width="21.85546875" style="1" customWidth="1"/>
    <col min="8449" max="8449" width="18.28515625" style="1" customWidth="1"/>
    <col min="8450" max="8450" width="16.85546875" style="1" customWidth="1"/>
    <col min="8451" max="8452" width="16.5703125" style="1" customWidth="1"/>
    <col min="8453" max="8453" width="18.28515625" style="1" customWidth="1"/>
    <col min="8454" max="8454" width="18.140625" style="1" customWidth="1"/>
    <col min="8455" max="8455" width="13.85546875" style="1" customWidth="1"/>
    <col min="8456" max="8456" width="15.85546875" style="1" customWidth="1"/>
    <col min="8457" max="8703" width="11.42578125" style="1"/>
    <col min="8704" max="8704" width="21.85546875" style="1" customWidth="1"/>
    <col min="8705" max="8705" width="18.28515625" style="1" customWidth="1"/>
    <col min="8706" max="8706" width="16.85546875" style="1" customWidth="1"/>
    <col min="8707" max="8708" width="16.5703125" style="1" customWidth="1"/>
    <col min="8709" max="8709" width="18.28515625" style="1" customWidth="1"/>
    <col min="8710" max="8710" width="18.140625" style="1" customWidth="1"/>
    <col min="8711" max="8711" width="13.85546875" style="1" customWidth="1"/>
    <col min="8712" max="8712" width="15.85546875" style="1" customWidth="1"/>
    <col min="8713" max="8959" width="11.42578125" style="1"/>
    <col min="8960" max="8960" width="21.85546875" style="1" customWidth="1"/>
    <col min="8961" max="8961" width="18.28515625" style="1" customWidth="1"/>
    <col min="8962" max="8962" width="16.85546875" style="1" customWidth="1"/>
    <col min="8963" max="8964" width="16.5703125" style="1" customWidth="1"/>
    <col min="8965" max="8965" width="18.28515625" style="1" customWidth="1"/>
    <col min="8966" max="8966" width="18.140625" style="1" customWidth="1"/>
    <col min="8967" max="8967" width="13.85546875" style="1" customWidth="1"/>
    <col min="8968" max="8968" width="15.85546875" style="1" customWidth="1"/>
    <col min="8969" max="9215" width="11.42578125" style="1"/>
    <col min="9216" max="9216" width="21.85546875" style="1" customWidth="1"/>
    <col min="9217" max="9217" width="18.28515625" style="1" customWidth="1"/>
    <col min="9218" max="9218" width="16.85546875" style="1" customWidth="1"/>
    <col min="9219" max="9220" width="16.5703125" style="1" customWidth="1"/>
    <col min="9221" max="9221" width="18.28515625" style="1" customWidth="1"/>
    <col min="9222" max="9222" width="18.140625" style="1" customWidth="1"/>
    <col min="9223" max="9223" width="13.85546875" style="1" customWidth="1"/>
    <col min="9224" max="9224" width="15.85546875" style="1" customWidth="1"/>
    <col min="9225" max="9471" width="11.42578125" style="1"/>
    <col min="9472" max="9472" width="21.85546875" style="1" customWidth="1"/>
    <col min="9473" max="9473" width="18.28515625" style="1" customWidth="1"/>
    <col min="9474" max="9474" width="16.85546875" style="1" customWidth="1"/>
    <col min="9475" max="9476" width="16.5703125" style="1" customWidth="1"/>
    <col min="9477" max="9477" width="18.28515625" style="1" customWidth="1"/>
    <col min="9478" max="9478" width="18.140625" style="1" customWidth="1"/>
    <col min="9479" max="9479" width="13.85546875" style="1" customWidth="1"/>
    <col min="9480" max="9480" width="15.85546875" style="1" customWidth="1"/>
    <col min="9481" max="9727" width="11.42578125" style="1"/>
    <col min="9728" max="9728" width="21.85546875" style="1" customWidth="1"/>
    <col min="9729" max="9729" width="18.28515625" style="1" customWidth="1"/>
    <col min="9730" max="9730" width="16.85546875" style="1" customWidth="1"/>
    <col min="9731" max="9732" width="16.5703125" style="1" customWidth="1"/>
    <col min="9733" max="9733" width="18.28515625" style="1" customWidth="1"/>
    <col min="9734" max="9734" width="18.140625" style="1" customWidth="1"/>
    <col min="9735" max="9735" width="13.85546875" style="1" customWidth="1"/>
    <col min="9736" max="9736" width="15.85546875" style="1" customWidth="1"/>
    <col min="9737" max="9983" width="11.42578125" style="1"/>
    <col min="9984" max="9984" width="21.85546875" style="1" customWidth="1"/>
    <col min="9985" max="9985" width="18.28515625" style="1" customWidth="1"/>
    <col min="9986" max="9986" width="16.85546875" style="1" customWidth="1"/>
    <col min="9987" max="9988" width="16.5703125" style="1" customWidth="1"/>
    <col min="9989" max="9989" width="18.28515625" style="1" customWidth="1"/>
    <col min="9990" max="9990" width="18.140625" style="1" customWidth="1"/>
    <col min="9991" max="9991" width="13.85546875" style="1" customWidth="1"/>
    <col min="9992" max="9992" width="15.85546875" style="1" customWidth="1"/>
    <col min="9993" max="10239" width="11.42578125" style="1"/>
    <col min="10240" max="10240" width="21.85546875" style="1" customWidth="1"/>
    <col min="10241" max="10241" width="18.28515625" style="1" customWidth="1"/>
    <col min="10242" max="10242" width="16.85546875" style="1" customWidth="1"/>
    <col min="10243" max="10244" width="16.5703125" style="1" customWidth="1"/>
    <col min="10245" max="10245" width="18.28515625" style="1" customWidth="1"/>
    <col min="10246" max="10246" width="18.140625" style="1" customWidth="1"/>
    <col min="10247" max="10247" width="13.85546875" style="1" customWidth="1"/>
    <col min="10248" max="10248" width="15.85546875" style="1" customWidth="1"/>
    <col min="10249" max="10495" width="11.42578125" style="1"/>
    <col min="10496" max="10496" width="21.85546875" style="1" customWidth="1"/>
    <col min="10497" max="10497" width="18.28515625" style="1" customWidth="1"/>
    <col min="10498" max="10498" width="16.85546875" style="1" customWidth="1"/>
    <col min="10499" max="10500" width="16.5703125" style="1" customWidth="1"/>
    <col min="10501" max="10501" width="18.28515625" style="1" customWidth="1"/>
    <col min="10502" max="10502" width="18.140625" style="1" customWidth="1"/>
    <col min="10503" max="10503" width="13.85546875" style="1" customWidth="1"/>
    <col min="10504" max="10504" width="15.85546875" style="1" customWidth="1"/>
    <col min="10505" max="10751" width="11.42578125" style="1"/>
    <col min="10752" max="10752" width="21.85546875" style="1" customWidth="1"/>
    <col min="10753" max="10753" width="18.28515625" style="1" customWidth="1"/>
    <col min="10754" max="10754" width="16.85546875" style="1" customWidth="1"/>
    <col min="10755" max="10756" width="16.5703125" style="1" customWidth="1"/>
    <col min="10757" max="10757" width="18.28515625" style="1" customWidth="1"/>
    <col min="10758" max="10758" width="18.140625" style="1" customWidth="1"/>
    <col min="10759" max="10759" width="13.85546875" style="1" customWidth="1"/>
    <col min="10760" max="10760" width="15.85546875" style="1" customWidth="1"/>
    <col min="10761" max="11007" width="11.42578125" style="1"/>
    <col min="11008" max="11008" width="21.85546875" style="1" customWidth="1"/>
    <col min="11009" max="11009" width="18.28515625" style="1" customWidth="1"/>
    <col min="11010" max="11010" width="16.85546875" style="1" customWidth="1"/>
    <col min="11011" max="11012" width="16.5703125" style="1" customWidth="1"/>
    <col min="11013" max="11013" width="18.28515625" style="1" customWidth="1"/>
    <col min="11014" max="11014" width="18.140625" style="1" customWidth="1"/>
    <col min="11015" max="11015" width="13.85546875" style="1" customWidth="1"/>
    <col min="11016" max="11016" width="15.85546875" style="1" customWidth="1"/>
    <col min="11017" max="11263" width="11.42578125" style="1"/>
    <col min="11264" max="11264" width="21.85546875" style="1" customWidth="1"/>
    <col min="11265" max="11265" width="18.28515625" style="1" customWidth="1"/>
    <col min="11266" max="11266" width="16.85546875" style="1" customWidth="1"/>
    <col min="11267" max="11268" width="16.5703125" style="1" customWidth="1"/>
    <col min="11269" max="11269" width="18.28515625" style="1" customWidth="1"/>
    <col min="11270" max="11270" width="18.140625" style="1" customWidth="1"/>
    <col min="11271" max="11271" width="13.85546875" style="1" customWidth="1"/>
    <col min="11272" max="11272" width="15.85546875" style="1" customWidth="1"/>
    <col min="11273" max="11519" width="11.42578125" style="1"/>
    <col min="11520" max="11520" width="21.85546875" style="1" customWidth="1"/>
    <col min="11521" max="11521" width="18.28515625" style="1" customWidth="1"/>
    <col min="11522" max="11522" width="16.85546875" style="1" customWidth="1"/>
    <col min="11523" max="11524" width="16.5703125" style="1" customWidth="1"/>
    <col min="11525" max="11525" width="18.28515625" style="1" customWidth="1"/>
    <col min="11526" max="11526" width="18.140625" style="1" customWidth="1"/>
    <col min="11527" max="11527" width="13.85546875" style="1" customWidth="1"/>
    <col min="11528" max="11528" width="15.85546875" style="1" customWidth="1"/>
    <col min="11529" max="11775" width="11.42578125" style="1"/>
    <col min="11776" max="11776" width="21.85546875" style="1" customWidth="1"/>
    <col min="11777" max="11777" width="18.28515625" style="1" customWidth="1"/>
    <col min="11778" max="11778" width="16.85546875" style="1" customWidth="1"/>
    <col min="11779" max="11780" width="16.5703125" style="1" customWidth="1"/>
    <col min="11781" max="11781" width="18.28515625" style="1" customWidth="1"/>
    <col min="11782" max="11782" width="18.140625" style="1" customWidth="1"/>
    <col min="11783" max="11783" width="13.85546875" style="1" customWidth="1"/>
    <col min="11784" max="11784" width="15.85546875" style="1" customWidth="1"/>
    <col min="11785" max="12031" width="11.42578125" style="1"/>
    <col min="12032" max="12032" width="21.85546875" style="1" customWidth="1"/>
    <col min="12033" max="12033" width="18.28515625" style="1" customWidth="1"/>
    <col min="12034" max="12034" width="16.85546875" style="1" customWidth="1"/>
    <col min="12035" max="12036" width="16.5703125" style="1" customWidth="1"/>
    <col min="12037" max="12037" width="18.28515625" style="1" customWidth="1"/>
    <col min="12038" max="12038" width="18.140625" style="1" customWidth="1"/>
    <col min="12039" max="12039" width="13.85546875" style="1" customWidth="1"/>
    <col min="12040" max="12040" width="15.85546875" style="1" customWidth="1"/>
    <col min="12041" max="12287" width="11.42578125" style="1"/>
    <col min="12288" max="12288" width="21.85546875" style="1" customWidth="1"/>
    <col min="12289" max="12289" width="18.28515625" style="1" customWidth="1"/>
    <col min="12290" max="12290" width="16.85546875" style="1" customWidth="1"/>
    <col min="12291" max="12292" width="16.5703125" style="1" customWidth="1"/>
    <col min="12293" max="12293" width="18.28515625" style="1" customWidth="1"/>
    <col min="12294" max="12294" width="18.140625" style="1" customWidth="1"/>
    <col min="12295" max="12295" width="13.85546875" style="1" customWidth="1"/>
    <col min="12296" max="12296" width="15.85546875" style="1" customWidth="1"/>
    <col min="12297" max="12543" width="11.42578125" style="1"/>
    <col min="12544" max="12544" width="21.85546875" style="1" customWidth="1"/>
    <col min="12545" max="12545" width="18.28515625" style="1" customWidth="1"/>
    <col min="12546" max="12546" width="16.85546875" style="1" customWidth="1"/>
    <col min="12547" max="12548" width="16.5703125" style="1" customWidth="1"/>
    <col min="12549" max="12549" width="18.28515625" style="1" customWidth="1"/>
    <col min="12550" max="12550" width="18.140625" style="1" customWidth="1"/>
    <col min="12551" max="12551" width="13.85546875" style="1" customWidth="1"/>
    <col min="12552" max="12552" width="15.85546875" style="1" customWidth="1"/>
    <col min="12553" max="12799" width="11.42578125" style="1"/>
    <col min="12800" max="12800" width="21.85546875" style="1" customWidth="1"/>
    <col min="12801" max="12801" width="18.28515625" style="1" customWidth="1"/>
    <col min="12802" max="12802" width="16.85546875" style="1" customWidth="1"/>
    <col min="12803" max="12804" width="16.5703125" style="1" customWidth="1"/>
    <col min="12805" max="12805" width="18.28515625" style="1" customWidth="1"/>
    <col min="12806" max="12806" width="18.140625" style="1" customWidth="1"/>
    <col min="12807" max="12807" width="13.85546875" style="1" customWidth="1"/>
    <col min="12808" max="12808" width="15.85546875" style="1" customWidth="1"/>
    <col min="12809" max="13055" width="11.42578125" style="1"/>
    <col min="13056" max="13056" width="21.85546875" style="1" customWidth="1"/>
    <col min="13057" max="13057" width="18.28515625" style="1" customWidth="1"/>
    <col min="13058" max="13058" width="16.85546875" style="1" customWidth="1"/>
    <col min="13059" max="13060" width="16.5703125" style="1" customWidth="1"/>
    <col min="13061" max="13061" width="18.28515625" style="1" customWidth="1"/>
    <col min="13062" max="13062" width="18.140625" style="1" customWidth="1"/>
    <col min="13063" max="13063" width="13.85546875" style="1" customWidth="1"/>
    <col min="13064" max="13064" width="15.85546875" style="1" customWidth="1"/>
    <col min="13065" max="13311" width="11.42578125" style="1"/>
    <col min="13312" max="13312" width="21.85546875" style="1" customWidth="1"/>
    <col min="13313" max="13313" width="18.28515625" style="1" customWidth="1"/>
    <col min="13314" max="13314" width="16.85546875" style="1" customWidth="1"/>
    <col min="13315" max="13316" width="16.5703125" style="1" customWidth="1"/>
    <col min="13317" max="13317" width="18.28515625" style="1" customWidth="1"/>
    <col min="13318" max="13318" width="18.140625" style="1" customWidth="1"/>
    <col min="13319" max="13319" width="13.85546875" style="1" customWidth="1"/>
    <col min="13320" max="13320" width="15.85546875" style="1" customWidth="1"/>
    <col min="13321" max="13567" width="11.42578125" style="1"/>
    <col min="13568" max="13568" width="21.85546875" style="1" customWidth="1"/>
    <col min="13569" max="13569" width="18.28515625" style="1" customWidth="1"/>
    <col min="13570" max="13570" width="16.85546875" style="1" customWidth="1"/>
    <col min="13571" max="13572" width="16.5703125" style="1" customWidth="1"/>
    <col min="13573" max="13573" width="18.28515625" style="1" customWidth="1"/>
    <col min="13574" max="13574" width="18.140625" style="1" customWidth="1"/>
    <col min="13575" max="13575" width="13.85546875" style="1" customWidth="1"/>
    <col min="13576" max="13576" width="15.85546875" style="1" customWidth="1"/>
    <col min="13577" max="13823" width="11.42578125" style="1"/>
    <col min="13824" max="13824" width="21.85546875" style="1" customWidth="1"/>
    <col min="13825" max="13825" width="18.28515625" style="1" customWidth="1"/>
    <col min="13826" max="13826" width="16.85546875" style="1" customWidth="1"/>
    <col min="13827" max="13828" width="16.5703125" style="1" customWidth="1"/>
    <col min="13829" max="13829" width="18.28515625" style="1" customWidth="1"/>
    <col min="13830" max="13830" width="18.140625" style="1" customWidth="1"/>
    <col min="13831" max="13831" width="13.85546875" style="1" customWidth="1"/>
    <col min="13832" max="13832" width="15.85546875" style="1" customWidth="1"/>
    <col min="13833" max="14079" width="11.42578125" style="1"/>
    <col min="14080" max="14080" width="21.85546875" style="1" customWidth="1"/>
    <col min="14081" max="14081" width="18.28515625" style="1" customWidth="1"/>
    <col min="14082" max="14082" width="16.85546875" style="1" customWidth="1"/>
    <col min="14083" max="14084" width="16.5703125" style="1" customWidth="1"/>
    <col min="14085" max="14085" width="18.28515625" style="1" customWidth="1"/>
    <col min="14086" max="14086" width="18.140625" style="1" customWidth="1"/>
    <col min="14087" max="14087" width="13.85546875" style="1" customWidth="1"/>
    <col min="14088" max="14088" width="15.85546875" style="1" customWidth="1"/>
    <col min="14089" max="14335" width="11.42578125" style="1"/>
    <col min="14336" max="14336" width="21.85546875" style="1" customWidth="1"/>
    <col min="14337" max="14337" width="18.28515625" style="1" customWidth="1"/>
    <col min="14338" max="14338" width="16.85546875" style="1" customWidth="1"/>
    <col min="14339" max="14340" width="16.5703125" style="1" customWidth="1"/>
    <col min="14341" max="14341" width="18.28515625" style="1" customWidth="1"/>
    <col min="14342" max="14342" width="18.140625" style="1" customWidth="1"/>
    <col min="14343" max="14343" width="13.85546875" style="1" customWidth="1"/>
    <col min="14344" max="14344" width="15.85546875" style="1" customWidth="1"/>
    <col min="14345" max="14591" width="11.42578125" style="1"/>
    <col min="14592" max="14592" width="21.85546875" style="1" customWidth="1"/>
    <col min="14593" max="14593" width="18.28515625" style="1" customWidth="1"/>
    <col min="14594" max="14594" width="16.85546875" style="1" customWidth="1"/>
    <col min="14595" max="14596" width="16.5703125" style="1" customWidth="1"/>
    <col min="14597" max="14597" width="18.28515625" style="1" customWidth="1"/>
    <col min="14598" max="14598" width="18.140625" style="1" customWidth="1"/>
    <col min="14599" max="14599" width="13.85546875" style="1" customWidth="1"/>
    <col min="14600" max="14600" width="15.85546875" style="1" customWidth="1"/>
    <col min="14601" max="14847" width="11.42578125" style="1"/>
    <col min="14848" max="14848" width="21.85546875" style="1" customWidth="1"/>
    <col min="14849" max="14849" width="18.28515625" style="1" customWidth="1"/>
    <col min="14850" max="14850" width="16.85546875" style="1" customWidth="1"/>
    <col min="14851" max="14852" width="16.5703125" style="1" customWidth="1"/>
    <col min="14853" max="14853" width="18.28515625" style="1" customWidth="1"/>
    <col min="14854" max="14854" width="18.140625" style="1" customWidth="1"/>
    <col min="14855" max="14855" width="13.85546875" style="1" customWidth="1"/>
    <col min="14856" max="14856" width="15.85546875" style="1" customWidth="1"/>
    <col min="14857" max="15103" width="11.42578125" style="1"/>
    <col min="15104" max="15104" width="21.85546875" style="1" customWidth="1"/>
    <col min="15105" max="15105" width="18.28515625" style="1" customWidth="1"/>
    <col min="15106" max="15106" width="16.85546875" style="1" customWidth="1"/>
    <col min="15107" max="15108" width="16.5703125" style="1" customWidth="1"/>
    <col min="15109" max="15109" width="18.28515625" style="1" customWidth="1"/>
    <col min="15110" max="15110" width="18.140625" style="1" customWidth="1"/>
    <col min="15111" max="15111" width="13.85546875" style="1" customWidth="1"/>
    <col min="15112" max="15112" width="15.85546875" style="1" customWidth="1"/>
    <col min="15113" max="15359" width="11.42578125" style="1"/>
    <col min="15360" max="15360" width="21.85546875" style="1" customWidth="1"/>
    <col min="15361" max="15361" width="18.28515625" style="1" customWidth="1"/>
    <col min="15362" max="15362" width="16.85546875" style="1" customWidth="1"/>
    <col min="15363" max="15364" width="16.5703125" style="1" customWidth="1"/>
    <col min="15365" max="15365" width="18.28515625" style="1" customWidth="1"/>
    <col min="15366" max="15366" width="18.140625" style="1" customWidth="1"/>
    <col min="15367" max="15367" width="13.85546875" style="1" customWidth="1"/>
    <col min="15368" max="15368" width="15.85546875" style="1" customWidth="1"/>
    <col min="15369" max="15615" width="11.42578125" style="1"/>
    <col min="15616" max="15616" width="21.85546875" style="1" customWidth="1"/>
    <col min="15617" max="15617" width="18.28515625" style="1" customWidth="1"/>
    <col min="15618" max="15618" width="16.85546875" style="1" customWidth="1"/>
    <col min="15619" max="15620" width="16.5703125" style="1" customWidth="1"/>
    <col min="15621" max="15621" width="18.28515625" style="1" customWidth="1"/>
    <col min="15622" max="15622" width="18.140625" style="1" customWidth="1"/>
    <col min="15623" max="15623" width="13.85546875" style="1" customWidth="1"/>
    <col min="15624" max="15624" width="15.85546875" style="1" customWidth="1"/>
    <col min="15625" max="15871" width="11.42578125" style="1"/>
    <col min="15872" max="15872" width="21.85546875" style="1" customWidth="1"/>
    <col min="15873" max="15873" width="18.28515625" style="1" customWidth="1"/>
    <col min="15874" max="15874" width="16.85546875" style="1" customWidth="1"/>
    <col min="15875" max="15876" width="16.5703125" style="1" customWidth="1"/>
    <col min="15877" max="15877" width="18.28515625" style="1" customWidth="1"/>
    <col min="15878" max="15878" width="18.140625" style="1" customWidth="1"/>
    <col min="15879" max="15879" width="13.85546875" style="1" customWidth="1"/>
    <col min="15880" max="15880" width="15.85546875" style="1" customWidth="1"/>
    <col min="15881" max="16127" width="11.42578125" style="1"/>
    <col min="16128" max="16128" width="21.85546875" style="1" customWidth="1"/>
    <col min="16129" max="16129" width="18.28515625" style="1" customWidth="1"/>
    <col min="16130" max="16130" width="16.85546875" style="1" customWidth="1"/>
    <col min="16131" max="16132" width="16.5703125" style="1" customWidth="1"/>
    <col min="16133" max="16133" width="18.28515625" style="1" customWidth="1"/>
    <col min="16134" max="16134" width="18.140625" style="1" customWidth="1"/>
    <col min="16135" max="16135" width="13.85546875" style="1" customWidth="1"/>
    <col min="16136" max="16136" width="15.85546875" style="1" customWidth="1"/>
    <col min="16137" max="16384" width="11.42578125" style="1"/>
  </cols>
  <sheetData>
    <row r="2" spans="2:4" ht="15" thickBot="1" x14ac:dyDescent="0.25"/>
    <row r="3" spans="2:4" ht="15.75" thickBot="1" x14ac:dyDescent="0.25">
      <c r="B3" s="84" t="s">
        <v>71</v>
      </c>
      <c r="C3" s="85"/>
      <c r="D3" s="86"/>
    </row>
    <row r="4" spans="2:4" ht="15" x14ac:dyDescent="0.2">
      <c r="B4" s="87" t="s">
        <v>67</v>
      </c>
      <c r="C4" s="88">
        <v>1650000</v>
      </c>
      <c r="D4" s="88">
        <f>+C4</f>
        <v>1650000</v>
      </c>
    </row>
    <row r="5" spans="2:4" ht="15" x14ac:dyDescent="0.2">
      <c r="B5" s="26" t="s">
        <v>68</v>
      </c>
      <c r="C5" s="88">
        <f>+'MO IND'!C60</f>
        <v>3809340</v>
      </c>
      <c r="D5" s="88">
        <f>+C5</f>
        <v>3809340</v>
      </c>
    </row>
    <row r="6" spans="2:4" ht="15" x14ac:dyDescent="0.2">
      <c r="B6" s="26" t="s">
        <v>69</v>
      </c>
      <c r="C6" s="88">
        <f>+'MO IND'!C120</f>
        <v>3020871.3505839999</v>
      </c>
      <c r="D6" s="88">
        <f>+C6</f>
        <v>3020871.3505839999</v>
      </c>
    </row>
    <row r="7" spans="2:4" ht="15" x14ac:dyDescent="0.2">
      <c r="B7" s="26" t="s">
        <v>69</v>
      </c>
      <c r="C7" s="88">
        <f>+'MO IND'!C120</f>
        <v>3020871.3505839999</v>
      </c>
      <c r="D7" s="88">
        <f>+C7</f>
        <v>3020871.3505839999</v>
      </c>
    </row>
    <row r="8" spans="2:4" ht="15" x14ac:dyDescent="0.2">
      <c r="B8" s="26" t="s">
        <v>64</v>
      </c>
      <c r="C8" s="88">
        <f>135000+25000+150000</f>
        <v>310000</v>
      </c>
      <c r="D8" s="88">
        <f>+C8*C14</f>
        <v>620000</v>
      </c>
    </row>
    <row r="9" spans="2:4" ht="15" x14ac:dyDescent="0.2">
      <c r="B9" s="26" t="s">
        <v>70</v>
      </c>
      <c r="C9" s="88">
        <v>2500000</v>
      </c>
      <c r="D9" s="88">
        <f>+C9*C14</f>
        <v>5000000</v>
      </c>
    </row>
    <row r="10" spans="2:4" ht="15" x14ac:dyDescent="0.2">
      <c r="B10" s="26" t="s">
        <v>65</v>
      </c>
      <c r="C10" s="88">
        <v>2500000</v>
      </c>
      <c r="D10" s="88">
        <f>+C10*C14</f>
        <v>5000000</v>
      </c>
    </row>
    <row r="11" spans="2:4" ht="15.75" thickBot="1" x14ac:dyDescent="0.25">
      <c r="B11" s="89" t="s">
        <v>66</v>
      </c>
      <c r="C11" s="90">
        <v>3200000</v>
      </c>
      <c r="D11" s="88">
        <f>+C11</f>
        <v>3200000</v>
      </c>
    </row>
    <row r="12" spans="2:4" ht="15.75" thickBot="1" x14ac:dyDescent="0.25">
      <c r="B12" s="91" t="s">
        <v>73</v>
      </c>
      <c r="C12" s="92"/>
      <c r="D12" s="90">
        <f>SUM(D4:D11)</f>
        <v>25321082.701168001</v>
      </c>
    </row>
    <row r="13" spans="2:4" ht="15" thickBot="1" x14ac:dyDescent="0.25"/>
    <row r="14" spans="2:4" ht="16.5" thickBot="1" x14ac:dyDescent="0.3">
      <c r="B14" s="93" t="s">
        <v>72</v>
      </c>
      <c r="C14" s="94">
        <v>2</v>
      </c>
    </row>
    <row r="15" spans="2:4" ht="15" thickBot="1" x14ac:dyDescent="0.25"/>
    <row r="16" spans="2:4" ht="15.75" thickBot="1" x14ac:dyDescent="0.25">
      <c r="B16" s="84" t="s">
        <v>74</v>
      </c>
      <c r="C16" s="86"/>
      <c r="D16" s="95">
        <f>+D12*12</f>
        <v>303852992.41401601</v>
      </c>
    </row>
    <row r="17" spans="2:4" ht="15" thickBot="1" x14ac:dyDescent="0.25"/>
    <row r="18" spans="2:4" ht="15.75" thickBot="1" x14ac:dyDescent="0.25">
      <c r="B18" s="84" t="s">
        <v>77</v>
      </c>
      <c r="C18" s="86"/>
      <c r="D18" s="95">
        <f>+MP!E13*MP!E15</f>
        <v>37195535.199999996</v>
      </c>
    </row>
  </sheetData>
  <mergeCells count="4">
    <mergeCell ref="B3:D3"/>
    <mergeCell ref="B12:C12"/>
    <mergeCell ref="B16:C16"/>
    <mergeCell ref="B18:C1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18"/>
  <sheetViews>
    <sheetView workbookViewId="0">
      <selection activeCell="H7" sqref="H7"/>
    </sheetView>
  </sheetViews>
  <sheetFormatPr baseColWidth="10" defaultRowHeight="14.25" x14ac:dyDescent="0.2"/>
  <cols>
    <col min="1" max="4" width="11.42578125" style="1"/>
    <col min="5" max="5" width="16.85546875" style="1" customWidth="1"/>
    <col min="6" max="6" width="21.140625" style="1" customWidth="1"/>
    <col min="7" max="7" width="11.42578125" style="1"/>
    <col min="8" max="8" width="14" style="1" customWidth="1"/>
    <col min="9" max="16384" width="11.42578125" style="1"/>
  </cols>
  <sheetData>
    <row r="1" spans="2:8" ht="15" x14ac:dyDescent="0.2">
      <c r="B1" s="96"/>
      <c r="C1" s="96"/>
      <c r="D1" s="96"/>
      <c r="E1" s="96"/>
      <c r="F1" s="96"/>
    </row>
    <row r="2" spans="2:8" ht="15" x14ac:dyDescent="0.2">
      <c r="B2" s="18"/>
      <c r="C2" s="18"/>
      <c r="D2" s="18"/>
      <c r="E2" s="18"/>
      <c r="F2" s="18"/>
      <c r="H2" s="97"/>
    </row>
    <row r="3" spans="2:8" ht="15.75" x14ac:dyDescent="0.25">
      <c r="B3" s="98" t="s">
        <v>75</v>
      </c>
      <c r="C3" s="98"/>
      <c r="D3" s="98"/>
      <c r="E3" s="2"/>
      <c r="F3" s="99">
        <f>+E4*E5</f>
        <v>743581500</v>
      </c>
    </row>
    <row r="4" spans="2:8" ht="15" x14ac:dyDescent="0.2">
      <c r="B4" s="100" t="s">
        <v>78</v>
      </c>
      <c r="C4" s="100"/>
      <c r="D4" s="100"/>
      <c r="E4" s="101">
        <v>47973</v>
      </c>
      <c r="F4" s="102"/>
    </row>
    <row r="5" spans="2:8" ht="15.75" x14ac:dyDescent="0.25">
      <c r="B5" s="100" t="s">
        <v>79</v>
      </c>
      <c r="C5" s="100"/>
      <c r="D5" s="100"/>
      <c r="E5" s="103">
        <v>15500</v>
      </c>
      <c r="F5" s="99"/>
    </row>
    <row r="6" spans="2:8" ht="15" x14ac:dyDescent="0.2">
      <c r="B6" s="100"/>
      <c r="C6" s="100"/>
      <c r="D6" s="100"/>
      <c r="E6" s="2"/>
      <c r="F6" s="102"/>
    </row>
    <row r="7" spans="2:8" ht="15.75" x14ac:dyDescent="0.25">
      <c r="B7" s="100" t="s">
        <v>80</v>
      </c>
      <c r="C7" s="100"/>
      <c r="D7" s="100"/>
      <c r="E7" s="16"/>
      <c r="F7" s="99">
        <f>+MP!E13</f>
        <v>157608200</v>
      </c>
    </row>
    <row r="8" spans="2:8" ht="15.75" x14ac:dyDescent="0.25">
      <c r="B8" s="100" t="s">
        <v>81</v>
      </c>
      <c r="C8" s="100"/>
      <c r="D8" s="100"/>
      <c r="E8" s="2"/>
      <c r="F8" s="99">
        <f>+MO!C70</f>
        <v>164159195.35488003</v>
      </c>
    </row>
    <row r="9" spans="2:8" ht="15.75" x14ac:dyDescent="0.25">
      <c r="B9" s="100" t="s">
        <v>82</v>
      </c>
      <c r="C9" s="100"/>
      <c r="D9" s="100"/>
      <c r="E9" s="2"/>
      <c r="F9" s="99">
        <f>+CIF!D16</f>
        <v>303852992.41401601</v>
      </c>
    </row>
    <row r="10" spans="2:8" ht="15.75" x14ac:dyDescent="0.25">
      <c r="B10" s="100" t="s">
        <v>83</v>
      </c>
      <c r="C10" s="100"/>
      <c r="D10" s="100"/>
      <c r="E10" s="16"/>
      <c r="F10" s="99">
        <f>+CIF!D18</f>
        <v>37195535.199999996</v>
      </c>
    </row>
    <row r="11" spans="2:8" ht="15" x14ac:dyDescent="0.2">
      <c r="B11" s="100"/>
      <c r="C11" s="100"/>
      <c r="D11" s="100"/>
      <c r="E11" s="2"/>
      <c r="F11" s="102"/>
    </row>
    <row r="12" spans="2:8" ht="15.75" x14ac:dyDescent="0.25">
      <c r="B12" s="104" t="s">
        <v>84</v>
      </c>
      <c r="C12" s="104"/>
      <c r="D12" s="104"/>
      <c r="E12" s="2"/>
      <c r="F12" s="99">
        <f>+F3-SUM(F8:F10)</f>
        <v>238373777.03110397</v>
      </c>
    </row>
    <row r="13" spans="2:8" ht="15" x14ac:dyDescent="0.2">
      <c r="B13" s="105"/>
      <c r="C13" s="105"/>
      <c r="D13" s="105"/>
      <c r="E13" s="18"/>
      <c r="F13" s="106"/>
    </row>
    <row r="14" spans="2:8" ht="15" x14ac:dyDescent="0.2">
      <c r="B14" s="105"/>
      <c r="C14" s="105"/>
      <c r="D14" s="105"/>
      <c r="E14" s="18"/>
      <c r="F14" s="106"/>
    </row>
    <row r="15" spans="2:8" ht="15.75" x14ac:dyDescent="0.25">
      <c r="B15" s="107"/>
      <c r="C15" s="107"/>
      <c r="D15" s="107"/>
      <c r="E15" s="15"/>
      <c r="F15" s="108"/>
    </row>
    <row r="16" spans="2:8" ht="15" x14ac:dyDescent="0.2">
      <c r="B16" s="105"/>
      <c r="C16" s="105"/>
      <c r="D16" s="105"/>
      <c r="E16" s="18"/>
      <c r="F16" s="106"/>
    </row>
    <row r="17" spans="2:6" ht="15.75" x14ac:dyDescent="0.25">
      <c r="B17" s="107"/>
      <c r="C17" s="107"/>
      <c r="D17" s="107"/>
      <c r="E17" s="15"/>
      <c r="F17" s="108"/>
    </row>
    <row r="18" spans="2:6" ht="15" x14ac:dyDescent="0.2">
      <c r="B18" s="18"/>
      <c r="C18" s="18"/>
      <c r="D18" s="18"/>
      <c r="E18" s="18"/>
      <c r="F18" s="106"/>
    </row>
  </sheetData>
  <mergeCells count="16">
    <mergeCell ref="B7:D7"/>
    <mergeCell ref="B1:F1"/>
    <mergeCell ref="B3:D3"/>
    <mergeCell ref="B4:D4"/>
    <mergeCell ref="B5:D5"/>
    <mergeCell ref="B6:D6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B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MP</vt:lpstr>
      <vt:lpstr>MO</vt:lpstr>
      <vt:lpstr>MO IND</vt:lpstr>
      <vt:lpstr>CIF</vt:lpstr>
      <vt:lpstr>Hoja4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ANDRES</dc:creator>
  <cp:lastModifiedBy>LENOVO-JUAN JOSE</cp:lastModifiedBy>
  <dcterms:created xsi:type="dcterms:W3CDTF">2021-11-21T20:53:34Z</dcterms:created>
  <dcterms:modified xsi:type="dcterms:W3CDTF">2021-11-21T23:28:21Z</dcterms:modified>
</cp:coreProperties>
</file>