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Paola Mayorga\Desktop\GERMAN TRIANA\UNIVERSIDAD EAN\DOCUMENTOS PARA GRADO\"/>
    </mc:Choice>
  </mc:AlternateContent>
  <xr:revisionPtr revIDLastSave="0" documentId="8_{CB50C891-D5B5-44B0-8B12-B87B63B13E6F}" xr6:coauthVersionLast="47" xr6:coauthVersionMax="47" xr10:uidLastSave="{00000000-0000-0000-0000-000000000000}"/>
  <bookViews>
    <workbookView xWindow="-120" yWindow="-120" windowWidth="20730" windowHeight="11160" tabRatio="913" firstSheet="6" activeTab="11" xr2:uid="{00000000-000D-0000-FFFF-FFFF00000000}"/>
  </bookViews>
  <sheets>
    <sheet name="Tecnologia en Asis Geren" sheetId="2" r:id="rId1"/>
    <sheet name="Derecho" sheetId="5" r:id="rId2"/>
    <sheet name="Administracion empresas" sheetId="6" r:id="rId3"/>
    <sheet name="Economia" sheetId="3" r:id="rId4"/>
    <sheet name="Trabajo Social" sheetId="4" r:id="rId5"/>
    <sheet name="Tec. Admon de construcciones" sheetId="8" r:id="rId6"/>
    <sheet name="Turismo" sheetId="9" r:id="rId7"/>
    <sheet name="Diseño digital y Multimedia" sheetId="10" r:id="rId8"/>
    <sheet name="Esp, Gcia Segur y Salud en trab" sheetId="11" r:id="rId9"/>
    <sheet name="Resumen cant estud" sheetId="7" r:id="rId10"/>
    <sheet name="proyeccion financiera Unicolmay" sheetId="13" r:id="rId11"/>
    <sheet name="Proyecc financier Modelo" sheetId="15" r:id="rId12"/>
    <sheet name="ficha tecnica" sheetId="16" r:id="rId13"/>
    <sheet name="Salario Min e inflación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5" roundtripDataSignature="AMtx7mjG0QrFSQ0X3tA7qPbUnd3ciy1mHw=="/>
    </ext>
  </extLst>
</workbook>
</file>

<file path=xl/calcChain.xml><?xml version="1.0" encoding="utf-8"?>
<calcChain xmlns="http://schemas.openxmlformats.org/spreadsheetml/2006/main">
  <c r="C9" i="2" l="1"/>
  <c r="S6" i="11"/>
  <c r="Q23" i="11"/>
  <c r="AH11" i="15"/>
  <c r="AI11" i="15"/>
  <c r="AJ11" i="15"/>
  <c r="AK11" i="15"/>
  <c r="AH18" i="15"/>
  <c r="AI18" i="15"/>
  <c r="AJ18" i="15"/>
  <c r="AK18" i="15"/>
  <c r="AL18" i="15"/>
  <c r="AM18" i="15"/>
  <c r="AN18" i="15"/>
  <c r="AO18" i="15"/>
  <c r="AP18" i="15"/>
  <c r="AG18" i="15"/>
  <c r="AG11" i="15"/>
  <c r="AG1" i="15"/>
  <c r="AH1" i="15" s="1"/>
  <c r="AI1" i="15" s="1"/>
  <c r="AJ1" i="15" s="1"/>
  <c r="AK1" i="15" s="1"/>
  <c r="AL1" i="15" s="1"/>
  <c r="AM1" i="15" s="1"/>
  <c r="AN1" i="15" s="1"/>
  <c r="AO1" i="15" s="1"/>
  <c r="AP1" i="15" s="1"/>
  <c r="F17" i="16"/>
  <c r="F16" i="16"/>
  <c r="F15" i="16"/>
  <c r="H15" i="16" s="1"/>
  <c r="J15" i="16" s="1"/>
  <c r="L15" i="16" s="1"/>
  <c r="N15" i="16" s="1"/>
  <c r="P15" i="16" s="1"/>
  <c r="R15" i="16" s="1"/>
  <c r="T15" i="16" s="1"/>
  <c r="V15" i="16" s="1"/>
  <c r="X15" i="16" s="1"/>
  <c r="Y15" i="16" s="1"/>
  <c r="F14" i="16"/>
  <c r="F13" i="16"/>
  <c r="M19" i="13"/>
  <c r="L19" i="13"/>
  <c r="K19" i="13"/>
  <c r="J19" i="13"/>
  <c r="N18" i="13"/>
  <c r="M18" i="13"/>
  <c r="L18" i="13"/>
  <c r="K18" i="13"/>
  <c r="J18" i="13"/>
  <c r="N17" i="13"/>
  <c r="M17" i="13"/>
  <c r="L17" i="13"/>
  <c r="K17" i="13"/>
  <c r="J17" i="13"/>
  <c r="N16" i="13"/>
  <c r="M16" i="13"/>
  <c r="L16" i="13"/>
  <c r="K16" i="13"/>
  <c r="J16" i="13"/>
  <c r="N15" i="13"/>
  <c r="M15" i="13"/>
  <c r="L15" i="13"/>
  <c r="K15" i="13"/>
  <c r="J15" i="13"/>
  <c r="M13" i="13"/>
  <c r="L13" i="13"/>
  <c r="K13" i="13"/>
  <c r="J13" i="13"/>
  <c r="N12" i="13"/>
  <c r="M12" i="13"/>
  <c r="L12" i="13"/>
  <c r="K12" i="13"/>
  <c r="J12" i="13"/>
  <c r="N11" i="13"/>
  <c r="M11" i="13"/>
  <c r="L11" i="13"/>
  <c r="K11" i="13"/>
  <c r="J11" i="13"/>
  <c r="N10" i="13"/>
  <c r="M10" i="13"/>
  <c r="L10" i="13"/>
  <c r="K10" i="13"/>
  <c r="J10" i="13"/>
  <c r="N9" i="13"/>
  <c r="M9" i="13"/>
  <c r="L9" i="13"/>
  <c r="K9" i="13"/>
  <c r="J9" i="13"/>
  <c r="N8" i="13"/>
  <c r="M8" i="13"/>
  <c r="L8" i="13"/>
  <c r="K8" i="13"/>
  <c r="J8" i="13"/>
  <c r="N7" i="13"/>
  <c r="M7" i="13"/>
  <c r="L7" i="13"/>
  <c r="K7" i="13"/>
  <c r="J7" i="13"/>
  <c r="N6" i="13"/>
  <c r="M6" i="13"/>
  <c r="L6" i="13"/>
  <c r="K6" i="13"/>
  <c r="J6" i="13"/>
  <c r="H19" i="15"/>
  <c r="H18" i="15"/>
  <c r="H17" i="15"/>
  <c r="H16" i="15"/>
  <c r="H13" i="15"/>
  <c r="H12" i="15"/>
  <c r="H11" i="15"/>
  <c r="H10" i="15"/>
  <c r="H9" i="15"/>
  <c r="H8" i="15"/>
  <c r="H7" i="15"/>
  <c r="C7" i="16"/>
  <c r="H13" i="16"/>
  <c r="J13" i="16" s="1"/>
  <c r="L13" i="16" s="1"/>
  <c r="N13" i="16" s="1"/>
  <c r="P13" i="16" s="1"/>
  <c r="R13" i="16" s="1"/>
  <c r="T13" i="16" s="1"/>
  <c r="V13" i="16" s="1"/>
  <c r="X13" i="16" s="1"/>
  <c r="Y13" i="16" s="1"/>
  <c r="H2" i="14"/>
  <c r="H7" i="14"/>
  <c r="H5" i="14"/>
  <c r="H4" i="14"/>
  <c r="H3" i="14"/>
  <c r="H6" i="14"/>
  <c r="G14" i="15"/>
  <c r="F14" i="15"/>
  <c r="E14" i="15"/>
  <c r="D14" i="15"/>
  <c r="D21" i="15" s="1"/>
  <c r="D22" i="15" s="1"/>
  <c r="C14" i="15"/>
  <c r="C21" i="15" s="1"/>
  <c r="D5" i="15"/>
  <c r="M1" i="15"/>
  <c r="O1" i="15" s="1"/>
  <c r="Q1" i="15" s="1"/>
  <c r="S1" i="15" s="1"/>
  <c r="U1" i="15" s="1"/>
  <c r="W1" i="15" s="1"/>
  <c r="Y1" i="15" s="1"/>
  <c r="AA1" i="15" s="1"/>
  <c r="AC1" i="15" s="1"/>
  <c r="D7" i="14"/>
  <c r="D6" i="14"/>
  <c r="D5" i="14"/>
  <c r="D4" i="14"/>
  <c r="D3" i="14"/>
  <c r="G4" i="13"/>
  <c r="F4" i="13"/>
  <c r="E4" i="13"/>
  <c r="D4" i="13"/>
  <c r="G13" i="13"/>
  <c r="F13" i="13"/>
  <c r="E13" i="13"/>
  <c r="D13" i="13"/>
  <c r="C13" i="13"/>
  <c r="N11" i="7"/>
  <c r="M11" i="7"/>
  <c r="L11" i="7"/>
  <c r="K11" i="7"/>
  <c r="J11" i="7"/>
  <c r="I11" i="7"/>
  <c r="H11" i="7"/>
  <c r="G11" i="7"/>
  <c r="F11" i="7"/>
  <c r="E11" i="7"/>
  <c r="O10" i="7"/>
  <c r="N10" i="7"/>
  <c r="M10" i="7"/>
  <c r="L10" i="7"/>
  <c r="K10" i="7"/>
  <c r="J10" i="7"/>
  <c r="I10" i="7"/>
  <c r="H10" i="7"/>
  <c r="G10" i="7"/>
  <c r="F10" i="7"/>
  <c r="E10" i="7"/>
  <c r="O9" i="7"/>
  <c r="N9" i="7"/>
  <c r="M9" i="7"/>
  <c r="L9" i="7"/>
  <c r="K9" i="7"/>
  <c r="J9" i="7"/>
  <c r="I9" i="7"/>
  <c r="H9" i="7"/>
  <c r="G9" i="7"/>
  <c r="F9" i="7"/>
  <c r="E9" i="7"/>
  <c r="O8" i="7"/>
  <c r="N8" i="7"/>
  <c r="M8" i="7"/>
  <c r="L8" i="7"/>
  <c r="K8" i="7"/>
  <c r="J8" i="7"/>
  <c r="I8" i="7"/>
  <c r="H8" i="7"/>
  <c r="G8" i="7"/>
  <c r="F8" i="7"/>
  <c r="E8" i="7"/>
  <c r="O7" i="7"/>
  <c r="N7" i="7"/>
  <c r="M7" i="7"/>
  <c r="L7" i="7"/>
  <c r="K7" i="7"/>
  <c r="J7" i="7"/>
  <c r="I7" i="7"/>
  <c r="H7" i="7"/>
  <c r="G7" i="7"/>
  <c r="F7" i="7"/>
  <c r="E7" i="7"/>
  <c r="L6" i="7"/>
  <c r="K6" i="7"/>
  <c r="J6" i="7"/>
  <c r="I6" i="7"/>
  <c r="H6" i="7"/>
  <c r="G6" i="7"/>
  <c r="F6" i="7"/>
  <c r="E6" i="7"/>
  <c r="W5" i="7"/>
  <c r="W3" i="7"/>
  <c r="V3" i="7"/>
  <c r="U3" i="7"/>
  <c r="T3" i="7"/>
  <c r="S3" i="7"/>
  <c r="R3" i="7"/>
  <c r="Q3" i="7"/>
  <c r="P3" i="7"/>
  <c r="O3" i="7"/>
  <c r="N3" i="7"/>
  <c r="M3" i="7"/>
  <c r="L3" i="7"/>
  <c r="K3" i="7"/>
  <c r="D11" i="7"/>
  <c r="D10" i="7"/>
  <c r="D9" i="7"/>
  <c r="D8" i="7"/>
  <c r="D7" i="7"/>
  <c r="D6" i="7"/>
  <c r="D5" i="7"/>
  <c r="D4" i="7"/>
  <c r="AB2" i="11"/>
  <c r="AB3" i="11" s="1"/>
  <c r="AB2" i="10"/>
  <c r="AB3" i="10" s="1"/>
  <c r="AB2" i="9"/>
  <c r="AB3" i="9" s="1"/>
  <c r="AB2" i="8"/>
  <c r="AB3" i="8" s="1"/>
  <c r="AB2" i="6"/>
  <c r="AB3" i="6" s="1"/>
  <c r="N19" i="6" s="1"/>
  <c r="O19" i="6" s="1"/>
  <c r="P19" i="6" s="1"/>
  <c r="Q19" i="6" s="1"/>
  <c r="R19" i="6" s="1"/>
  <c r="S19" i="6" s="1"/>
  <c r="T19" i="6" s="1"/>
  <c r="U19" i="6" s="1"/>
  <c r="V19" i="6" s="1"/>
  <c r="AB3" i="5"/>
  <c r="AB2" i="5"/>
  <c r="AB2" i="4"/>
  <c r="AB3" i="4" s="1"/>
  <c r="AB2" i="3"/>
  <c r="AB3" i="3" s="1"/>
  <c r="H14" i="8"/>
  <c r="G13" i="8"/>
  <c r="H14" i="10"/>
  <c r="C29" i="10"/>
  <c r="H14" i="9"/>
  <c r="M19" i="6"/>
  <c r="D10" i="6"/>
  <c r="C9" i="6"/>
  <c r="C29" i="6" s="1"/>
  <c r="F12" i="4"/>
  <c r="C29" i="3"/>
  <c r="F12" i="3"/>
  <c r="C29" i="11"/>
  <c r="N20" i="11"/>
  <c r="M19" i="11"/>
  <c r="L18" i="11"/>
  <c r="K17" i="11"/>
  <c r="J16" i="11"/>
  <c r="I15" i="11"/>
  <c r="H14" i="11"/>
  <c r="G13" i="11"/>
  <c r="D10" i="5"/>
  <c r="C9" i="5"/>
  <c r="C29" i="5" s="1"/>
  <c r="AA3" i="4"/>
  <c r="M18" i="2"/>
  <c r="N18" i="2" s="1"/>
  <c r="F11" i="2"/>
  <c r="G11" i="2" s="1"/>
  <c r="H11" i="2" s="1"/>
  <c r="I11" i="2" s="1"/>
  <c r="J11" i="2" s="1"/>
  <c r="V28" i="2"/>
  <c r="U27" i="2"/>
  <c r="T26" i="2"/>
  <c r="U26" i="2" s="1"/>
  <c r="V26" i="2" s="1"/>
  <c r="S25" i="2"/>
  <c r="R24" i="2"/>
  <c r="Q23" i="2"/>
  <c r="P22" i="2"/>
  <c r="Q22" i="2" s="1"/>
  <c r="R22" i="2" s="1"/>
  <c r="S22" i="2" s="1"/>
  <c r="T22" i="2" s="1"/>
  <c r="U22" i="2" s="1"/>
  <c r="O21" i="2"/>
  <c r="P21" i="2" s="1"/>
  <c r="Q21" i="2" s="1"/>
  <c r="R21" i="2" s="1"/>
  <c r="S21" i="2" s="1"/>
  <c r="T21" i="2" s="1"/>
  <c r="N20" i="2"/>
  <c r="M19" i="2"/>
  <c r="L18" i="2"/>
  <c r="K17" i="2"/>
  <c r="J16" i="2"/>
  <c r="I15" i="2"/>
  <c r="H14" i="2"/>
  <c r="I14" i="2" s="1"/>
  <c r="J14" i="2" s="1"/>
  <c r="K14" i="2" s="1"/>
  <c r="L14" i="2" s="1"/>
  <c r="M14" i="2" s="1"/>
  <c r="G13" i="2"/>
  <c r="H13" i="2" s="1"/>
  <c r="I13" i="2" s="1"/>
  <c r="J13" i="2" s="1"/>
  <c r="K13" i="2" s="1"/>
  <c r="L13" i="2" s="1"/>
  <c r="F12" i="2"/>
  <c r="E11" i="2"/>
  <c r="D10" i="2"/>
  <c r="C29" i="2"/>
  <c r="D3" i="7" s="1"/>
  <c r="AB2" i="2"/>
  <c r="AB3" i="2" s="1"/>
  <c r="G7" i="11"/>
  <c r="E7" i="11"/>
  <c r="C7" i="11"/>
  <c r="I6" i="11"/>
  <c r="AA3" i="11"/>
  <c r="G7" i="10"/>
  <c r="E7" i="10"/>
  <c r="C7" i="10"/>
  <c r="I6" i="10"/>
  <c r="I15" i="10" s="1"/>
  <c r="AA3" i="10"/>
  <c r="G7" i="9"/>
  <c r="E7" i="9"/>
  <c r="C7" i="9"/>
  <c r="I6" i="9"/>
  <c r="I15" i="9" s="1"/>
  <c r="AA3" i="9"/>
  <c r="G7" i="8"/>
  <c r="C7" i="8"/>
  <c r="AA3" i="8"/>
  <c r="AA3" i="6"/>
  <c r="AA3" i="5"/>
  <c r="AA3" i="3"/>
  <c r="AA3" i="2"/>
  <c r="E10" i="5" l="1"/>
  <c r="F10" i="5" s="1"/>
  <c r="G10" i="5" s="1"/>
  <c r="H10" i="5" s="1"/>
  <c r="I10" i="5" s="1"/>
  <c r="J10" i="5" s="1"/>
  <c r="K10" i="5" s="1"/>
  <c r="L10" i="5" s="1"/>
  <c r="M10" i="5" s="1"/>
  <c r="H14" i="16"/>
  <c r="J14" i="16" s="1"/>
  <c r="L14" i="16" s="1"/>
  <c r="N14" i="16" s="1"/>
  <c r="P14" i="16" s="1"/>
  <c r="R14" i="16" s="1"/>
  <c r="T14" i="16" s="1"/>
  <c r="V14" i="16" s="1"/>
  <c r="X14" i="16" s="1"/>
  <c r="Y14" i="16" s="1"/>
  <c r="F18" i="16"/>
  <c r="E5" i="15"/>
  <c r="E22" i="15" s="1"/>
  <c r="G15" i="16"/>
  <c r="I15" i="16"/>
  <c r="M13" i="16"/>
  <c r="M14" i="16"/>
  <c r="O15" i="16"/>
  <c r="Q15" i="16"/>
  <c r="W15" i="16"/>
  <c r="K13" i="16"/>
  <c r="M15" i="16"/>
  <c r="S13" i="16"/>
  <c r="U15" i="16"/>
  <c r="K14" i="16"/>
  <c r="S14" i="16"/>
  <c r="I13" i="16"/>
  <c r="K15" i="16"/>
  <c r="Q13" i="16"/>
  <c r="S15" i="16"/>
  <c r="G13" i="16"/>
  <c r="O13" i="16"/>
  <c r="W13" i="16"/>
  <c r="G14" i="16"/>
  <c r="O14" i="16"/>
  <c r="U13" i="16"/>
  <c r="K4" i="13"/>
  <c r="L4" i="13" s="1"/>
  <c r="M4" i="13" s="1"/>
  <c r="D12" i="7"/>
  <c r="K8" i="15" s="1"/>
  <c r="H13" i="11"/>
  <c r="L29" i="11" s="1"/>
  <c r="L17" i="11"/>
  <c r="O20" i="11"/>
  <c r="J15" i="11"/>
  <c r="D29" i="11"/>
  <c r="R23" i="11"/>
  <c r="M18" i="11"/>
  <c r="I14" i="11"/>
  <c r="K16" i="11"/>
  <c r="I14" i="10"/>
  <c r="J14" i="10" s="1"/>
  <c r="K14" i="10" s="1"/>
  <c r="L14" i="10" s="1"/>
  <c r="M14" i="10" s="1"/>
  <c r="N14" i="10" s="1"/>
  <c r="O14" i="10" s="1"/>
  <c r="P14" i="10" s="1"/>
  <c r="Q14" i="10" s="1"/>
  <c r="J15" i="10"/>
  <c r="K15" i="10" s="1"/>
  <c r="L15" i="10" s="1"/>
  <c r="M15" i="10" s="1"/>
  <c r="N15" i="10" s="1"/>
  <c r="O15" i="10" s="1"/>
  <c r="P15" i="10" s="1"/>
  <c r="Q15" i="10" s="1"/>
  <c r="R15" i="10" s="1"/>
  <c r="J15" i="9"/>
  <c r="K15" i="9" s="1"/>
  <c r="L15" i="9" s="1"/>
  <c r="M15" i="9" s="1"/>
  <c r="N15" i="9" s="1"/>
  <c r="O15" i="9" s="1"/>
  <c r="P15" i="9" s="1"/>
  <c r="Q15" i="9" s="1"/>
  <c r="R15" i="9" s="1"/>
  <c r="I14" i="9"/>
  <c r="J14" i="9" s="1"/>
  <c r="K14" i="9" s="1"/>
  <c r="L14" i="9" s="1"/>
  <c r="M14" i="9" s="1"/>
  <c r="N14" i="9" s="1"/>
  <c r="O14" i="9" s="1"/>
  <c r="P14" i="9" s="1"/>
  <c r="Q14" i="9" s="1"/>
  <c r="H13" i="8"/>
  <c r="I13" i="8" s="1"/>
  <c r="J13" i="8" s="1"/>
  <c r="K13" i="8" s="1"/>
  <c r="L13" i="8" s="1"/>
  <c r="I14" i="8"/>
  <c r="J14" i="8" s="1"/>
  <c r="K14" i="8" s="1"/>
  <c r="L14" i="8" s="1"/>
  <c r="M14" i="8" s="1"/>
  <c r="G29" i="8"/>
  <c r="E10" i="6"/>
  <c r="F10" i="6" s="1"/>
  <c r="G10" i="6" s="1"/>
  <c r="H10" i="6" s="1"/>
  <c r="I10" i="6" s="1"/>
  <c r="J10" i="6" s="1"/>
  <c r="K10" i="6" s="1"/>
  <c r="L10" i="6" s="1"/>
  <c r="M10" i="6" s="1"/>
  <c r="G12" i="4"/>
  <c r="H12" i="4" s="1"/>
  <c r="I12" i="4" s="1"/>
  <c r="J12" i="4" s="1"/>
  <c r="K12" i="4" s="1"/>
  <c r="L12" i="4" s="1"/>
  <c r="M12" i="4" s="1"/>
  <c r="N12" i="4" s="1"/>
  <c r="O12" i="4" s="1"/>
  <c r="D29" i="3"/>
  <c r="D29" i="10"/>
  <c r="J6" i="10"/>
  <c r="C29" i="9"/>
  <c r="D9" i="5"/>
  <c r="E9" i="5" s="1"/>
  <c r="F9" i="5" s="1"/>
  <c r="G9" i="5" s="1"/>
  <c r="H9" i="5" s="1"/>
  <c r="I9" i="5" s="1"/>
  <c r="J9" i="5" s="1"/>
  <c r="K9" i="5" s="1"/>
  <c r="L9" i="5" s="1"/>
  <c r="C29" i="4"/>
  <c r="G12" i="3"/>
  <c r="H12" i="3" s="1"/>
  <c r="I12" i="3" s="1"/>
  <c r="J12" i="3" s="1"/>
  <c r="K12" i="3" s="1"/>
  <c r="L12" i="3" s="1"/>
  <c r="M12" i="3" s="1"/>
  <c r="N12" i="3" s="1"/>
  <c r="O12" i="3" s="1"/>
  <c r="J15" i="2"/>
  <c r="K15" i="2" s="1"/>
  <c r="L15" i="2" s="1"/>
  <c r="M15" i="2" s="1"/>
  <c r="N15" i="2" s="1"/>
  <c r="R23" i="2"/>
  <c r="S23" i="2" s="1"/>
  <c r="T23" i="2" s="1"/>
  <c r="U23" i="2" s="1"/>
  <c r="V23" i="2" s="1"/>
  <c r="K16" i="2"/>
  <c r="L16" i="2" s="1"/>
  <c r="M16" i="2" s="1"/>
  <c r="N16" i="2" s="1"/>
  <c r="O16" i="2" s="1"/>
  <c r="S24" i="2"/>
  <c r="T24" i="2" s="1"/>
  <c r="U24" i="2" s="1"/>
  <c r="V24" i="2" s="1"/>
  <c r="L17" i="2"/>
  <c r="M17" i="2" s="1"/>
  <c r="N17" i="2" s="1"/>
  <c r="O17" i="2" s="1"/>
  <c r="P17" i="2" s="1"/>
  <c r="T25" i="2"/>
  <c r="U25" i="2" s="1"/>
  <c r="V25" i="2" s="1"/>
  <c r="N19" i="2"/>
  <c r="O19" i="2" s="1"/>
  <c r="P19" i="2" s="1"/>
  <c r="Q19" i="2" s="1"/>
  <c r="R19" i="2" s="1"/>
  <c r="V27" i="2"/>
  <c r="G12" i="2"/>
  <c r="H12" i="2" s="1"/>
  <c r="I12" i="2" s="1"/>
  <c r="J12" i="2" s="1"/>
  <c r="K12" i="2" s="1"/>
  <c r="O20" i="2"/>
  <c r="P20" i="2" s="1"/>
  <c r="Q20" i="2" s="1"/>
  <c r="R20" i="2" s="1"/>
  <c r="S20" i="2" s="1"/>
  <c r="S29" i="2" s="1"/>
  <c r="K29" i="2"/>
  <c r="J29" i="2"/>
  <c r="D29" i="8"/>
  <c r="C29" i="8"/>
  <c r="D29" i="9"/>
  <c r="D9" i="6"/>
  <c r="D29" i="4"/>
  <c r="G29" i="11"/>
  <c r="J29" i="11"/>
  <c r="N19" i="11"/>
  <c r="O18" i="2"/>
  <c r="D9" i="2"/>
  <c r="E10" i="2"/>
  <c r="F10" i="2" s="1"/>
  <c r="G10" i="2" s="1"/>
  <c r="J6" i="11"/>
  <c r="K6" i="11" s="1"/>
  <c r="J6" i="9"/>
  <c r="E7" i="8"/>
  <c r="C7" i="6"/>
  <c r="N6" i="6"/>
  <c r="E6" i="6"/>
  <c r="C7" i="5"/>
  <c r="E6" i="5"/>
  <c r="E7" i="4"/>
  <c r="G6" i="4"/>
  <c r="G13" i="4" s="1"/>
  <c r="H13" i="4" s="1"/>
  <c r="I13" i="4" s="1"/>
  <c r="J13" i="4" s="1"/>
  <c r="K13" i="4" s="1"/>
  <c r="L13" i="4" s="1"/>
  <c r="M13" i="4" s="1"/>
  <c r="N13" i="4" s="1"/>
  <c r="O13" i="4" s="1"/>
  <c r="P13" i="4" s="1"/>
  <c r="E7" i="3"/>
  <c r="G6" i="3"/>
  <c r="U7" i="2"/>
  <c r="S7" i="2"/>
  <c r="Q7" i="2"/>
  <c r="O7" i="2"/>
  <c r="M7" i="2"/>
  <c r="K7" i="2"/>
  <c r="I7" i="2"/>
  <c r="G7" i="2"/>
  <c r="E7" i="2"/>
  <c r="C7" i="2"/>
  <c r="K12" i="15" l="1"/>
  <c r="I12" i="15" s="1"/>
  <c r="K9" i="15"/>
  <c r="I9" i="15" s="1"/>
  <c r="K16" i="15"/>
  <c r="K17" i="15"/>
  <c r="I17" i="15" s="1"/>
  <c r="K19" i="15"/>
  <c r="I19" i="15" s="1"/>
  <c r="K13" i="15"/>
  <c r="I13" i="15" s="1"/>
  <c r="Q14" i="16"/>
  <c r="W14" i="16"/>
  <c r="I14" i="16"/>
  <c r="U14" i="16"/>
  <c r="K7" i="15"/>
  <c r="I7" i="15" s="1"/>
  <c r="I8" i="15"/>
  <c r="I18" i="15"/>
  <c r="K10" i="15"/>
  <c r="I11" i="15"/>
  <c r="F5" i="15"/>
  <c r="F22" i="15" s="1"/>
  <c r="H17" i="16"/>
  <c r="G17" i="16"/>
  <c r="H16" i="16"/>
  <c r="G16" i="16"/>
  <c r="H18" i="16"/>
  <c r="G18" i="16"/>
  <c r="N4" i="13"/>
  <c r="M29" i="11"/>
  <c r="K29" i="11"/>
  <c r="D29" i="5"/>
  <c r="E4" i="7" s="1"/>
  <c r="R29" i="2"/>
  <c r="L29" i="2"/>
  <c r="M29" i="2"/>
  <c r="T29" i="2"/>
  <c r="I7" i="10"/>
  <c r="K6" i="10"/>
  <c r="J16" i="10"/>
  <c r="K16" i="10" s="1"/>
  <c r="L16" i="10" s="1"/>
  <c r="M16" i="10" s="1"/>
  <c r="K6" i="9"/>
  <c r="K17" i="9" s="1"/>
  <c r="L17" i="9" s="1"/>
  <c r="M17" i="9" s="1"/>
  <c r="N17" i="9" s="1"/>
  <c r="O17" i="9" s="1"/>
  <c r="P17" i="9" s="1"/>
  <c r="Q17" i="9" s="1"/>
  <c r="R17" i="9" s="1"/>
  <c r="S17" i="9" s="1"/>
  <c r="T17" i="9" s="1"/>
  <c r="J16" i="9"/>
  <c r="K16" i="9" s="1"/>
  <c r="L16" i="9" s="1"/>
  <c r="M16" i="9" s="1"/>
  <c r="F6" i="6"/>
  <c r="E11" i="6"/>
  <c r="F11" i="6" s="1"/>
  <c r="G11" i="6" s="1"/>
  <c r="H11" i="6" s="1"/>
  <c r="I11" i="6" s="1"/>
  <c r="J11" i="6" s="1"/>
  <c r="K11" i="6" s="1"/>
  <c r="L11" i="6" s="1"/>
  <c r="M11" i="6" s="1"/>
  <c r="M7" i="6"/>
  <c r="N20" i="6"/>
  <c r="O20" i="6" s="1"/>
  <c r="P20" i="6" s="1"/>
  <c r="Q20" i="6" s="1"/>
  <c r="R20" i="6" s="1"/>
  <c r="S20" i="6" s="1"/>
  <c r="T20" i="6" s="1"/>
  <c r="U20" i="6" s="1"/>
  <c r="V20" i="6" s="1"/>
  <c r="F6" i="5"/>
  <c r="E7" i="5" s="1"/>
  <c r="E11" i="5"/>
  <c r="F11" i="5" s="1"/>
  <c r="G11" i="5" s="1"/>
  <c r="H11" i="5" s="1"/>
  <c r="I11" i="5" s="1"/>
  <c r="J11" i="5" s="1"/>
  <c r="K11" i="5" s="1"/>
  <c r="L11" i="5" s="1"/>
  <c r="M11" i="5" s="1"/>
  <c r="N11" i="5" s="1"/>
  <c r="N29" i="2"/>
  <c r="V29" i="2"/>
  <c r="U29" i="2"/>
  <c r="H6" i="3"/>
  <c r="G13" i="3"/>
  <c r="H13" i="3" s="1"/>
  <c r="I13" i="3" s="1"/>
  <c r="J13" i="3" s="1"/>
  <c r="K13" i="3" s="1"/>
  <c r="L13" i="3" s="1"/>
  <c r="M13" i="3" s="1"/>
  <c r="I29" i="8"/>
  <c r="H29" i="8"/>
  <c r="E29" i="8"/>
  <c r="F29" i="8"/>
  <c r="E29" i="9"/>
  <c r="D29" i="6"/>
  <c r="E5" i="7" s="1"/>
  <c r="E9" i="6"/>
  <c r="E29" i="4"/>
  <c r="E29" i="3"/>
  <c r="E29" i="11"/>
  <c r="F29" i="11"/>
  <c r="I29" i="11"/>
  <c r="H29" i="11"/>
  <c r="N29" i="11"/>
  <c r="O11" i="7" s="1"/>
  <c r="P18" i="2"/>
  <c r="O29" i="2"/>
  <c r="H10" i="2"/>
  <c r="G29" i="2"/>
  <c r="H3" i="7" s="1"/>
  <c r="E9" i="2"/>
  <c r="D29" i="2"/>
  <c r="E3" i="7" s="1"/>
  <c r="L6" i="11"/>
  <c r="M6" i="11" s="1"/>
  <c r="I7" i="11"/>
  <c r="I7" i="9"/>
  <c r="I6" i="8"/>
  <c r="I15" i="8" s="1"/>
  <c r="J15" i="8" s="1"/>
  <c r="O6" i="6"/>
  <c r="H6" i="4"/>
  <c r="E12" i="7" l="1"/>
  <c r="L8" i="15" s="1"/>
  <c r="L16" i="15" s="1"/>
  <c r="AG16" i="15" s="1"/>
  <c r="E29" i="5"/>
  <c r="F4" i="7" s="1"/>
  <c r="K20" i="15"/>
  <c r="I16" i="15"/>
  <c r="K14" i="15"/>
  <c r="I10" i="15"/>
  <c r="G5" i="15"/>
  <c r="G22" i="15" s="1"/>
  <c r="J17" i="16"/>
  <c r="I17" i="16"/>
  <c r="J16" i="16"/>
  <c r="I16" i="16"/>
  <c r="J18" i="16"/>
  <c r="I18" i="16"/>
  <c r="E29" i="10"/>
  <c r="K15" i="8"/>
  <c r="N16" i="10"/>
  <c r="L6" i="10"/>
  <c r="K7" i="10" s="1"/>
  <c r="K17" i="10"/>
  <c r="L17" i="10" s="1"/>
  <c r="M17" i="10" s="1"/>
  <c r="N17" i="10" s="1"/>
  <c r="O17" i="10" s="1"/>
  <c r="P17" i="10" s="1"/>
  <c r="Q17" i="10" s="1"/>
  <c r="R17" i="10" s="1"/>
  <c r="S17" i="10" s="1"/>
  <c r="T17" i="10" s="1"/>
  <c r="N16" i="9"/>
  <c r="L6" i="9"/>
  <c r="G6" i="6"/>
  <c r="F12" i="6"/>
  <c r="G12" i="6" s="1"/>
  <c r="H12" i="6" s="1"/>
  <c r="I12" i="6" s="1"/>
  <c r="J12" i="6" s="1"/>
  <c r="K12" i="6" s="1"/>
  <c r="L12" i="6" s="1"/>
  <c r="M12" i="6" s="1"/>
  <c r="N12" i="6" s="1"/>
  <c r="O12" i="6" s="1"/>
  <c r="P6" i="6"/>
  <c r="O21" i="6"/>
  <c r="P21" i="6" s="1"/>
  <c r="Q21" i="6" s="1"/>
  <c r="R21" i="6" s="1"/>
  <c r="S21" i="6" s="1"/>
  <c r="T21" i="6" s="1"/>
  <c r="U21" i="6" s="1"/>
  <c r="V21" i="6" s="1"/>
  <c r="N11" i="6"/>
  <c r="E7" i="6"/>
  <c r="G6" i="5"/>
  <c r="F12" i="5"/>
  <c r="G12" i="5" s="1"/>
  <c r="H12" i="5" s="1"/>
  <c r="I12" i="5" s="1"/>
  <c r="J12" i="5" s="1"/>
  <c r="K12" i="5" s="1"/>
  <c r="L12" i="5" s="1"/>
  <c r="M12" i="5" s="1"/>
  <c r="I6" i="4"/>
  <c r="H14" i="4"/>
  <c r="I14" i="4" s="1"/>
  <c r="J14" i="4" s="1"/>
  <c r="K14" i="4" s="1"/>
  <c r="L14" i="4" s="1"/>
  <c r="M14" i="4" s="1"/>
  <c r="G7" i="3"/>
  <c r="H14" i="3"/>
  <c r="I14" i="3" s="1"/>
  <c r="J14" i="3" s="1"/>
  <c r="K14" i="3" s="1"/>
  <c r="L14" i="3" s="1"/>
  <c r="M14" i="3" s="1"/>
  <c r="N14" i="3" s="1"/>
  <c r="O14" i="3" s="1"/>
  <c r="P14" i="3" s="1"/>
  <c r="Q14" i="3" s="1"/>
  <c r="N13" i="3"/>
  <c r="I6" i="3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F29" i="10"/>
  <c r="F29" i="9"/>
  <c r="E29" i="6"/>
  <c r="F5" i="7" s="1"/>
  <c r="F9" i="6"/>
  <c r="F29" i="4"/>
  <c r="F29" i="3"/>
  <c r="I10" i="2"/>
  <c r="I29" i="2" s="1"/>
  <c r="J3" i="7" s="1"/>
  <c r="H29" i="2"/>
  <c r="I3" i="7" s="1"/>
  <c r="Q18" i="2"/>
  <c r="Q29" i="2" s="1"/>
  <c r="P29" i="2"/>
  <c r="F9" i="2"/>
  <c r="F29" i="2" s="1"/>
  <c r="G3" i="7" s="1"/>
  <c r="E29" i="2"/>
  <c r="F3" i="7" s="1"/>
  <c r="K7" i="11"/>
  <c r="O6" i="11"/>
  <c r="O21" i="11" s="1"/>
  <c r="K7" i="9"/>
  <c r="J6" i="8"/>
  <c r="G7" i="4"/>
  <c r="J6" i="3"/>
  <c r="K21" i="15" l="1"/>
  <c r="K22" i="15" s="1"/>
  <c r="P21" i="11"/>
  <c r="P29" i="11" s="1"/>
  <c r="Q11" i="7" s="1"/>
  <c r="O29" i="11"/>
  <c r="P11" i="7" s="1"/>
  <c r="L10" i="15"/>
  <c r="AG10" i="15" s="1"/>
  <c r="L13" i="15"/>
  <c r="AG13" i="15" s="1"/>
  <c r="AG8" i="15"/>
  <c r="L12" i="15"/>
  <c r="AG12" i="15" s="1"/>
  <c r="L7" i="15"/>
  <c r="AG7" i="15" s="1"/>
  <c r="L19" i="15"/>
  <c r="AG19" i="15" s="1"/>
  <c r="L9" i="15"/>
  <c r="AG9" i="15" s="1"/>
  <c r="L17" i="15"/>
  <c r="AG17" i="15" s="1"/>
  <c r="F29" i="5"/>
  <c r="G4" i="7" s="1"/>
  <c r="F12" i="7"/>
  <c r="M8" i="15" s="1"/>
  <c r="M9" i="15" s="1"/>
  <c r="L16" i="16"/>
  <c r="K16" i="16"/>
  <c r="L18" i="16"/>
  <c r="K18" i="16"/>
  <c r="L17" i="16"/>
  <c r="K17" i="16"/>
  <c r="L15" i="8"/>
  <c r="K6" i="8"/>
  <c r="K17" i="8" s="1"/>
  <c r="L17" i="8" s="1"/>
  <c r="M17" i="8" s="1"/>
  <c r="N17" i="8" s="1"/>
  <c r="O17" i="8" s="1"/>
  <c r="P17" i="8" s="1"/>
  <c r="J16" i="8"/>
  <c r="M6" i="10"/>
  <c r="L18" i="10"/>
  <c r="M18" i="10" s="1"/>
  <c r="N18" i="10" s="1"/>
  <c r="O18" i="10" s="1"/>
  <c r="P18" i="10" s="1"/>
  <c r="Q18" i="10" s="1"/>
  <c r="R18" i="10" s="1"/>
  <c r="S18" i="10" s="1"/>
  <c r="T18" i="10" s="1"/>
  <c r="U18" i="10" s="1"/>
  <c r="O16" i="10"/>
  <c r="O16" i="9"/>
  <c r="M6" i="9"/>
  <c r="L18" i="9"/>
  <c r="M18" i="9" s="1"/>
  <c r="Q6" i="6"/>
  <c r="P22" i="6"/>
  <c r="Q22" i="6" s="1"/>
  <c r="R22" i="6" s="1"/>
  <c r="S22" i="6" s="1"/>
  <c r="T22" i="6" s="1"/>
  <c r="U22" i="6" s="1"/>
  <c r="V22" i="6" s="1"/>
  <c r="G13" i="6"/>
  <c r="H13" i="6" s="1"/>
  <c r="I13" i="6" s="1"/>
  <c r="J13" i="6" s="1"/>
  <c r="K13" i="6" s="1"/>
  <c r="L13" i="6" s="1"/>
  <c r="M13" i="6" s="1"/>
  <c r="N13" i="6" s="1"/>
  <c r="O13" i="6" s="1"/>
  <c r="P13" i="6" s="1"/>
  <c r="H6" i="6"/>
  <c r="G7" i="6" s="1"/>
  <c r="O7" i="6"/>
  <c r="G13" i="5"/>
  <c r="H6" i="5"/>
  <c r="N12" i="5"/>
  <c r="N14" i="4"/>
  <c r="J6" i="4"/>
  <c r="I15" i="4"/>
  <c r="J15" i="4" s="1"/>
  <c r="K15" i="4" s="1"/>
  <c r="L15" i="4" s="1"/>
  <c r="M15" i="4" s="1"/>
  <c r="N15" i="4" s="1"/>
  <c r="O15" i="4" s="1"/>
  <c r="P15" i="4" s="1"/>
  <c r="Q15" i="4" s="1"/>
  <c r="R15" i="4" s="1"/>
  <c r="I7" i="4"/>
  <c r="K6" i="3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J16" i="3"/>
  <c r="K16" i="3" s="1"/>
  <c r="L16" i="3" s="1"/>
  <c r="M16" i="3" s="1"/>
  <c r="N16" i="3" s="1"/>
  <c r="O16" i="3" s="1"/>
  <c r="P16" i="3" s="1"/>
  <c r="Q16" i="3" s="1"/>
  <c r="R16" i="3" s="1"/>
  <c r="S16" i="3" s="1"/>
  <c r="O13" i="3"/>
  <c r="G29" i="10"/>
  <c r="G29" i="9"/>
  <c r="F29" i="6"/>
  <c r="G5" i="7" s="1"/>
  <c r="G9" i="6"/>
  <c r="G29" i="4"/>
  <c r="G29" i="3"/>
  <c r="M7" i="11"/>
  <c r="P6" i="11"/>
  <c r="P22" i="11" s="1"/>
  <c r="Q22" i="11" s="1"/>
  <c r="Q29" i="11" s="1"/>
  <c r="R11" i="7" s="1"/>
  <c r="I7" i="8"/>
  <c r="L6" i="8"/>
  <c r="I7" i="3"/>
  <c r="L5" i="15" l="1"/>
  <c r="M13" i="15"/>
  <c r="AG20" i="15"/>
  <c r="L14" i="15"/>
  <c r="L21" i="15" s="1"/>
  <c r="M5" i="15" s="1"/>
  <c r="M19" i="15"/>
  <c r="M16" i="15"/>
  <c r="M20" i="15" s="1"/>
  <c r="M12" i="15"/>
  <c r="G12" i="7"/>
  <c r="N8" i="15" s="1"/>
  <c r="N12" i="15" s="1"/>
  <c r="M7" i="15"/>
  <c r="M17" i="15"/>
  <c r="L20" i="15"/>
  <c r="AG14" i="15"/>
  <c r="AG21" i="15" s="1"/>
  <c r="AH5" i="15" s="1"/>
  <c r="M10" i="15"/>
  <c r="N17" i="16"/>
  <c r="M17" i="16"/>
  <c r="N18" i="16"/>
  <c r="M18" i="16"/>
  <c r="N16" i="16"/>
  <c r="M16" i="16"/>
  <c r="M15" i="8"/>
  <c r="M6" i="8"/>
  <c r="M19" i="8" s="1"/>
  <c r="L18" i="8"/>
  <c r="M18" i="8" s="1"/>
  <c r="N18" i="8" s="1"/>
  <c r="O18" i="8" s="1"/>
  <c r="P18" i="8" s="1"/>
  <c r="Q18" i="8" s="1"/>
  <c r="K16" i="8"/>
  <c r="J29" i="8"/>
  <c r="P16" i="10"/>
  <c r="M19" i="10"/>
  <c r="N6" i="10"/>
  <c r="M29" i="10"/>
  <c r="P16" i="9"/>
  <c r="N18" i="9"/>
  <c r="M19" i="9"/>
  <c r="N6" i="9"/>
  <c r="R6" i="6"/>
  <c r="Q23" i="6"/>
  <c r="R23" i="6" s="1"/>
  <c r="S23" i="6" s="1"/>
  <c r="T23" i="6" s="1"/>
  <c r="U23" i="6" s="1"/>
  <c r="V23" i="6" s="1"/>
  <c r="Q7" i="6"/>
  <c r="I6" i="6"/>
  <c r="H14" i="6"/>
  <c r="I14" i="6" s="1"/>
  <c r="J14" i="6" s="1"/>
  <c r="K14" i="6" s="1"/>
  <c r="L14" i="6" s="1"/>
  <c r="M14" i="6" s="1"/>
  <c r="O12" i="5"/>
  <c r="I6" i="5"/>
  <c r="H14" i="5"/>
  <c r="I14" i="5" s="1"/>
  <c r="J14" i="5" s="1"/>
  <c r="K14" i="5" s="1"/>
  <c r="L14" i="5" s="1"/>
  <c r="M14" i="5" s="1"/>
  <c r="N14" i="5" s="1"/>
  <c r="O14" i="5" s="1"/>
  <c r="P14" i="5" s="1"/>
  <c r="Q14" i="5" s="1"/>
  <c r="G7" i="5"/>
  <c r="H13" i="5"/>
  <c r="G29" i="5"/>
  <c r="H4" i="7" s="1"/>
  <c r="H12" i="7" s="1"/>
  <c r="O8" i="15" s="1"/>
  <c r="K6" i="4"/>
  <c r="J16" i="4"/>
  <c r="K16" i="4" s="1"/>
  <c r="L16" i="4" s="1"/>
  <c r="M16" i="4" s="1"/>
  <c r="O14" i="4"/>
  <c r="M6" i="3"/>
  <c r="M19" i="3" s="1"/>
  <c r="N19" i="3" s="1"/>
  <c r="O19" i="3" s="1"/>
  <c r="P19" i="3" s="1"/>
  <c r="Q19" i="3" s="1"/>
  <c r="R19" i="3" s="1"/>
  <c r="S19" i="3" s="1"/>
  <c r="T19" i="3" s="1"/>
  <c r="U19" i="3" s="1"/>
  <c r="V19" i="3" s="1"/>
  <c r="L18" i="3"/>
  <c r="M18" i="3" s="1"/>
  <c r="P13" i="3"/>
  <c r="H29" i="10"/>
  <c r="H29" i="9"/>
  <c r="H9" i="6"/>
  <c r="G29" i="6"/>
  <c r="H5" i="7" s="1"/>
  <c r="H29" i="4"/>
  <c r="H29" i="3"/>
  <c r="O7" i="11"/>
  <c r="R6" i="11"/>
  <c r="N6" i="8"/>
  <c r="K7" i="8"/>
  <c r="K7" i="3"/>
  <c r="AH10" i="15" l="1"/>
  <c r="N16" i="15"/>
  <c r="AH16" i="15" s="1"/>
  <c r="N7" i="15"/>
  <c r="AH7" i="15" s="1"/>
  <c r="N10" i="15"/>
  <c r="N13" i="15"/>
  <c r="AH13" i="15" s="1"/>
  <c r="N19" i="15"/>
  <c r="AH19" i="15" s="1"/>
  <c r="N9" i="15"/>
  <c r="AH9" i="15" s="1"/>
  <c r="N17" i="15"/>
  <c r="AH17" i="15" s="1"/>
  <c r="AH8" i="15"/>
  <c r="AH14" i="15" s="1"/>
  <c r="M14" i="15"/>
  <c r="M21" i="15" s="1"/>
  <c r="N5" i="15" s="1"/>
  <c r="S25" i="11"/>
  <c r="T25" i="11" s="1"/>
  <c r="R24" i="11"/>
  <c r="AH12" i="15"/>
  <c r="N14" i="15"/>
  <c r="O7" i="15"/>
  <c r="O9" i="15"/>
  <c r="O17" i="15"/>
  <c r="O13" i="15"/>
  <c r="O19" i="15"/>
  <c r="O16" i="15"/>
  <c r="O10" i="15"/>
  <c r="O12" i="15"/>
  <c r="L22" i="15"/>
  <c r="AG22" i="15"/>
  <c r="P17" i="16"/>
  <c r="O17" i="16"/>
  <c r="P16" i="16"/>
  <c r="O16" i="16"/>
  <c r="P18" i="16"/>
  <c r="O18" i="16"/>
  <c r="L16" i="8"/>
  <c r="K29" i="8"/>
  <c r="N19" i="8"/>
  <c r="O19" i="8" s="1"/>
  <c r="O21" i="8"/>
  <c r="P21" i="8" s="1"/>
  <c r="Q21" i="8" s="1"/>
  <c r="R21" i="8" s="1"/>
  <c r="S21" i="8" s="1"/>
  <c r="T21" i="8" s="1"/>
  <c r="N20" i="8"/>
  <c r="O20" i="8" s="1"/>
  <c r="P20" i="8" s="1"/>
  <c r="Q20" i="8" s="1"/>
  <c r="R20" i="8" s="1"/>
  <c r="S20" i="8" s="1"/>
  <c r="N15" i="8"/>
  <c r="N20" i="10"/>
  <c r="O20" i="10" s="1"/>
  <c r="P20" i="10" s="1"/>
  <c r="Q20" i="10" s="1"/>
  <c r="R20" i="10" s="1"/>
  <c r="S20" i="10" s="1"/>
  <c r="T20" i="10" s="1"/>
  <c r="U20" i="10" s="1"/>
  <c r="V20" i="10" s="1"/>
  <c r="N19" i="10"/>
  <c r="M7" i="10"/>
  <c r="Q16" i="10"/>
  <c r="Q16" i="9"/>
  <c r="N20" i="9"/>
  <c r="O20" i="9" s="1"/>
  <c r="P20" i="9" s="1"/>
  <c r="Q20" i="9" s="1"/>
  <c r="R20" i="9" s="1"/>
  <c r="S20" i="9" s="1"/>
  <c r="T20" i="9" s="1"/>
  <c r="U20" i="9" s="1"/>
  <c r="V20" i="9" s="1"/>
  <c r="M7" i="9"/>
  <c r="N19" i="9"/>
  <c r="O19" i="9" s="1"/>
  <c r="M29" i="9"/>
  <c r="O18" i="9"/>
  <c r="N14" i="6"/>
  <c r="I15" i="6"/>
  <c r="J15" i="6" s="1"/>
  <c r="K15" i="6" s="1"/>
  <c r="L15" i="6" s="1"/>
  <c r="M15" i="6" s="1"/>
  <c r="N15" i="6" s="1"/>
  <c r="O15" i="6" s="1"/>
  <c r="P15" i="6" s="1"/>
  <c r="Q15" i="6" s="1"/>
  <c r="R15" i="6" s="1"/>
  <c r="J6" i="6"/>
  <c r="I7" i="6" s="1"/>
  <c r="S6" i="6"/>
  <c r="R24" i="6"/>
  <c r="S24" i="6" s="1"/>
  <c r="T24" i="6" s="1"/>
  <c r="U24" i="6" s="1"/>
  <c r="V24" i="6" s="1"/>
  <c r="I13" i="5"/>
  <c r="H29" i="5"/>
  <c r="I4" i="7" s="1"/>
  <c r="I12" i="7" s="1"/>
  <c r="P8" i="15" s="1"/>
  <c r="I15" i="5"/>
  <c r="J15" i="5" s="1"/>
  <c r="K15" i="5" s="1"/>
  <c r="L15" i="5" s="1"/>
  <c r="M15" i="5" s="1"/>
  <c r="N15" i="5" s="1"/>
  <c r="O15" i="5" s="1"/>
  <c r="P15" i="5" s="1"/>
  <c r="Q15" i="5" s="1"/>
  <c r="R15" i="5" s="1"/>
  <c r="J6" i="5"/>
  <c r="P14" i="4"/>
  <c r="N16" i="4"/>
  <c r="K17" i="4"/>
  <c r="L17" i="4" s="1"/>
  <c r="M17" i="4" s="1"/>
  <c r="N17" i="4" s="1"/>
  <c r="O17" i="4" s="1"/>
  <c r="P17" i="4" s="1"/>
  <c r="Q17" i="4" s="1"/>
  <c r="R17" i="4" s="1"/>
  <c r="S17" i="4" s="1"/>
  <c r="T17" i="4" s="1"/>
  <c r="L6" i="4"/>
  <c r="N6" i="3"/>
  <c r="M7" i="3" s="1"/>
  <c r="N18" i="3"/>
  <c r="M29" i="3"/>
  <c r="N6" i="7" s="1"/>
  <c r="I29" i="10"/>
  <c r="I29" i="9"/>
  <c r="I9" i="6"/>
  <c r="H29" i="6"/>
  <c r="I5" i="7" s="1"/>
  <c r="I29" i="4"/>
  <c r="I29" i="3"/>
  <c r="Q7" i="11"/>
  <c r="M7" i="8"/>
  <c r="AH20" i="15" l="1"/>
  <c r="AH21" i="15" s="1"/>
  <c r="N20" i="15"/>
  <c r="N21" i="15" s="1"/>
  <c r="O5" i="15" s="1"/>
  <c r="T6" i="11"/>
  <c r="S7" i="11" s="1"/>
  <c r="S24" i="11"/>
  <c r="S29" i="11" s="1"/>
  <c r="T11" i="7" s="1"/>
  <c r="R29" i="11"/>
  <c r="S11" i="7" s="1"/>
  <c r="O20" i="15"/>
  <c r="P19" i="15"/>
  <c r="AI19" i="15" s="1"/>
  <c r="P17" i="15"/>
  <c r="AI17" i="15" s="1"/>
  <c r="P9" i="15"/>
  <c r="AI9" i="15" s="1"/>
  <c r="P13" i="15"/>
  <c r="AI13" i="15" s="1"/>
  <c r="P10" i="15"/>
  <c r="AI10" i="15" s="1"/>
  <c r="P16" i="15"/>
  <c r="P12" i="15"/>
  <c r="AI12" i="15" s="1"/>
  <c r="P7" i="15"/>
  <c r="AI8" i="15"/>
  <c r="O14" i="15"/>
  <c r="O21" i="15" s="1"/>
  <c r="P5" i="15" s="1"/>
  <c r="AI7" i="15"/>
  <c r="M22" i="15"/>
  <c r="R17" i="16"/>
  <c r="Q17" i="16"/>
  <c r="R18" i="16"/>
  <c r="Q18" i="16"/>
  <c r="R16" i="16"/>
  <c r="Q16" i="16"/>
  <c r="Q6" i="8"/>
  <c r="P22" i="8"/>
  <c r="Q22" i="8" s="1"/>
  <c r="R22" i="8" s="1"/>
  <c r="S22" i="8" s="1"/>
  <c r="T22" i="8" s="1"/>
  <c r="U22" i="8" s="1"/>
  <c r="P19" i="8"/>
  <c r="M16" i="8"/>
  <c r="L29" i="8"/>
  <c r="O21" i="10"/>
  <c r="P21" i="10" s="1"/>
  <c r="Q21" i="10" s="1"/>
  <c r="R21" i="10" s="1"/>
  <c r="S21" i="10" s="1"/>
  <c r="T21" i="10" s="1"/>
  <c r="U21" i="10" s="1"/>
  <c r="V21" i="10" s="1"/>
  <c r="O7" i="10"/>
  <c r="R16" i="10"/>
  <c r="O19" i="10"/>
  <c r="N29" i="10"/>
  <c r="P19" i="9"/>
  <c r="Q19" i="9" s="1"/>
  <c r="O21" i="9"/>
  <c r="P21" i="9" s="1"/>
  <c r="Q21" i="9" s="1"/>
  <c r="R21" i="9" s="1"/>
  <c r="S21" i="9" s="1"/>
  <c r="T21" i="9" s="1"/>
  <c r="U21" i="9" s="1"/>
  <c r="V21" i="9" s="1"/>
  <c r="O7" i="9"/>
  <c r="N29" i="9"/>
  <c r="P18" i="9"/>
  <c r="O29" i="9"/>
  <c r="P9" i="7" s="1"/>
  <c r="R16" i="9"/>
  <c r="K6" i="6"/>
  <c r="J16" i="6"/>
  <c r="K16" i="6" s="1"/>
  <c r="L16" i="6" s="1"/>
  <c r="M16" i="6" s="1"/>
  <c r="N16" i="6" s="1"/>
  <c r="O16" i="6" s="1"/>
  <c r="P16" i="6" s="1"/>
  <c r="Q16" i="6" s="1"/>
  <c r="R16" i="6" s="1"/>
  <c r="S16" i="6" s="1"/>
  <c r="S25" i="6"/>
  <c r="T25" i="6" s="1"/>
  <c r="U25" i="6" s="1"/>
  <c r="V25" i="6" s="1"/>
  <c r="T6" i="6"/>
  <c r="S7" i="6"/>
  <c r="O14" i="6"/>
  <c r="K6" i="5"/>
  <c r="J16" i="5"/>
  <c r="K16" i="5" s="1"/>
  <c r="L16" i="5" s="1"/>
  <c r="M16" i="5" s="1"/>
  <c r="N16" i="5" s="1"/>
  <c r="O16" i="5" s="1"/>
  <c r="P16" i="5" s="1"/>
  <c r="Q16" i="5" s="1"/>
  <c r="R16" i="5" s="1"/>
  <c r="S16" i="5" s="1"/>
  <c r="J13" i="5"/>
  <c r="I29" i="5"/>
  <c r="J4" i="7" s="1"/>
  <c r="I7" i="5"/>
  <c r="M6" i="4"/>
  <c r="L18" i="4"/>
  <c r="M18" i="4" s="1"/>
  <c r="N18" i="4" s="1"/>
  <c r="O18" i="4" s="1"/>
  <c r="P18" i="4" s="1"/>
  <c r="Q18" i="4" s="1"/>
  <c r="R18" i="4" s="1"/>
  <c r="S18" i="4" s="1"/>
  <c r="T18" i="4" s="1"/>
  <c r="U18" i="4" s="1"/>
  <c r="Q14" i="4"/>
  <c r="K7" i="4"/>
  <c r="O16" i="4"/>
  <c r="O18" i="3"/>
  <c r="O6" i="3"/>
  <c r="N20" i="3"/>
  <c r="O20" i="3" s="1"/>
  <c r="P20" i="3" s="1"/>
  <c r="Q20" i="3" s="1"/>
  <c r="R20" i="3" s="1"/>
  <c r="S20" i="3" s="1"/>
  <c r="T20" i="3" s="1"/>
  <c r="U20" i="3" s="1"/>
  <c r="V20" i="3" s="1"/>
  <c r="J29" i="10"/>
  <c r="J29" i="9"/>
  <c r="I29" i="6"/>
  <c r="J5" i="7" s="1"/>
  <c r="J9" i="6"/>
  <c r="J29" i="4"/>
  <c r="J29" i="3"/>
  <c r="O7" i="8"/>
  <c r="N22" i="15" l="1"/>
  <c r="U6" i="11"/>
  <c r="T26" i="11"/>
  <c r="J12" i="7"/>
  <c r="Q8" i="15" s="1"/>
  <c r="Q13" i="15" s="1"/>
  <c r="Q16" i="15"/>
  <c r="O22" i="15"/>
  <c r="P14" i="15"/>
  <c r="P20" i="15"/>
  <c r="AI16" i="15"/>
  <c r="AI20" i="15" s="1"/>
  <c r="AI14" i="15"/>
  <c r="AI21" i="15" s="1"/>
  <c r="AJ5" i="15" s="1"/>
  <c r="AH22" i="15"/>
  <c r="AI5" i="15"/>
  <c r="AI22" i="15" s="1"/>
  <c r="T16" i="16"/>
  <c r="S16" i="16"/>
  <c r="T18" i="16"/>
  <c r="S18" i="16"/>
  <c r="T17" i="16"/>
  <c r="S17" i="16"/>
  <c r="Q19" i="8"/>
  <c r="P29" i="8"/>
  <c r="Q8" i="7" s="1"/>
  <c r="R6" i="8"/>
  <c r="Q7" i="8" s="1"/>
  <c r="Q23" i="8"/>
  <c r="R23" i="8" s="1"/>
  <c r="S23" i="8" s="1"/>
  <c r="T23" i="8" s="1"/>
  <c r="U23" i="8" s="1"/>
  <c r="V23" i="8" s="1"/>
  <c r="N16" i="8"/>
  <c r="M29" i="8"/>
  <c r="P19" i="10"/>
  <c r="O29" i="10"/>
  <c r="P10" i="7" s="1"/>
  <c r="S16" i="10"/>
  <c r="Q6" i="10"/>
  <c r="P22" i="10"/>
  <c r="Q22" i="10" s="1"/>
  <c r="R22" i="10" s="1"/>
  <c r="S22" i="10" s="1"/>
  <c r="T22" i="10" s="1"/>
  <c r="U22" i="10" s="1"/>
  <c r="V22" i="10" s="1"/>
  <c r="Q18" i="9"/>
  <c r="Q6" i="9"/>
  <c r="P22" i="9"/>
  <c r="Q22" i="9" s="1"/>
  <c r="R22" i="9" s="1"/>
  <c r="S22" i="9" s="1"/>
  <c r="T22" i="9" s="1"/>
  <c r="U22" i="9" s="1"/>
  <c r="V22" i="9" s="1"/>
  <c r="S16" i="9"/>
  <c r="R19" i="9"/>
  <c r="S19" i="9" s="1"/>
  <c r="P14" i="6"/>
  <c r="U6" i="6"/>
  <c r="T26" i="6"/>
  <c r="U26" i="6" s="1"/>
  <c r="V26" i="6" s="1"/>
  <c r="K17" i="6"/>
  <c r="L17" i="6" s="1"/>
  <c r="M17" i="6" s="1"/>
  <c r="L6" i="6"/>
  <c r="K17" i="5"/>
  <c r="L17" i="5" s="1"/>
  <c r="M17" i="5" s="1"/>
  <c r="N17" i="5" s="1"/>
  <c r="O17" i="5" s="1"/>
  <c r="P17" i="5" s="1"/>
  <c r="Q17" i="5" s="1"/>
  <c r="L6" i="5"/>
  <c r="K7" i="5"/>
  <c r="K13" i="5"/>
  <c r="J29" i="5"/>
  <c r="K4" i="7" s="1"/>
  <c r="P16" i="4"/>
  <c r="M19" i="4"/>
  <c r="N6" i="4"/>
  <c r="P18" i="3"/>
  <c r="O21" i="3"/>
  <c r="P21" i="3" s="1"/>
  <c r="Q21" i="3" s="1"/>
  <c r="R21" i="3" s="1"/>
  <c r="S21" i="3" s="1"/>
  <c r="T21" i="3" s="1"/>
  <c r="U21" i="3" s="1"/>
  <c r="V21" i="3" s="1"/>
  <c r="P6" i="3"/>
  <c r="N29" i="3"/>
  <c r="O6" i="7" s="1"/>
  <c r="K29" i="10"/>
  <c r="L29" i="10"/>
  <c r="K29" i="9"/>
  <c r="L29" i="9"/>
  <c r="J29" i="6"/>
  <c r="K5" i="7" s="1"/>
  <c r="K9" i="6"/>
  <c r="K29" i="4"/>
  <c r="L29" i="4"/>
  <c r="K29" i="3"/>
  <c r="L29" i="3"/>
  <c r="M6" i="7" s="1"/>
  <c r="U27" i="11" l="1"/>
  <c r="V27" i="11" s="1"/>
  <c r="V6" i="11"/>
  <c r="U7" i="11" s="1"/>
  <c r="U26" i="11"/>
  <c r="T29" i="11"/>
  <c r="U11" i="7" s="1"/>
  <c r="Q9" i="15"/>
  <c r="K12" i="7"/>
  <c r="R8" i="15" s="1"/>
  <c r="AJ8" i="15" s="1"/>
  <c r="Q17" i="15"/>
  <c r="Q10" i="15"/>
  <c r="Q7" i="15"/>
  <c r="AJ7" i="15" s="1"/>
  <c r="Q12" i="15"/>
  <c r="Q19" i="15"/>
  <c r="Q20" i="15" s="1"/>
  <c r="R13" i="15"/>
  <c r="AJ13" i="15" s="1"/>
  <c r="R12" i="15"/>
  <c r="R19" i="15"/>
  <c r="R9" i="15"/>
  <c r="AJ9" i="15" s="1"/>
  <c r="R17" i="15"/>
  <c r="AJ17" i="15" s="1"/>
  <c r="R7" i="15"/>
  <c r="P21" i="15"/>
  <c r="V17" i="16"/>
  <c r="U17" i="16"/>
  <c r="V18" i="16"/>
  <c r="U18" i="16"/>
  <c r="V16" i="16"/>
  <c r="U16" i="16"/>
  <c r="O16" i="8"/>
  <c r="O29" i="8" s="1"/>
  <c r="P8" i="7" s="1"/>
  <c r="N29" i="8"/>
  <c r="S6" i="8"/>
  <c r="R24" i="8"/>
  <c r="S24" i="8" s="1"/>
  <c r="R19" i="8"/>
  <c r="R29" i="8" s="1"/>
  <c r="S8" i="7" s="1"/>
  <c r="Q29" i="8"/>
  <c r="R8" i="7" s="1"/>
  <c r="Q23" i="10"/>
  <c r="R23" i="10" s="1"/>
  <c r="S23" i="10" s="1"/>
  <c r="T23" i="10" s="1"/>
  <c r="U23" i="10" s="1"/>
  <c r="V23" i="10" s="1"/>
  <c r="R6" i="10"/>
  <c r="Q19" i="10"/>
  <c r="P29" i="10"/>
  <c r="Q10" i="7" s="1"/>
  <c r="T19" i="9"/>
  <c r="U19" i="9" s="1"/>
  <c r="Q23" i="9"/>
  <c r="R23" i="9" s="1"/>
  <c r="S23" i="9" s="1"/>
  <c r="T23" i="9" s="1"/>
  <c r="U23" i="9" s="1"/>
  <c r="V23" i="9" s="1"/>
  <c r="R6" i="9"/>
  <c r="P29" i="9"/>
  <c r="Q9" i="7" s="1"/>
  <c r="R18" i="9"/>
  <c r="K7" i="6"/>
  <c r="L18" i="6"/>
  <c r="M18" i="6" s="1"/>
  <c r="N18" i="6" s="1"/>
  <c r="O18" i="6" s="1"/>
  <c r="P18" i="6" s="1"/>
  <c r="Q18" i="6" s="1"/>
  <c r="R18" i="6" s="1"/>
  <c r="S18" i="6" s="1"/>
  <c r="T18" i="6" s="1"/>
  <c r="U18" i="6" s="1"/>
  <c r="U29" i="6" s="1"/>
  <c r="V5" i="7" s="1"/>
  <c r="N17" i="6"/>
  <c r="M29" i="6"/>
  <c r="N5" i="7" s="1"/>
  <c r="U27" i="6"/>
  <c r="V27" i="6" s="1"/>
  <c r="V6" i="6"/>
  <c r="Q14" i="6"/>
  <c r="M6" i="5"/>
  <c r="L18" i="5"/>
  <c r="M18" i="5" s="1"/>
  <c r="N18" i="5" s="1"/>
  <c r="O18" i="5" s="1"/>
  <c r="P18" i="5" s="1"/>
  <c r="Q18" i="5" s="1"/>
  <c r="R18" i="5" s="1"/>
  <c r="S18" i="5" s="1"/>
  <c r="T18" i="5" s="1"/>
  <c r="U18" i="5" s="1"/>
  <c r="L13" i="5"/>
  <c r="K29" i="5"/>
  <c r="L4" i="7" s="1"/>
  <c r="L12" i="7" s="1"/>
  <c r="S8" i="15" s="1"/>
  <c r="R17" i="5"/>
  <c r="N19" i="4"/>
  <c r="M29" i="4"/>
  <c r="N20" i="4"/>
  <c r="O20" i="4" s="1"/>
  <c r="P20" i="4" s="1"/>
  <c r="Q20" i="4" s="1"/>
  <c r="R20" i="4" s="1"/>
  <c r="S20" i="4" s="1"/>
  <c r="T20" i="4" s="1"/>
  <c r="U20" i="4" s="1"/>
  <c r="V20" i="4" s="1"/>
  <c r="M7" i="4"/>
  <c r="Q16" i="4"/>
  <c r="Q6" i="3"/>
  <c r="P22" i="3"/>
  <c r="Q22" i="3" s="1"/>
  <c r="R22" i="3" s="1"/>
  <c r="S22" i="3" s="1"/>
  <c r="T22" i="3" s="1"/>
  <c r="U22" i="3" s="1"/>
  <c r="V22" i="3" s="1"/>
  <c r="O7" i="3"/>
  <c r="O29" i="3"/>
  <c r="P6" i="7" s="1"/>
  <c r="Q18" i="3"/>
  <c r="K29" i="6"/>
  <c r="L5" i="7" s="1"/>
  <c r="L9" i="6"/>
  <c r="L29" i="6" s="1"/>
  <c r="M5" i="7" s="1"/>
  <c r="P29" i="3" l="1"/>
  <c r="Q6" i="7" s="1"/>
  <c r="U29" i="11"/>
  <c r="V11" i="7" s="1"/>
  <c r="V28" i="11"/>
  <c r="V29" i="11" s="1"/>
  <c r="W11" i="7" s="1"/>
  <c r="AJ12" i="15"/>
  <c r="AJ19" i="15"/>
  <c r="R16" i="15"/>
  <c r="Q14" i="15"/>
  <c r="R10" i="15"/>
  <c r="AJ10" i="15" s="1"/>
  <c r="P22" i="15"/>
  <c r="Q5" i="15"/>
  <c r="AJ14" i="15"/>
  <c r="R20" i="15"/>
  <c r="S7" i="15"/>
  <c r="S12" i="15"/>
  <c r="S17" i="15"/>
  <c r="S10" i="15"/>
  <c r="S13" i="15"/>
  <c r="S19" i="15"/>
  <c r="S9" i="15"/>
  <c r="S16" i="15"/>
  <c r="AJ16" i="15"/>
  <c r="AJ20" i="15" s="1"/>
  <c r="Q21" i="15"/>
  <c r="X16" i="16"/>
  <c r="Y16" i="16" s="1"/>
  <c r="W16" i="16"/>
  <c r="X18" i="16"/>
  <c r="Y18" i="16" s="1"/>
  <c r="W18" i="16"/>
  <c r="X17" i="16"/>
  <c r="Y17" i="16" s="1"/>
  <c r="W17" i="16"/>
  <c r="T24" i="8"/>
  <c r="T6" i="8"/>
  <c r="S25" i="8"/>
  <c r="T25" i="8" s="1"/>
  <c r="U25" i="8" s="1"/>
  <c r="V25" i="8" s="1"/>
  <c r="R19" i="10"/>
  <c r="Q29" i="10"/>
  <c r="R10" i="7" s="1"/>
  <c r="S6" i="10"/>
  <c r="R24" i="10"/>
  <c r="S24" i="10" s="1"/>
  <c r="T24" i="10" s="1"/>
  <c r="U24" i="10" s="1"/>
  <c r="V24" i="10" s="1"/>
  <c r="Q7" i="10"/>
  <c r="S18" i="9"/>
  <c r="S6" i="9"/>
  <c r="R24" i="9"/>
  <c r="S24" i="9" s="1"/>
  <c r="T24" i="9" s="1"/>
  <c r="U24" i="9" s="1"/>
  <c r="V24" i="9" s="1"/>
  <c r="Q7" i="9"/>
  <c r="V19" i="9"/>
  <c r="Q29" i="9"/>
  <c r="R9" i="7" s="1"/>
  <c r="U7" i="6"/>
  <c r="V28" i="6"/>
  <c r="V29" i="6" s="1"/>
  <c r="O17" i="6"/>
  <c r="N29" i="6"/>
  <c r="O5" i="7" s="1"/>
  <c r="M19" i="5"/>
  <c r="N6" i="5"/>
  <c r="M7" i="5" s="1"/>
  <c r="S17" i="5"/>
  <c r="M13" i="5"/>
  <c r="L29" i="5"/>
  <c r="M4" i="7" s="1"/>
  <c r="M12" i="7" s="1"/>
  <c r="T8" i="15" s="1"/>
  <c r="AK8" i="15" s="1"/>
  <c r="R16" i="4"/>
  <c r="O21" i="4"/>
  <c r="P21" i="4" s="1"/>
  <c r="Q21" i="4" s="1"/>
  <c r="R21" i="4" s="1"/>
  <c r="S21" i="4" s="1"/>
  <c r="T21" i="4" s="1"/>
  <c r="U21" i="4" s="1"/>
  <c r="V21" i="4" s="1"/>
  <c r="P6" i="4"/>
  <c r="O7" i="4"/>
  <c r="O19" i="4"/>
  <c r="N29" i="4"/>
  <c r="Q23" i="3"/>
  <c r="R23" i="3" s="1"/>
  <c r="S23" i="3" s="1"/>
  <c r="T23" i="3" s="1"/>
  <c r="U23" i="3" s="1"/>
  <c r="V23" i="3" s="1"/>
  <c r="R6" i="3"/>
  <c r="Q7" i="3" s="1"/>
  <c r="R18" i="3"/>
  <c r="Q29" i="3"/>
  <c r="R6" i="7" s="1"/>
  <c r="S29" i="8" l="1"/>
  <c r="T8" i="7" s="1"/>
  <c r="R14" i="15"/>
  <c r="R21" i="15" s="1"/>
  <c r="S5" i="15" s="1"/>
  <c r="S14" i="15"/>
  <c r="T9" i="15"/>
  <c r="T19" i="15"/>
  <c r="AK19" i="15" s="1"/>
  <c r="T12" i="15"/>
  <c r="AK12" i="15" s="1"/>
  <c r="T16" i="15"/>
  <c r="T20" i="15" s="1"/>
  <c r="T7" i="15"/>
  <c r="AK7" i="15" s="1"/>
  <c r="T13" i="15"/>
  <c r="AK13" i="15" s="1"/>
  <c r="T10" i="15"/>
  <c r="T17" i="15"/>
  <c r="AJ21" i="15"/>
  <c r="S20" i="15"/>
  <c r="AK9" i="15"/>
  <c r="AK10" i="15"/>
  <c r="R5" i="15"/>
  <c r="R22" i="15" s="1"/>
  <c r="Q22" i="15"/>
  <c r="AK17" i="15"/>
  <c r="U6" i="8"/>
  <c r="T26" i="8"/>
  <c r="U26" i="8" s="1"/>
  <c r="V26" i="8" s="1"/>
  <c r="S7" i="8"/>
  <c r="U24" i="8"/>
  <c r="S25" i="10"/>
  <c r="T25" i="10" s="1"/>
  <c r="U25" i="10" s="1"/>
  <c r="V25" i="10" s="1"/>
  <c r="T6" i="10"/>
  <c r="S7" i="10"/>
  <c r="S19" i="10"/>
  <c r="R29" i="10"/>
  <c r="S10" i="7" s="1"/>
  <c r="S25" i="9"/>
  <c r="T25" i="9" s="1"/>
  <c r="U25" i="9" s="1"/>
  <c r="V25" i="9" s="1"/>
  <c r="T6" i="9"/>
  <c r="S7" i="9" s="1"/>
  <c r="R29" i="9"/>
  <c r="S9" i="7" s="1"/>
  <c r="T18" i="9"/>
  <c r="P17" i="6"/>
  <c r="O29" i="6"/>
  <c r="P5" i="7" s="1"/>
  <c r="N20" i="5"/>
  <c r="O20" i="5" s="1"/>
  <c r="P20" i="5" s="1"/>
  <c r="Q20" i="5" s="1"/>
  <c r="R20" i="5" s="1"/>
  <c r="S20" i="5" s="1"/>
  <c r="T20" i="5" s="1"/>
  <c r="U20" i="5" s="1"/>
  <c r="V20" i="5" s="1"/>
  <c r="T17" i="5"/>
  <c r="N19" i="5"/>
  <c r="O19" i="5" s="1"/>
  <c r="N13" i="5"/>
  <c r="M29" i="5"/>
  <c r="N4" i="7" s="1"/>
  <c r="N12" i="7" s="1"/>
  <c r="U8" i="15" s="1"/>
  <c r="P19" i="4"/>
  <c r="O29" i="4"/>
  <c r="P7" i="7" s="1"/>
  <c r="Q6" i="4"/>
  <c r="P22" i="4"/>
  <c r="Q22" i="4" s="1"/>
  <c r="R22" i="4" s="1"/>
  <c r="S22" i="4" s="1"/>
  <c r="T22" i="4" s="1"/>
  <c r="U22" i="4" s="1"/>
  <c r="V22" i="4" s="1"/>
  <c r="S16" i="4"/>
  <c r="S18" i="3"/>
  <c r="S6" i="3"/>
  <c r="R24" i="3"/>
  <c r="S24" i="3" s="1"/>
  <c r="T24" i="3" s="1"/>
  <c r="U24" i="3" s="1"/>
  <c r="V24" i="3" s="1"/>
  <c r="T29" i="8" l="1"/>
  <c r="U8" i="7" s="1"/>
  <c r="S29" i="9"/>
  <c r="T9" i="7" s="1"/>
  <c r="AK14" i="15"/>
  <c r="AK16" i="15"/>
  <c r="AK20" i="15" s="1"/>
  <c r="U12" i="15"/>
  <c r="U7" i="15"/>
  <c r="U19" i="15"/>
  <c r="U10" i="15"/>
  <c r="U16" i="15"/>
  <c r="U17" i="15"/>
  <c r="U9" i="15"/>
  <c r="U11" i="15"/>
  <c r="U13" i="15"/>
  <c r="AK5" i="15"/>
  <c r="AJ22" i="15"/>
  <c r="S21" i="15"/>
  <c r="T14" i="15"/>
  <c r="T21" i="15" s="1"/>
  <c r="V24" i="8"/>
  <c r="V6" i="8"/>
  <c r="V28" i="8" s="1"/>
  <c r="U27" i="8"/>
  <c r="V27" i="8" s="1"/>
  <c r="U7" i="8"/>
  <c r="T19" i="10"/>
  <c r="S29" i="10"/>
  <c r="T10" i="7" s="1"/>
  <c r="U6" i="10"/>
  <c r="T26" i="10"/>
  <c r="U26" i="10" s="1"/>
  <c r="V26" i="10" s="1"/>
  <c r="U18" i="9"/>
  <c r="U6" i="9"/>
  <c r="T26" i="9"/>
  <c r="U26" i="9" s="1"/>
  <c r="V26" i="9" s="1"/>
  <c r="Q17" i="6"/>
  <c r="P29" i="6"/>
  <c r="Q5" i="7" s="1"/>
  <c r="P19" i="5"/>
  <c r="Q19" i="5" s="1"/>
  <c r="O13" i="5"/>
  <c r="N29" i="5"/>
  <c r="O4" i="7" s="1"/>
  <c r="O12" i="7" s="1"/>
  <c r="V8" i="15" s="1"/>
  <c r="O21" i="5"/>
  <c r="P21" i="5" s="1"/>
  <c r="Q21" i="5" s="1"/>
  <c r="R21" i="5" s="1"/>
  <c r="S21" i="5" s="1"/>
  <c r="T21" i="5" s="1"/>
  <c r="U21" i="5" s="1"/>
  <c r="V21" i="5" s="1"/>
  <c r="P6" i="5"/>
  <c r="Q23" i="4"/>
  <c r="R23" i="4" s="1"/>
  <c r="S23" i="4" s="1"/>
  <c r="T23" i="4" s="1"/>
  <c r="U23" i="4" s="1"/>
  <c r="V23" i="4" s="1"/>
  <c r="R6" i="4"/>
  <c r="Q7" i="4"/>
  <c r="Q19" i="4"/>
  <c r="P29" i="4"/>
  <c r="Q7" i="7" s="1"/>
  <c r="R29" i="3"/>
  <c r="S6" i="7" s="1"/>
  <c r="S25" i="3"/>
  <c r="T25" i="3" s="1"/>
  <c r="U25" i="3" s="1"/>
  <c r="V25" i="3" s="1"/>
  <c r="T6" i="3"/>
  <c r="S7" i="3" s="1"/>
  <c r="T18" i="3"/>
  <c r="S29" i="3" l="1"/>
  <c r="T6" i="7" s="1"/>
  <c r="AK21" i="15"/>
  <c r="AL5" i="15" s="1"/>
  <c r="V16" i="15"/>
  <c r="V9" i="15"/>
  <c r="V17" i="15"/>
  <c r="AL17" i="15" s="1"/>
  <c r="V11" i="15"/>
  <c r="AL11" i="15" s="1"/>
  <c r="V13" i="15"/>
  <c r="AL13" i="15" s="1"/>
  <c r="V19" i="15"/>
  <c r="AL19" i="15" s="1"/>
  <c r="V10" i="15"/>
  <c r="AL10" i="15" s="1"/>
  <c r="V12" i="15"/>
  <c r="AL12" i="15" s="1"/>
  <c r="V7" i="15"/>
  <c r="AL9" i="15"/>
  <c r="U5" i="15"/>
  <c r="T5" i="15"/>
  <c r="T22" i="15" s="1"/>
  <c r="S22" i="15"/>
  <c r="U20" i="15"/>
  <c r="U14" i="15"/>
  <c r="U21" i="15" s="1"/>
  <c r="V5" i="15" s="1"/>
  <c r="AL8" i="15"/>
  <c r="U29" i="8"/>
  <c r="V8" i="7" s="1"/>
  <c r="V29" i="8"/>
  <c r="W8" i="7" s="1"/>
  <c r="U27" i="10"/>
  <c r="V27" i="10" s="1"/>
  <c r="V6" i="10"/>
  <c r="U19" i="10"/>
  <c r="T29" i="10"/>
  <c r="U10" i="7" s="1"/>
  <c r="U27" i="9"/>
  <c r="V27" i="9" s="1"/>
  <c r="V6" i="9"/>
  <c r="T29" i="9"/>
  <c r="U9" i="7" s="1"/>
  <c r="R17" i="6"/>
  <c r="Q29" i="6"/>
  <c r="R5" i="7" s="1"/>
  <c r="P13" i="5"/>
  <c r="O29" i="5"/>
  <c r="P4" i="7" s="1"/>
  <c r="P12" i="7" s="1"/>
  <c r="W8" i="15" s="1"/>
  <c r="P22" i="5"/>
  <c r="Q22" i="5" s="1"/>
  <c r="R22" i="5" s="1"/>
  <c r="S22" i="5" s="1"/>
  <c r="T22" i="5" s="1"/>
  <c r="U22" i="5" s="1"/>
  <c r="V22" i="5" s="1"/>
  <c r="Q6" i="5"/>
  <c r="O7" i="5"/>
  <c r="R19" i="5"/>
  <c r="R19" i="4"/>
  <c r="Q29" i="4"/>
  <c r="R7" i="7" s="1"/>
  <c r="S6" i="4"/>
  <c r="R24" i="4"/>
  <c r="S24" i="4" s="1"/>
  <c r="T24" i="4" s="1"/>
  <c r="U24" i="4" s="1"/>
  <c r="V24" i="4" s="1"/>
  <c r="U18" i="3"/>
  <c r="U6" i="3"/>
  <c r="T26" i="3"/>
  <c r="U26" i="3" s="1"/>
  <c r="V26" i="3" s="1"/>
  <c r="V14" i="15" l="1"/>
  <c r="V20" i="15"/>
  <c r="AK22" i="15"/>
  <c r="W19" i="15"/>
  <c r="W7" i="15"/>
  <c r="W17" i="15"/>
  <c r="W10" i="15"/>
  <c r="W12" i="15"/>
  <c r="W9" i="15"/>
  <c r="W11" i="15"/>
  <c r="W16" i="15"/>
  <c r="W13" i="15"/>
  <c r="AL7" i="15"/>
  <c r="U22" i="15"/>
  <c r="AL14" i="15"/>
  <c r="AL16" i="15"/>
  <c r="AL20" i="15" s="1"/>
  <c r="U7" i="10"/>
  <c r="V28" i="10"/>
  <c r="V19" i="10"/>
  <c r="V29" i="10" s="1"/>
  <c r="W10" i="7" s="1"/>
  <c r="U29" i="10"/>
  <c r="V10" i="7" s="1"/>
  <c r="U7" i="9"/>
  <c r="V28" i="9"/>
  <c r="V29" i="9" s="1"/>
  <c r="W9" i="7" s="1"/>
  <c r="U29" i="9"/>
  <c r="V9" i="7" s="1"/>
  <c r="S17" i="6"/>
  <c r="R29" i="6"/>
  <c r="S5" i="7" s="1"/>
  <c r="S19" i="5"/>
  <c r="Q23" i="5"/>
  <c r="R6" i="5"/>
  <c r="Q7" i="5" s="1"/>
  <c r="P29" i="5"/>
  <c r="Q4" i="7" s="1"/>
  <c r="Q12" i="7" s="1"/>
  <c r="X8" i="15" s="1"/>
  <c r="S25" i="4"/>
  <c r="T25" i="4" s="1"/>
  <c r="U25" i="4" s="1"/>
  <c r="V25" i="4" s="1"/>
  <c r="T6" i="4"/>
  <c r="S19" i="4"/>
  <c r="R29" i="4"/>
  <c r="S7" i="7" s="1"/>
  <c r="U27" i="3"/>
  <c r="V27" i="3" s="1"/>
  <c r="V6" i="3"/>
  <c r="T29" i="3"/>
  <c r="U6" i="7" s="1"/>
  <c r="U29" i="3"/>
  <c r="V6" i="7" s="1"/>
  <c r="V21" i="15" l="1"/>
  <c r="W5" i="15" s="1"/>
  <c r="W20" i="15"/>
  <c r="AL21" i="15"/>
  <c r="X10" i="15"/>
  <c r="AM10" i="15" s="1"/>
  <c r="X9" i="15"/>
  <c r="AM9" i="15" s="1"/>
  <c r="X7" i="15"/>
  <c r="X11" i="15"/>
  <c r="AM11" i="15" s="1"/>
  <c r="X17" i="15"/>
  <c r="AM17" i="15" s="1"/>
  <c r="X19" i="15"/>
  <c r="AM19" i="15" s="1"/>
  <c r="X12" i="15"/>
  <c r="AM12" i="15" s="1"/>
  <c r="X16" i="15"/>
  <c r="X13" i="15"/>
  <c r="AM13" i="15" s="1"/>
  <c r="AM8" i="15"/>
  <c r="W14" i="15"/>
  <c r="T17" i="6"/>
  <c r="T29" i="6" s="1"/>
  <c r="U5" i="7" s="1"/>
  <c r="S29" i="6"/>
  <c r="T5" i="7" s="1"/>
  <c r="T19" i="5"/>
  <c r="S6" i="5"/>
  <c r="R24" i="5"/>
  <c r="S24" i="5" s="1"/>
  <c r="T24" i="5" s="1"/>
  <c r="U24" i="5" s="1"/>
  <c r="V24" i="5" s="1"/>
  <c r="R23" i="5"/>
  <c r="Q29" i="5"/>
  <c r="R4" i="7" s="1"/>
  <c r="R12" i="7" s="1"/>
  <c r="Y8" i="15" s="1"/>
  <c r="U6" i="4"/>
  <c r="T26" i="4"/>
  <c r="U26" i="4" s="1"/>
  <c r="V26" i="4" s="1"/>
  <c r="T19" i="4"/>
  <c r="S29" i="4"/>
  <c r="T7" i="7" s="1"/>
  <c r="S7" i="4"/>
  <c r="U7" i="3"/>
  <c r="V28" i="3"/>
  <c r="V29" i="3" s="1"/>
  <c r="W6" i="7" s="1"/>
  <c r="V22" i="15" l="1"/>
  <c r="Y16" i="15"/>
  <c r="Y17" i="15"/>
  <c r="Y10" i="15"/>
  <c r="Y19" i="15"/>
  <c r="Y11" i="15"/>
  <c r="Y9" i="15"/>
  <c r="Y13" i="15"/>
  <c r="Y12" i="15"/>
  <c r="Y7" i="15"/>
  <c r="AM7" i="15"/>
  <c r="AM14" i="15" s="1"/>
  <c r="X14" i="15"/>
  <c r="AM16" i="15"/>
  <c r="AM20" i="15" s="1"/>
  <c r="X20" i="15"/>
  <c r="W21" i="15"/>
  <c r="AM5" i="15"/>
  <c r="AL22" i="15"/>
  <c r="T6" i="5"/>
  <c r="S7" i="5" s="1"/>
  <c r="S25" i="5"/>
  <c r="T25" i="5" s="1"/>
  <c r="U25" i="5" s="1"/>
  <c r="V25" i="5" s="1"/>
  <c r="S23" i="5"/>
  <c r="R29" i="5"/>
  <c r="S4" i="7" s="1"/>
  <c r="S12" i="7" s="1"/>
  <c r="Z8" i="15" s="1"/>
  <c r="U19" i="5"/>
  <c r="U19" i="4"/>
  <c r="T29" i="4"/>
  <c r="U7" i="7" s="1"/>
  <c r="U27" i="4"/>
  <c r="V27" i="4" s="1"/>
  <c r="V6" i="4"/>
  <c r="Y14" i="15" l="1"/>
  <c r="X5" i="15"/>
  <c r="W22" i="15"/>
  <c r="Z13" i="15"/>
  <c r="AN13" i="15" s="1"/>
  <c r="Z10" i="15"/>
  <c r="AN10" i="15" s="1"/>
  <c r="Z16" i="15"/>
  <c r="AN16" i="15" s="1"/>
  <c r="Z19" i="15"/>
  <c r="AN19" i="15" s="1"/>
  <c r="Z7" i="15"/>
  <c r="AN7" i="15" s="1"/>
  <c r="Z17" i="15"/>
  <c r="AN17" i="15" s="1"/>
  <c r="Z12" i="15"/>
  <c r="AN12" i="15" s="1"/>
  <c r="Z11" i="15"/>
  <c r="AN11" i="15" s="1"/>
  <c r="Z9" i="15"/>
  <c r="AN9" i="15" s="1"/>
  <c r="X21" i="15"/>
  <c r="Y20" i="15"/>
  <c r="AN8" i="15"/>
  <c r="AM21" i="15"/>
  <c r="V19" i="5"/>
  <c r="T23" i="5"/>
  <c r="S29" i="5"/>
  <c r="T4" i="7" s="1"/>
  <c r="T12" i="7" s="1"/>
  <c r="AA8" i="15" s="1"/>
  <c r="U6" i="5"/>
  <c r="T26" i="5"/>
  <c r="U26" i="5" s="1"/>
  <c r="V26" i="5" s="1"/>
  <c r="U7" i="4"/>
  <c r="V28" i="4"/>
  <c r="V19" i="4"/>
  <c r="V29" i="4" s="1"/>
  <c r="W7" i="7" s="1"/>
  <c r="U29" i="4"/>
  <c r="V7" i="7" s="1"/>
  <c r="Y21" i="15" l="1"/>
  <c r="Z5" i="15" s="1"/>
  <c r="AN5" i="15"/>
  <c r="AM22" i="15"/>
  <c r="AN14" i="15"/>
  <c r="AN20" i="15"/>
  <c r="AA16" i="15"/>
  <c r="AA10" i="15"/>
  <c r="AA7" i="15"/>
  <c r="AA12" i="15"/>
  <c r="AA17" i="15"/>
  <c r="AA19" i="15"/>
  <c r="AA13" i="15"/>
  <c r="AA11" i="15"/>
  <c r="AA9" i="15"/>
  <c r="Z14" i="15"/>
  <c r="Y5" i="15"/>
  <c r="X22" i="15"/>
  <c r="Z20" i="15"/>
  <c r="V6" i="5"/>
  <c r="V28" i="5" s="1"/>
  <c r="U27" i="5"/>
  <c r="V27" i="5" s="1"/>
  <c r="U23" i="5"/>
  <c r="T29" i="5"/>
  <c r="U4" i="7" s="1"/>
  <c r="U12" i="7" s="1"/>
  <c r="AB8" i="15" s="1"/>
  <c r="AO8" i="15" s="1"/>
  <c r="Y22" i="15" l="1"/>
  <c r="Z21" i="15"/>
  <c r="AA5" i="15" s="1"/>
  <c r="AN21" i="15"/>
  <c r="AO5" i="15" s="1"/>
  <c r="AB13" i="15"/>
  <c r="AO13" i="15" s="1"/>
  <c r="AB12" i="15"/>
  <c r="AO12" i="15" s="1"/>
  <c r="AB16" i="15"/>
  <c r="AO16" i="15" s="1"/>
  <c r="AB11" i="15"/>
  <c r="AO11" i="15" s="1"/>
  <c r="AB19" i="15"/>
  <c r="AO19" i="15" s="1"/>
  <c r="AB7" i="15"/>
  <c r="AB17" i="15"/>
  <c r="AO17" i="15" s="1"/>
  <c r="AB10" i="15"/>
  <c r="AO10" i="15" s="1"/>
  <c r="AB9" i="15"/>
  <c r="AO9" i="15" s="1"/>
  <c r="AA20" i="15"/>
  <c r="AA14" i="15"/>
  <c r="V23" i="5"/>
  <c r="V29" i="5" s="1"/>
  <c r="W4" i="7" s="1"/>
  <c r="W12" i="7" s="1"/>
  <c r="AD8" i="15" s="1"/>
  <c r="U29" i="5"/>
  <c r="V4" i="7" s="1"/>
  <c r="V12" i="7" s="1"/>
  <c r="AC8" i="15" s="1"/>
  <c r="U7" i="5"/>
  <c r="AN22" i="15" l="1"/>
  <c r="Z22" i="15"/>
  <c r="AB14" i="15"/>
  <c r="AC19" i="15"/>
  <c r="AC16" i="15"/>
  <c r="AC10" i="15"/>
  <c r="AC13" i="15"/>
  <c r="AC12" i="15"/>
  <c r="AC9" i="15"/>
  <c r="AC17" i="15"/>
  <c r="AC7" i="15"/>
  <c r="AC11" i="15"/>
  <c r="AP8" i="15"/>
  <c r="AO20" i="15"/>
  <c r="AB20" i="15"/>
  <c r="AD11" i="15"/>
  <c r="AD19" i="15"/>
  <c r="AD7" i="15"/>
  <c r="AD12" i="15"/>
  <c r="AD13" i="15"/>
  <c r="AD10" i="15"/>
  <c r="AD17" i="15"/>
  <c r="AD9" i="15"/>
  <c r="AD16" i="15"/>
  <c r="AO7" i="15"/>
  <c r="AO14" i="15" s="1"/>
  <c r="AA21" i="15"/>
  <c r="AP9" i="15" l="1"/>
  <c r="AP17" i="15"/>
  <c r="AB21" i="15"/>
  <c r="AC5" i="15" s="1"/>
  <c r="AD14" i="15"/>
  <c r="AP11" i="15"/>
  <c r="AP10" i="15"/>
  <c r="AC20" i="15"/>
  <c r="AP16" i="15"/>
  <c r="AA22" i="15"/>
  <c r="AB5" i="15"/>
  <c r="AP19" i="15"/>
  <c r="AO21" i="15"/>
  <c r="AP7" i="15"/>
  <c r="AC14" i="15"/>
  <c r="AD20" i="15"/>
  <c r="AP12" i="15"/>
  <c r="AP13" i="15"/>
  <c r="AB22" i="15" l="1"/>
  <c r="AD21" i="15"/>
  <c r="AP20" i="15"/>
  <c r="AP14" i="15"/>
  <c r="AC21" i="15"/>
  <c r="AP5" i="15"/>
  <c r="AO22" i="15"/>
  <c r="AP21" i="15" l="1"/>
  <c r="AP22" i="15" s="1"/>
  <c r="AG24" i="15" s="1"/>
  <c r="AD5" i="15"/>
  <c r="AD22" i="15" s="1"/>
  <c r="AC22" i="15"/>
</calcChain>
</file>

<file path=xl/sharedStrings.xml><?xml version="1.0" encoding="utf-8"?>
<sst xmlns="http://schemas.openxmlformats.org/spreadsheetml/2006/main" count="701" uniqueCount="134">
  <si>
    <t>CARRERA</t>
  </si>
  <si>
    <t>ADMINISTRACIÓN DE EMPRESAS COMERCIALES</t>
  </si>
  <si>
    <t>Incremento semestral</t>
  </si>
  <si>
    <t>Año</t>
  </si>
  <si>
    <t>Semestre</t>
  </si>
  <si>
    <t>1ro</t>
  </si>
  <si>
    <t>2do</t>
  </si>
  <si>
    <t>DERECHO</t>
  </si>
  <si>
    <t>TRABAJO SOCIAL</t>
  </si>
  <si>
    <t>ECONOMÍA</t>
  </si>
  <si>
    <t>TECNOLOGÍA EN ASISTENCIA GERENCIAL</t>
  </si>
  <si>
    <t>ADMON DE EMPRESAS COMERCIALES</t>
  </si>
  <si>
    <t>Matriculados por semestre</t>
  </si>
  <si>
    <r>
      <rPr>
        <sz val="8"/>
        <color rgb="FFFFFFFF"/>
        <rFont val="Times New Roman"/>
        <family val="1"/>
      </rPr>
      <t>META ANUAL:</t>
    </r>
    <r>
      <rPr>
        <b/>
        <sz val="8"/>
        <color rgb="FFFFFFFF"/>
        <rFont val="Times New Roman"/>
        <family val="1"/>
      </rPr>
      <t xml:space="preserve"> 100 ESTUDIANTES</t>
    </r>
  </si>
  <si>
    <r>
      <rPr>
        <sz val="8"/>
        <color rgb="FFFFFFFF"/>
        <rFont val="Times New Roman"/>
        <family val="1"/>
      </rPr>
      <t>META ANUAL:</t>
    </r>
    <r>
      <rPr>
        <b/>
        <sz val="8"/>
        <color rgb="FFFFFFFF"/>
        <rFont val="Times New Roman"/>
        <family val="1"/>
      </rPr>
      <t xml:space="preserve"> 150 ESTUDIANTES</t>
    </r>
  </si>
  <si>
    <t>TECNOL EN ASISTENCIA GERENCIAL</t>
  </si>
  <si>
    <t>Estudiantes nuevos por año</t>
  </si>
  <si>
    <t xml:space="preserve">Tasa de deserción anual tomada: </t>
  </si>
  <si>
    <t xml:space="preserve">Tasa de retención anual tomada: </t>
  </si>
  <si>
    <t>TECNOL EN ADMON Y EJECUC DE CONSTRUCCIONES</t>
  </si>
  <si>
    <t>TURISMO</t>
  </si>
  <si>
    <t>DISEÑO DIGITAL Y MULTIMEDIA</t>
  </si>
  <si>
    <t>ESP. GCIA SEGURIDAD Y SALUD EN EL TRABAJO</t>
  </si>
  <si>
    <t>MADRID, MOSQUERA Y FUNZA</t>
  </si>
  <si>
    <t>MADRID</t>
  </si>
  <si>
    <t>MOSQUERA</t>
  </si>
  <si>
    <t>1er semestre año 2021</t>
  </si>
  <si>
    <t>Anual</t>
  </si>
  <si>
    <t>Semestral</t>
  </si>
  <si>
    <t>2do semestre año 2021</t>
  </si>
  <si>
    <t>1er semestre año 2022</t>
  </si>
  <si>
    <t>2do semestre año 2023</t>
  </si>
  <si>
    <t>2do semestre año 2022</t>
  </si>
  <si>
    <t>1er semestre año 2023</t>
  </si>
  <si>
    <t>1er semestre año 2024</t>
  </si>
  <si>
    <t>2do semestre año 2024</t>
  </si>
  <si>
    <t>1er semestre año 2025</t>
  </si>
  <si>
    <t>2do semestre año 2025</t>
  </si>
  <si>
    <t>1er semestre año 2026</t>
  </si>
  <si>
    <t>2do semestre año 2026</t>
  </si>
  <si>
    <t>1er semestre año 2027</t>
  </si>
  <si>
    <t>2do semestre año 2027</t>
  </si>
  <si>
    <t>1er semestre año 2028</t>
  </si>
  <si>
    <t>2do semestre año 2028</t>
  </si>
  <si>
    <t>1er semestre año 2029</t>
  </si>
  <si>
    <t>2do semestre año 2029</t>
  </si>
  <si>
    <t>1er semestre año 2030</t>
  </si>
  <si>
    <t>2do semestre año 2030</t>
  </si>
  <si>
    <t>Estudiantes por Semestre</t>
  </si>
  <si>
    <r>
      <rPr>
        <sz val="8"/>
        <color rgb="FFFFFFFF"/>
        <rFont val="Times New Roman"/>
        <family val="1"/>
      </rPr>
      <t xml:space="preserve">META ANUAL: </t>
    </r>
    <r>
      <rPr>
        <b/>
        <sz val="8"/>
        <color rgb="FFFFFFFF"/>
        <rFont val="Times New Roman"/>
        <family val="1"/>
      </rPr>
      <t>60 ESTUDIANTES</t>
    </r>
  </si>
  <si>
    <r>
      <rPr>
        <sz val="8"/>
        <color rgb="FFFFFFFF"/>
        <rFont val="Times New Roman"/>
        <family val="1"/>
      </rPr>
      <t>META ANUAL:</t>
    </r>
    <r>
      <rPr>
        <b/>
        <sz val="8"/>
        <color rgb="FFFFFFFF"/>
        <rFont val="Times New Roman"/>
        <family val="1"/>
      </rPr>
      <t xml:space="preserve"> 60 ESTUDIANTES</t>
    </r>
  </si>
  <si>
    <t>AÑO 2021</t>
  </si>
  <si>
    <t>AÑO 2022</t>
  </si>
  <si>
    <t>PROGRAMA / SEMESTRE</t>
  </si>
  <si>
    <t>I</t>
  </si>
  <si>
    <t>II</t>
  </si>
  <si>
    <t>AÑO 2023</t>
  </si>
  <si>
    <t>AÑO 2024</t>
  </si>
  <si>
    <t>AÑO 2025</t>
  </si>
  <si>
    <t>AÑO 2026</t>
  </si>
  <si>
    <t>AÑO 2027</t>
  </si>
  <si>
    <t>AÑO 2028</t>
  </si>
  <si>
    <t>AÑO 2029</t>
  </si>
  <si>
    <t>AÑO 2030</t>
  </si>
  <si>
    <t>SEDE</t>
  </si>
  <si>
    <t>ESP. GCIA SEGUR Y SALUD EN EL TRABAJO</t>
  </si>
  <si>
    <t>TECNOL EN ADMON Y EJECUC DE CONSTR</t>
  </si>
  <si>
    <t>AÑOS/Semestre</t>
  </si>
  <si>
    <t>Saldo inicial</t>
  </si>
  <si>
    <t>INGRESOS</t>
  </si>
  <si>
    <t>Inscripciones</t>
  </si>
  <si>
    <t>Matrículas</t>
  </si>
  <si>
    <t>Carné por primera vez</t>
  </si>
  <si>
    <t>Examen de Ingreso</t>
  </si>
  <si>
    <t>Derechos de grado</t>
  </si>
  <si>
    <t>Otros derechos académicos</t>
  </si>
  <si>
    <t>Certificado Electoral</t>
  </si>
  <si>
    <t>Ingresos</t>
  </si>
  <si>
    <t>EGRESOS</t>
  </si>
  <si>
    <t>Personal Docente (Full costo)</t>
  </si>
  <si>
    <t>Personal Administrativo Prog.</t>
  </si>
  <si>
    <t>Inversión</t>
  </si>
  <si>
    <t>Gastos Generales Admin</t>
  </si>
  <si>
    <t>Egresos</t>
  </si>
  <si>
    <t>Flujo de Caja</t>
  </si>
  <si>
    <t>Saldo final de Caja (Flujo+S.I)</t>
  </si>
  <si>
    <t>Valores presentes por año:</t>
  </si>
  <si>
    <t>Valor Presente Neto (VNA):</t>
  </si>
  <si>
    <t>(miles)</t>
  </si>
  <si>
    <t>SMLV</t>
  </si>
  <si>
    <t>año</t>
  </si>
  <si>
    <t>inflación</t>
  </si>
  <si>
    <t>porcentaje del ingreso</t>
  </si>
  <si>
    <t>Ficha Técnica del Estudio de Factibilidad Económica – Programa Administración de empresas Comerciales – Extensión Funza</t>
  </si>
  <si>
    <t>Variables Económicas y Técnicas de la Proyección</t>
  </si>
  <si>
    <t>Aspecto</t>
  </si>
  <si>
    <t>Incremento estimado SMMLV</t>
  </si>
  <si>
    <t>N° de estudiantes por cohorte</t>
  </si>
  <si>
    <t>Periodicidad de admisión</t>
  </si>
  <si>
    <t>Duración en semestres</t>
  </si>
  <si>
    <t>Matrícula Proyectada</t>
  </si>
  <si>
    <t>1,5 SMLMV</t>
  </si>
  <si>
    <t>Inscripción – Acuerdo 025 / 1999</t>
  </si>
  <si>
    <t>3,75 SMDLV</t>
  </si>
  <si>
    <t>Derechos de grado – Acuerdo 033 / 1993</t>
  </si>
  <si>
    <t>0,8 SMMLV</t>
  </si>
  <si>
    <t>Carné – Acuerdo 025 / 1999</t>
  </si>
  <si>
    <t>2 SMDLV</t>
  </si>
  <si>
    <t>Examen de ingreso – Acuerdo 018 / 1998</t>
  </si>
  <si>
    <t>1,25 SMDLV</t>
  </si>
  <si>
    <t>1,5 SMDLV</t>
  </si>
  <si>
    <t>Certificado electoral</t>
  </si>
  <si>
    <t>Salario mínimo legal mensual 2021</t>
  </si>
  <si>
    <t>Ficha tecnica Universidad año 2021</t>
  </si>
  <si>
    <t>75 promedio</t>
  </si>
  <si>
    <r>
      <t xml:space="preserve">Deserción estimada semestral </t>
    </r>
    <r>
      <rPr>
        <i/>
        <sz val="10"/>
        <color theme="1"/>
        <rFont val="Arial"/>
        <family val="2"/>
      </rPr>
      <t>(Segùn Boletín Estadístico 2019 Unicolmayor)</t>
    </r>
  </si>
  <si>
    <t>Valor respecto al SMLV del año</t>
  </si>
  <si>
    <t>Salario mínimo legal diario 2021</t>
  </si>
  <si>
    <t>ESTUDIANTES TOTALES X SEMESTRE</t>
  </si>
  <si>
    <t>AÑO</t>
  </si>
  <si>
    <t>SEMESTRE</t>
  </si>
  <si>
    <t>1RO</t>
  </si>
  <si>
    <t>2DO</t>
  </si>
  <si>
    <t>AÑOS</t>
  </si>
  <si>
    <t>Certificado Electoral 10%</t>
  </si>
  <si>
    <t>Variables</t>
  </si>
  <si>
    <t>% de la Matricula</t>
  </si>
  <si>
    <t>Incremento SMLV</t>
  </si>
  <si>
    <r>
      <t xml:space="preserve">AÑO </t>
    </r>
    <r>
      <rPr>
        <sz val="12"/>
        <color rgb="FF808080"/>
        <rFont val="Arial"/>
        <family val="2"/>
      </rPr>
      <t xml:space="preserve">(2 </t>
    </r>
    <r>
      <rPr>
        <b/>
        <sz val="12"/>
        <color rgb="FF808080"/>
        <rFont val="Arial"/>
        <family val="2"/>
      </rPr>
      <t>Semestres)</t>
    </r>
  </si>
  <si>
    <t>Saldo final de Caja (Flujo+Saldo Inicial)</t>
  </si>
  <si>
    <t>estimada</t>
  </si>
  <si>
    <t>Datos entregados por la Dicisión Financiera</t>
  </si>
  <si>
    <t>SMLV-PROYECTADO</t>
  </si>
  <si>
    <t>Tasa de Oportunidad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</si>
</sst>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41" formatCode="_-* #,##0_-;\-* #,##0_-;_-* &quot;-&quot;_-;_-@_-"/>
    <numFmt numFmtId="164" formatCode="0.0%"/>
  </numFmts>
  <fonts count="33" x14ac:knownFonts="1">
    <font>
      <sz val="11"/>
      <color theme="1"/>
      <name val="Arial"/>
    </font>
    <font>
      <sz val="11"/>
      <color theme="1"/>
      <name val="Arial"/>
      <family val="2"/>
    </font>
    <font>
      <sz val="8"/>
      <color theme="1"/>
      <name val="Times New Roman"/>
      <family val="1"/>
    </font>
    <font>
      <b/>
      <sz val="8"/>
      <color rgb="FFFFFFFF"/>
      <name val="Times New Roman"/>
      <family val="1"/>
    </font>
    <font>
      <sz val="8"/>
      <color rgb="FFFFFFFF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0"/>
      <name val="Times New Roman"/>
      <family val="1"/>
    </font>
    <font>
      <b/>
      <sz val="8"/>
      <name val="Times New Roman"/>
      <family val="1"/>
    </font>
    <font>
      <sz val="11"/>
      <color theme="1"/>
      <name val="Arial"/>
    </font>
    <font>
      <sz val="8"/>
      <name val="Arial"/>
      <family val="2"/>
    </font>
    <font>
      <b/>
      <sz val="11"/>
      <color theme="1"/>
      <name val="Arial"/>
      <family val="2"/>
    </font>
    <font>
      <b/>
      <sz val="12"/>
      <color rgb="FF80808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2"/>
      <color rgb="FFFFFFFF"/>
      <name val="Arial"/>
      <family val="2"/>
    </font>
    <font>
      <sz val="9"/>
      <color rgb="FF585858"/>
      <name val="Arial"/>
      <family val="2"/>
    </font>
    <font>
      <b/>
      <sz val="8"/>
      <color theme="1"/>
      <name val="Arial"/>
      <family val="2"/>
    </font>
    <font>
      <b/>
      <sz val="9"/>
      <color rgb="FF585858"/>
      <name val="Arial"/>
      <family val="2"/>
    </font>
    <font>
      <b/>
      <sz val="8"/>
      <color rgb="FF585858"/>
      <name val="Arial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sz val="12"/>
      <color rgb="FF333333"/>
      <name val="Open Sans"/>
      <family val="2"/>
    </font>
    <font>
      <sz val="10"/>
      <color rgb="FF202122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808080"/>
      <name val="Arial"/>
      <family val="2"/>
    </font>
    <font>
      <sz val="12"/>
      <color rgb="FF808080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134F5C"/>
      </patternFill>
    </fill>
    <fill>
      <patternFill patternType="solid">
        <fgColor theme="0"/>
        <bgColor rgb="FF134F5C"/>
      </patternFill>
    </fill>
    <fill>
      <patternFill patternType="solid">
        <fgColor rgb="FF43808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8F9FA"/>
        <bgColor indexed="64"/>
      </patternFill>
    </fill>
  </fills>
  <borders count="6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 style="thick">
        <color rgb="FF0091D5"/>
      </top>
      <bottom/>
      <diagonal/>
    </border>
    <border>
      <left style="medium">
        <color rgb="FFC0C0C0"/>
      </left>
      <right style="medium">
        <color rgb="FFC0C0C0"/>
      </right>
      <top style="thick">
        <color rgb="FF0091D5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18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3" xfId="0" applyFont="1" applyBorder="1"/>
    <xf numFmtId="0" fontId="2" fillId="0" borderId="25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/>
    <xf numFmtId="1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6" fillId="0" borderId="17" xfId="0" applyFont="1" applyBorder="1"/>
    <xf numFmtId="0" fontId="2" fillId="0" borderId="11" xfId="0" applyFont="1" applyBorder="1" applyAlignment="1"/>
    <xf numFmtId="0" fontId="6" fillId="0" borderId="0" xfId="0" applyFont="1"/>
    <xf numFmtId="0" fontId="6" fillId="0" borderId="0" xfId="0" applyFont="1" applyAlignment="1"/>
    <xf numFmtId="0" fontId="2" fillId="0" borderId="12" xfId="0" applyFont="1" applyBorder="1" applyAlignment="1"/>
    <xf numFmtId="0" fontId="7" fillId="2" borderId="0" xfId="0" applyFont="1" applyFill="1"/>
    <xf numFmtId="0" fontId="8" fillId="2" borderId="0" xfId="0" applyFont="1" applyFill="1" applyAlignment="1"/>
    <xf numFmtId="10" fontId="7" fillId="2" borderId="0" xfId="0" applyNumberFormat="1" applyFont="1" applyFill="1"/>
    <xf numFmtId="0" fontId="9" fillId="4" borderId="27" xfId="0" applyFont="1" applyFill="1" applyBorder="1"/>
    <xf numFmtId="0" fontId="9" fillId="4" borderId="28" xfId="0" applyFont="1" applyFill="1" applyBorder="1"/>
    <xf numFmtId="0" fontId="9" fillId="4" borderId="29" xfId="0" applyFont="1" applyFill="1" applyBorder="1"/>
    <xf numFmtId="0" fontId="9" fillId="4" borderId="30" xfId="0" applyFont="1" applyFill="1" applyBorder="1"/>
    <xf numFmtId="0" fontId="7" fillId="3" borderId="26" xfId="0" applyFont="1" applyFill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7" fillId="2" borderId="11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0" fontId="3" fillId="3" borderId="24" xfId="0" applyFont="1" applyFill="1" applyBorder="1"/>
    <xf numFmtId="0" fontId="3" fillId="3" borderId="11" xfId="0" applyFont="1" applyFill="1" applyBorder="1" applyAlignment="1"/>
    <xf numFmtId="1" fontId="8" fillId="2" borderId="11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8" fillId="2" borderId="12" xfId="0" applyNumberFormat="1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6" fillId="0" borderId="34" xfId="0" applyFont="1" applyBorder="1" applyAlignment="1"/>
    <xf numFmtId="0" fontId="6" fillId="0" borderId="35" xfId="0" applyFont="1" applyBorder="1" applyAlignment="1"/>
    <xf numFmtId="0" fontId="6" fillId="0" borderId="33" xfId="0" applyFont="1" applyBorder="1" applyAlignment="1"/>
    <xf numFmtId="0" fontId="6" fillId="0" borderId="13" xfId="0" applyFont="1" applyBorder="1" applyAlignment="1"/>
    <xf numFmtId="41" fontId="8" fillId="3" borderId="31" xfId="1" applyFont="1" applyFill="1" applyBorder="1" applyAlignment="1">
      <alignment horizontal="center"/>
    </xf>
    <xf numFmtId="41" fontId="8" fillId="3" borderId="32" xfId="1" applyFont="1" applyFill="1" applyBorder="1" applyAlignment="1">
      <alignment horizontal="center"/>
    </xf>
    <xf numFmtId="1" fontId="2" fillId="0" borderId="36" xfId="0" applyNumberFormat="1" applyFont="1" applyBorder="1" applyAlignment="1">
      <alignment horizontal="center"/>
    </xf>
    <xf numFmtId="1" fontId="2" fillId="0" borderId="37" xfId="0" applyNumberFormat="1" applyFont="1" applyBorder="1" applyAlignment="1">
      <alignment horizontal="center"/>
    </xf>
    <xf numFmtId="1" fontId="2" fillId="0" borderId="38" xfId="0" applyNumberFormat="1" applyFont="1" applyBorder="1" applyAlignment="1">
      <alignment horizontal="center"/>
    </xf>
    <xf numFmtId="1" fontId="2" fillId="0" borderId="39" xfId="0" applyNumberFormat="1" applyFont="1" applyBorder="1" applyAlignment="1">
      <alignment horizontal="center"/>
    </xf>
    <xf numFmtId="1" fontId="2" fillId="0" borderId="40" xfId="0" applyNumberFormat="1" applyFont="1" applyBorder="1" applyAlignment="1">
      <alignment horizontal="center"/>
    </xf>
    <xf numFmtId="1" fontId="2" fillId="0" borderId="4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8" fillId="3" borderId="42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13" fillId="0" borderId="45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0" fontId="16" fillId="5" borderId="0" xfId="0" applyFont="1" applyFill="1" applyAlignment="1">
      <alignment horizontal="left" vertical="center" wrapText="1" indent="1"/>
    </xf>
    <xf numFmtId="0" fontId="1" fillId="0" borderId="0" xfId="0" applyFont="1" applyAlignment="1"/>
    <xf numFmtId="0" fontId="2" fillId="5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 vertical="center" wrapText="1" indent="2"/>
    </xf>
    <xf numFmtId="0" fontId="14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2"/>
    </xf>
    <xf numFmtId="0" fontId="21" fillId="6" borderId="0" xfId="0" applyFont="1" applyFill="1" applyAlignment="1">
      <alignment horizontal="left" vertical="center" wrapText="1" indent="2"/>
    </xf>
    <xf numFmtId="6" fontId="0" fillId="0" borderId="0" xfId="0" applyNumberFormat="1" applyFont="1" applyAlignment="1"/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3" fontId="23" fillId="7" borderId="0" xfId="0" applyNumberFormat="1" applyFont="1" applyFill="1" applyAlignment="1">
      <alignment horizontal="right" vertical="center" wrapText="1"/>
    </xf>
    <xf numFmtId="6" fontId="14" fillId="0" borderId="0" xfId="0" applyNumberFormat="1" applyFont="1" applyAlignment="1">
      <alignment horizontal="right" vertical="center" wrapText="1"/>
    </xf>
    <xf numFmtId="42" fontId="0" fillId="0" borderId="0" xfId="2" applyFont="1" applyAlignment="1"/>
    <xf numFmtId="9" fontId="0" fillId="0" borderId="0" xfId="3" applyFont="1" applyAlignment="1"/>
    <xf numFmtId="164" fontId="0" fillId="0" borderId="0" xfId="3" applyNumberFormat="1" applyFont="1" applyAlignment="1"/>
    <xf numFmtId="0" fontId="25" fillId="8" borderId="46" xfId="0" applyFont="1" applyFill="1" applyBorder="1" applyAlignment="1">
      <alignment vertical="center" wrapText="1"/>
    </xf>
    <xf numFmtId="0" fontId="25" fillId="8" borderId="47" xfId="0" applyFont="1" applyFill="1" applyBorder="1" applyAlignment="1">
      <alignment vertical="center" wrapText="1"/>
    </xf>
    <xf numFmtId="3" fontId="25" fillId="8" borderId="48" xfId="0" applyNumberFormat="1" applyFont="1" applyFill="1" applyBorder="1" applyAlignment="1">
      <alignment vertical="center" wrapText="1"/>
    </xf>
    <xf numFmtId="3" fontId="25" fillId="8" borderId="49" xfId="0" applyNumberFormat="1" applyFont="1" applyFill="1" applyBorder="1" applyAlignment="1">
      <alignment vertical="center" wrapText="1"/>
    </xf>
    <xf numFmtId="0" fontId="25" fillId="9" borderId="50" xfId="0" applyFont="1" applyFill="1" applyBorder="1" applyAlignment="1">
      <alignment vertical="center" wrapText="1"/>
    </xf>
    <xf numFmtId="3" fontId="25" fillId="9" borderId="51" xfId="0" applyNumberFormat="1" applyFont="1" applyFill="1" applyBorder="1" applyAlignment="1">
      <alignment vertical="center" wrapText="1"/>
    </xf>
    <xf numFmtId="10" fontId="0" fillId="0" borderId="0" xfId="3" applyNumberFormat="1" applyFont="1" applyAlignment="1"/>
    <xf numFmtId="10" fontId="26" fillId="10" borderId="52" xfId="0" applyNumberFormat="1" applyFont="1" applyFill="1" applyBorder="1" applyAlignment="1">
      <alignment vertical="center" wrapText="1"/>
    </xf>
    <xf numFmtId="10" fontId="27" fillId="0" borderId="0" xfId="0" applyNumberFormat="1" applyFont="1" applyAlignment="1"/>
    <xf numFmtId="8" fontId="0" fillId="0" borderId="0" xfId="0" applyNumberFormat="1" applyFont="1" applyAlignment="1"/>
    <xf numFmtId="0" fontId="13" fillId="0" borderId="45" xfId="0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42" fontId="0" fillId="0" borderId="0" xfId="2" applyFont="1" applyAlignment="1">
      <alignment horizontal="right"/>
    </xf>
    <xf numFmtId="3" fontId="24" fillId="0" borderId="0" xfId="0" applyNumberFormat="1" applyFont="1" applyAlignment="1">
      <alignment horizontal="right"/>
    </xf>
    <xf numFmtId="164" fontId="0" fillId="0" borderId="0" xfId="3" applyNumberFormat="1" applyFont="1" applyAlignment="1">
      <alignment horizontal="right"/>
    </xf>
    <xf numFmtId="9" fontId="0" fillId="0" borderId="0" xfId="0" applyNumberFormat="1" applyFont="1" applyAlignment="1">
      <alignment horizontal="right"/>
    </xf>
    <xf numFmtId="0" fontId="2" fillId="5" borderId="0" xfId="0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6" fontId="22" fillId="6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 indent="1"/>
    </xf>
    <xf numFmtId="0" fontId="24" fillId="0" borderId="11" xfId="0" applyFont="1" applyBorder="1" applyAlignment="1">
      <alignment horizontal="left" vertical="center" wrapText="1"/>
    </xf>
    <xf numFmtId="6" fontId="24" fillId="0" borderId="11" xfId="0" applyNumberFormat="1" applyFont="1" applyBorder="1" applyAlignment="1">
      <alignment horizontal="center" vertical="center" wrapText="1"/>
    </xf>
    <xf numFmtId="9" fontId="24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6" fontId="22" fillId="6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4" fillId="0" borderId="0" xfId="0" applyFont="1" applyAlignment="1"/>
    <xf numFmtId="0" fontId="28" fillId="0" borderId="11" xfId="0" applyFont="1" applyBorder="1" applyAlignment="1">
      <alignment horizontal="left" vertical="center" wrapText="1"/>
    </xf>
    <xf numFmtId="0" fontId="30" fillId="0" borderId="45" xfId="0" applyFont="1" applyBorder="1" applyAlignment="1">
      <alignment horizontal="right" vertical="center" wrapText="1"/>
    </xf>
    <xf numFmtId="10" fontId="24" fillId="0" borderId="11" xfId="3" applyNumberFormat="1" applyFont="1" applyBorder="1" applyAlignment="1">
      <alignment horizontal="center" vertical="center" wrapText="1"/>
    </xf>
    <xf numFmtId="0" fontId="24" fillId="0" borderId="56" xfId="0" applyFont="1" applyBorder="1" applyAlignment="1"/>
    <xf numFmtId="0" fontId="24" fillId="0" borderId="26" xfId="0" applyFont="1" applyBorder="1" applyAlignment="1"/>
    <xf numFmtId="0" fontId="24" fillId="0" borderId="56" xfId="0" applyFont="1" applyBorder="1" applyAlignment="1">
      <alignment horizontal="center"/>
    </xf>
    <xf numFmtId="0" fontId="24" fillId="0" borderId="57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58" xfId="0" applyFont="1" applyBorder="1" applyAlignment="1"/>
    <xf numFmtId="0" fontId="24" fillId="0" borderId="58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13" fillId="0" borderId="63" xfId="0" applyFont="1" applyBorder="1" applyAlignment="1">
      <alignment horizontal="left" vertical="center" wrapText="1"/>
    </xf>
    <xf numFmtId="0" fontId="14" fillId="0" borderId="62" xfId="0" applyFont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left" vertical="center" wrapText="1" indent="1"/>
    </xf>
    <xf numFmtId="0" fontId="17" fillId="0" borderId="62" xfId="0" applyFont="1" applyBorder="1" applyAlignment="1">
      <alignment horizontal="left" vertical="center" wrapText="1" indent="2"/>
    </xf>
    <xf numFmtId="0" fontId="14" fillId="0" borderId="62" xfId="0" applyFont="1" applyBorder="1" applyAlignment="1">
      <alignment horizontal="left" vertical="center" wrapText="1" indent="1"/>
    </xf>
    <xf numFmtId="0" fontId="19" fillId="0" borderId="62" xfId="0" applyFont="1" applyBorder="1" applyAlignment="1">
      <alignment horizontal="left" vertical="center" wrapText="1" indent="2"/>
    </xf>
    <xf numFmtId="0" fontId="21" fillId="6" borderId="64" xfId="0" applyFont="1" applyFill="1" applyBorder="1" applyAlignment="1">
      <alignment horizontal="left" vertical="center" wrapText="1" indent="2"/>
    </xf>
    <xf numFmtId="41" fontId="15" fillId="0" borderId="56" xfId="1" applyFont="1" applyBorder="1" applyAlignment="1">
      <alignment horizontal="right" vertical="center" wrapText="1"/>
    </xf>
    <xf numFmtId="41" fontId="15" fillId="0" borderId="57" xfId="1" applyFont="1" applyBorder="1" applyAlignment="1">
      <alignment horizontal="right" vertical="center" wrapText="1"/>
    </xf>
    <xf numFmtId="41" fontId="2" fillId="5" borderId="56" xfId="1" applyFont="1" applyFill="1" applyBorder="1" applyAlignment="1">
      <alignment horizontal="left" vertical="center" wrapText="1"/>
    </xf>
    <xf numFmtId="41" fontId="2" fillId="5" borderId="57" xfId="1" applyFont="1" applyFill="1" applyBorder="1" applyAlignment="1">
      <alignment horizontal="left" vertical="center" wrapText="1"/>
    </xf>
    <xf numFmtId="41" fontId="0" fillId="0" borderId="0" xfId="1" applyFont="1" applyAlignment="1"/>
    <xf numFmtId="41" fontId="15" fillId="0" borderId="56" xfId="1" applyFont="1" applyBorder="1" applyAlignment="1"/>
    <xf numFmtId="41" fontId="15" fillId="0" borderId="57" xfId="1" applyFont="1" applyBorder="1" applyAlignment="1"/>
    <xf numFmtId="41" fontId="13" fillId="0" borderId="60" xfId="1" applyFont="1" applyBorder="1" applyAlignment="1">
      <alignment horizontal="center" vertical="center" wrapText="1"/>
    </xf>
    <xf numFmtId="41" fontId="13" fillId="0" borderId="61" xfId="1" applyFont="1" applyBorder="1" applyAlignment="1">
      <alignment horizontal="center" vertical="center" wrapText="1"/>
    </xf>
    <xf numFmtId="10" fontId="0" fillId="0" borderId="62" xfId="3" applyNumberFormat="1" applyFont="1" applyBorder="1" applyAlignment="1"/>
    <xf numFmtId="10" fontId="0" fillId="0" borderId="56" xfId="3" applyNumberFormat="1" applyFont="1" applyBorder="1" applyAlignment="1"/>
    <xf numFmtId="10" fontId="0" fillId="0" borderId="57" xfId="3" applyNumberFormat="1" applyFont="1" applyBorder="1" applyAlignment="1"/>
    <xf numFmtId="41" fontId="24" fillId="0" borderId="56" xfId="1" applyFont="1" applyBorder="1" applyAlignment="1">
      <alignment horizontal="center"/>
    </xf>
    <xf numFmtId="41" fontId="24" fillId="0" borderId="57" xfId="1" applyFont="1" applyBorder="1" applyAlignment="1">
      <alignment horizontal="center"/>
    </xf>
    <xf numFmtId="9" fontId="15" fillId="0" borderId="0" xfId="3" applyFont="1" applyAlignment="1">
      <alignment vertical="center" wrapText="1"/>
    </xf>
    <xf numFmtId="9" fontId="18" fillId="0" borderId="0" xfId="3" applyFont="1" applyAlignment="1">
      <alignment vertical="center" wrapText="1"/>
    </xf>
    <xf numFmtId="41" fontId="0" fillId="0" borderId="0" xfId="0" applyNumberFormat="1" applyFont="1" applyAlignment="1"/>
    <xf numFmtId="41" fontId="15" fillId="0" borderId="0" xfId="1" applyFont="1" applyAlignment="1">
      <alignment vertical="center" wrapText="1"/>
    </xf>
    <xf numFmtId="41" fontId="18" fillId="0" borderId="0" xfId="1" applyFont="1" applyAlignment="1">
      <alignment vertical="center" wrapText="1"/>
    </xf>
    <xf numFmtId="41" fontId="2" fillId="5" borderId="0" xfId="1" applyFont="1" applyFill="1" applyAlignment="1">
      <alignment vertical="center" wrapText="1"/>
    </xf>
    <xf numFmtId="10" fontId="15" fillId="0" borderId="0" xfId="3" applyNumberFormat="1" applyFont="1" applyAlignment="1">
      <alignment vertical="center" wrapText="1"/>
    </xf>
    <xf numFmtId="10" fontId="18" fillId="0" borderId="0" xfId="3" applyNumberFormat="1" applyFont="1" applyAlignment="1">
      <alignment vertical="center" wrapText="1"/>
    </xf>
    <xf numFmtId="10" fontId="2" fillId="5" borderId="0" xfId="3" applyNumberFormat="1" applyFont="1" applyFill="1" applyAlignment="1">
      <alignment vertical="center" wrapText="1"/>
    </xf>
    <xf numFmtId="10" fontId="15" fillId="0" borderId="0" xfId="3" applyNumberFormat="1" applyFont="1" applyAlignment="1"/>
    <xf numFmtId="10" fontId="0" fillId="0" borderId="0" xfId="3" applyNumberFormat="1" applyFont="1" applyBorder="1" applyAlignment="1"/>
    <xf numFmtId="41" fontId="13" fillId="0" borderId="45" xfId="1" applyFont="1" applyBorder="1" applyAlignment="1">
      <alignment horizontal="center" vertical="center" wrapText="1"/>
    </xf>
    <xf numFmtId="41" fontId="15" fillId="0" borderId="0" xfId="1" applyFont="1" applyBorder="1" applyAlignment="1">
      <alignment horizontal="right" vertical="center" wrapText="1"/>
    </xf>
    <xf numFmtId="41" fontId="2" fillId="5" borderId="0" xfId="1" applyFont="1" applyFill="1" applyBorder="1" applyAlignment="1">
      <alignment horizontal="left" vertical="center" wrapText="1"/>
    </xf>
    <xf numFmtId="41" fontId="15" fillId="0" borderId="0" xfId="1" applyFont="1" applyBorder="1" applyAlignment="1"/>
    <xf numFmtId="41" fontId="18" fillId="0" borderId="57" xfId="1" applyFont="1" applyBorder="1" applyAlignment="1"/>
    <xf numFmtId="41" fontId="18" fillId="0" borderId="0" xfId="1" applyFont="1" applyBorder="1" applyAlignment="1"/>
    <xf numFmtId="41" fontId="18" fillId="0" borderId="56" xfId="1" applyFont="1" applyBorder="1" applyAlignment="1"/>
    <xf numFmtId="0" fontId="13" fillId="0" borderId="11" xfId="0" applyFont="1" applyBorder="1" applyAlignment="1">
      <alignment horizontal="left" vertical="center" wrapText="1"/>
    </xf>
    <xf numFmtId="10" fontId="1" fillId="0" borderId="11" xfId="3" applyNumberFormat="1" applyFont="1" applyBorder="1" applyAlignment="1"/>
    <xf numFmtId="3" fontId="15" fillId="0" borderId="11" xfId="0" applyNumberFormat="1" applyFont="1" applyBorder="1" applyAlignment="1">
      <alignment vertical="center" wrapText="1"/>
    </xf>
    <xf numFmtId="164" fontId="15" fillId="0" borderId="11" xfId="3" applyNumberFormat="1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41" fontId="15" fillId="0" borderId="11" xfId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41" fontId="15" fillId="0" borderId="62" xfId="1" applyFont="1" applyBorder="1" applyAlignment="1">
      <alignment vertical="center" wrapText="1"/>
    </xf>
    <xf numFmtId="41" fontId="18" fillId="0" borderId="62" xfId="1" applyFont="1" applyBorder="1" applyAlignment="1">
      <alignment vertical="center" wrapText="1"/>
    </xf>
    <xf numFmtId="41" fontId="22" fillId="6" borderId="64" xfId="1" applyFont="1" applyFill="1" applyBorder="1" applyAlignment="1">
      <alignment vertical="center" wrapText="1"/>
    </xf>
    <xf numFmtId="41" fontId="15" fillId="0" borderId="0" xfId="1" applyFont="1" applyAlignment="1">
      <alignment horizontal="right" vertical="center" wrapText="1"/>
    </xf>
    <xf numFmtId="41" fontId="2" fillId="5" borderId="0" xfId="1" applyFont="1" applyFill="1" applyAlignment="1">
      <alignment horizontal="left" vertical="center" wrapText="1"/>
    </xf>
    <xf numFmtId="41" fontId="20" fillId="0" borderId="0" xfId="1" applyFont="1" applyAlignment="1">
      <alignment vertical="center" wrapText="1"/>
    </xf>
    <xf numFmtId="41" fontId="22" fillId="6" borderId="0" xfId="1" applyFont="1" applyFill="1" applyAlignment="1">
      <alignment vertical="center" wrapText="1"/>
    </xf>
    <xf numFmtId="41" fontId="18" fillId="0" borderId="56" xfId="1" applyFont="1" applyBorder="1" applyAlignment="1">
      <alignment vertical="center" wrapText="1"/>
    </xf>
    <xf numFmtId="41" fontId="20" fillId="0" borderId="56" xfId="1" applyFont="1" applyBorder="1" applyAlignment="1">
      <alignment vertical="center" wrapText="1"/>
    </xf>
    <xf numFmtId="41" fontId="22" fillId="6" borderId="26" xfId="1" applyFont="1" applyFill="1" applyBorder="1" applyAlignment="1">
      <alignment vertical="center" wrapText="1"/>
    </xf>
    <xf numFmtId="41" fontId="22" fillId="6" borderId="44" xfId="1" applyFont="1" applyFill="1" applyBorder="1" applyAlignment="1">
      <alignment vertical="center" wrapText="1"/>
    </xf>
    <xf numFmtId="0" fontId="16" fillId="5" borderId="12" xfId="0" applyFont="1" applyFill="1" applyBorder="1" applyAlignment="1">
      <alignment horizontal="left" vertical="center" wrapText="1" indent="1"/>
    </xf>
    <xf numFmtId="41" fontId="2" fillId="5" borderId="12" xfId="1" applyFont="1" applyFill="1" applyBorder="1" applyAlignment="1">
      <alignment horizontal="left" vertical="center" wrapText="1"/>
    </xf>
    <xf numFmtId="0" fontId="14" fillId="0" borderId="64" xfId="0" applyFont="1" applyBorder="1" applyAlignment="1">
      <alignment horizontal="left" vertical="center" wrapText="1" indent="1"/>
    </xf>
    <xf numFmtId="41" fontId="18" fillId="0" borderId="64" xfId="1" applyFont="1" applyBorder="1" applyAlignment="1">
      <alignment vertical="center" wrapText="1"/>
    </xf>
    <xf numFmtId="41" fontId="2" fillId="5" borderId="12" xfId="1" applyFont="1" applyFill="1" applyBorder="1" applyAlignment="1">
      <alignment vertical="center" wrapText="1"/>
    </xf>
    <xf numFmtId="0" fontId="17" fillId="0" borderId="64" xfId="0" applyFont="1" applyBorder="1" applyAlignment="1">
      <alignment horizontal="left" vertical="center" wrapText="1" indent="2"/>
    </xf>
    <xf numFmtId="41" fontId="20" fillId="0" borderId="64" xfId="1" applyFont="1" applyBorder="1" applyAlignment="1">
      <alignment vertical="center" wrapText="1"/>
    </xf>
    <xf numFmtId="10" fontId="1" fillId="0" borderId="0" xfId="3" applyNumberFormat="1" applyFont="1" applyAlignment="1"/>
    <xf numFmtId="164" fontId="15" fillId="0" borderId="0" xfId="3" applyNumberFormat="1" applyFont="1" applyAlignment="1">
      <alignment horizontal="right" vertical="center" wrapText="1"/>
    </xf>
    <xf numFmtId="164" fontId="16" fillId="5" borderId="0" xfId="3" applyNumberFormat="1" applyFont="1" applyFill="1" applyAlignment="1">
      <alignment horizontal="right" vertical="center" wrapText="1"/>
    </xf>
    <xf numFmtId="164" fontId="2" fillId="5" borderId="0" xfId="3" applyNumberFormat="1" applyFont="1" applyFill="1" applyAlignment="1">
      <alignment horizontal="right" vertical="center" wrapText="1"/>
    </xf>
    <xf numFmtId="0" fontId="32" fillId="2" borderId="0" xfId="0" applyFont="1" applyFill="1" applyAlignment="1">
      <alignment horizontal="right" vertical="center" wrapText="1"/>
    </xf>
    <xf numFmtId="1" fontId="6" fillId="0" borderId="18" xfId="0" applyNumberFormat="1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9" fontId="6" fillId="0" borderId="4" xfId="0" applyNumberFormat="1" applyFont="1" applyBorder="1" applyAlignment="1">
      <alignment horizontal="center"/>
    </xf>
    <xf numFmtId="0" fontId="5" fillId="0" borderId="5" xfId="0" applyFont="1" applyBorder="1"/>
    <xf numFmtId="0" fontId="5" fillId="2" borderId="2" xfId="0" applyFont="1" applyFill="1" applyBorder="1"/>
    <xf numFmtId="0" fontId="5" fillId="2" borderId="3" xfId="0" applyFont="1" applyFill="1" applyBorder="1"/>
    <xf numFmtId="164" fontId="6" fillId="0" borderId="4" xfId="0" applyNumberFormat="1" applyFont="1" applyBorder="1" applyAlignment="1">
      <alignment horizontal="center"/>
    </xf>
    <xf numFmtId="9" fontId="6" fillId="0" borderId="23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41" fontId="13" fillId="0" borderId="60" xfId="1" applyFont="1" applyBorder="1" applyAlignment="1">
      <alignment horizontal="center" vertical="center" wrapText="1"/>
    </xf>
    <xf numFmtId="41" fontId="13" fillId="0" borderId="61" xfId="1" applyFont="1" applyBorder="1" applyAlignment="1">
      <alignment horizontal="center" vertical="center" wrapText="1"/>
    </xf>
    <xf numFmtId="9" fontId="32" fillId="2" borderId="0" xfId="1" applyNumberFormat="1" applyFont="1" applyFill="1" applyAlignment="1">
      <alignment horizontal="center" vertical="center" wrapText="1"/>
    </xf>
    <xf numFmtId="41" fontId="32" fillId="2" borderId="0" xfId="1" applyFont="1" applyFill="1" applyAlignment="1">
      <alignment horizontal="center" vertical="center" wrapText="1"/>
    </xf>
    <xf numFmtId="41" fontId="13" fillId="0" borderId="54" xfId="1" applyFont="1" applyBorder="1" applyAlignment="1">
      <alignment horizontal="center" vertical="center" wrapText="1"/>
    </xf>
    <xf numFmtId="41" fontId="13" fillId="0" borderId="55" xfId="1" applyFont="1" applyBorder="1" applyAlignment="1">
      <alignment horizontal="center" vertical="center" wrapText="1"/>
    </xf>
    <xf numFmtId="41" fontId="13" fillId="0" borderId="45" xfId="1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/>
    </xf>
    <xf numFmtId="0" fontId="32" fillId="2" borderId="58" xfId="0" applyFont="1" applyFill="1" applyBorder="1" applyAlignment="1">
      <alignment horizontal="center" vertical="center" wrapText="1"/>
    </xf>
    <xf numFmtId="0" fontId="32" fillId="2" borderId="59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23</xdr:col>
      <xdr:colOff>2060575</xdr:colOff>
      <xdr:row>7</xdr:row>
      <xdr:rowOff>140760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AB7AA5-5B13-4F08-80D4-9589F61E9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4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1670050</xdr:colOff>
      <xdr:row>10</xdr:row>
      <xdr:rowOff>139245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13D0D6-B710-4AD1-BC49-00151C069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0425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22</xdr:col>
      <xdr:colOff>739785</xdr:colOff>
      <xdr:row>10</xdr:row>
      <xdr:rowOff>143931</xdr:rowOff>
    </xdr:from>
    <xdr:to>
      <xdr:col>27</xdr:col>
      <xdr:colOff>349250</xdr:colOff>
      <xdr:row>31</xdr:row>
      <xdr:rowOff>5722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3BFD20-302D-4CBC-97A3-17952F145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0952" y="1625598"/>
          <a:ext cx="4530715" cy="297329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7</xdr:row>
      <xdr:rowOff>9525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A6D575E2-0B51-4B11-B724-9E82E25C7C8F}"/>
            </a:ext>
          </a:extLst>
        </xdr:cNvPr>
        <xdr:cNvSpPr>
          <a:spLocks noChangeAspect="1" noChangeArrowheads="1"/>
        </xdr:cNvSpPr>
      </xdr:nvSpPr>
      <xdr:spPr bwMode="auto">
        <a:xfrm>
          <a:off x="90297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7</xdr:row>
      <xdr:rowOff>9525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76EBE914-775B-4CFE-B000-89B613588AAE}"/>
            </a:ext>
          </a:extLst>
        </xdr:cNvPr>
        <xdr:cNvSpPr>
          <a:spLocks noChangeAspect="1" noChangeArrowheads="1"/>
        </xdr:cNvSpPr>
      </xdr:nvSpPr>
      <xdr:spPr bwMode="auto">
        <a:xfrm>
          <a:off x="90297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23</xdr:col>
      <xdr:colOff>2058458</xdr:colOff>
      <xdr:row>8</xdr:row>
      <xdr:rowOff>60327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5B5A85-12A1-4696-83D1-FDE66FAD3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4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1666875</xdr:colOff>
      <xdr:row>11</xdr:row>
      <xdr:rowOff>45054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DD0CC9-D2CB-427C-A3B4-5EEBDF15D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0425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23</xdr:col>
      <xdr:colOff>57150</xdr:colOff>
      <xdr:row>11</xdr:row>
      <xdr:rowOff>761</xdr:rowOff>
    </xdr:from>
    <xdr:to>
      <xdr:col>27</xdr:col>
      <xdr:colOff>222250</xdr:colOff>
      <xdr:row>32</xdr:row>
      <xdr:rowOff>47545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B37663-E7F5-432A-B076-88566A6DA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09567" y="1630594"/>
          <a:ext cx="4324350" cy="29677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24</xdr:col>
      <xdr:colOff>333375</xdr:colOff>
      <xdr:row>8</xdr:row>
      <xdr:rowOff>74085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3AA0EA-5A80-4A2E-8275-A9DCDC604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1666875</xdr:colOff>
      <xdr:row>11</xdr:row>
      <xdr:rowOff>41879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7889F44-73F7-4DFA-8AD3-DB8FC0374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23</xdr:col>
      <xdr:colOff>123825</xdr:colOff>
      <xdr:row>10</xdr:row>
      <xdr:rowOff>80273</xdr:rowOff>
    </xdr:from>
    <xdr:to>
      <xdr:col>27</xdr:col>
      <xdr:colOff>361950</xdr:colOff>
      <xdr:row>30</xdr:row>
      <xdr:rowOff>26929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095F137-A4E1-47E2-8FBD-6187786A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2325" y="1556648"/>
          <a:ext cx="3905250" cy="26231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23</xdr:col>
      <xdr:colOff>2058458</xdr:colOff>
      <xdr:row>8</xdr:row>
      <xdr:rowOff>7410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338C42-A14E-4DD2-B90A-AC9071140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4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1666875</xdr:colOff>
      <xdr:row>11</xdr:row>
      <xdr:rowOff>13304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08FAA7-C765-423E-8763-FA46B7CA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0425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23</xdr:col>
      <xdr:colOff>57149</xdr:colOff>
      <xdr:row>10</xdr:row>
      <xdr:rowOff>77214</xdr:rowOff>
    </xdr:from>
    <xdr:to>
      <xdr:col>27</xdr:col>
      <xdr:colOff>370417</xdr:colOff>
      <xdr:row>31</xdr:row>
      <xdr:rowOff>32056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DD2C93B-366F-406D-87C1-79E16364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9732" y="1558881"/>
          <a:ext cx="4472518" cy="30663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23</xdr:col>
      <xdr:colOff>2058458</xdr:colOff>
      <xdr:row>8</xdr:row>
      <xdr:rowOff>7410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8FBC2E-C786-4BF9-BB1D-18DCC92B0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4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1666875</xdr:colOff>
      <xdr:row>11</xdr:row>
      <xdr:rowOff>13304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AC12E2-56F6-4C75-B708-421845C6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0425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23</xdr:col>
      <xdr:colOff>95249</xdr:colOff>
      <xdr:row>10</xdr:row>
      <xdr:rowOff>76095</xdr:rowOff>
    </xdr:from>
    <xdr:to>
      <xdr:col>27</xdr:col>
      <xdr:colOff>73436</xdr:colOff>
      <xdr:row>29</xdr:row>
      <xdr:rowOff>138641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C53AA7-E29C-40EE-ABC1-950857244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1999" y="1557762"/>
          <a:ext cx="4137437" cy="28872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24</xdr:col>
      <xdr:colOff>209550</xdr:colOff>
      <xdr:row>7</xdr:row>
      <xdr:rowOff>74085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64C159-1695-49CD-BEB0-0FD0C31A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1790700</xdr:colOff>
      <xdr:row>10</xdr:row>
      <xdr:rowOff>118079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649A31-11BD-4F01-BE7D-5F81C1F7B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22</xdr:col>
      <xdr:colOff>742950</xdr:colOff>
      <xdr:row>10</xdr:row>
      <xdr:rowOff>114300</xdr:rowOff>
    </xdr:from>
    <xdr:to>
      <xdr:col>27</xdr:col>
      <xdr:colOff>179916</xdr:colOff>
      <xdr:row>30</xdr:row>
      <xdr:rowOff>139767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DC8114-D99B-4798-BFA6-E4C26413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73533" y="1595967"/>
          <a:ext cx="4337050" cy="2988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24</xdr:col>
      <xdr:colOff>210608</xdr:colOff>
      <xdr:row>7</xdr:row>
      <xdr:rowOff>74085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3EEB5F-3340-46AE-B2F0-7DAAD16E9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1962151" cy="7122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1791758</xdr:colOff>
      <xdr:row>10</xdr:row>
      <xdr:rowOff>118079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A5FB50-B5F1-4311-BB38-0F9E9CD83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533525" cy="394304"/>
        </a:xfrm>
        <a:prstGeom prst="rect">
          <a:avLst/>
        </a:prstGeom>
      </xdr:spPr>
    </xdr:pic>
    <xdr:clientData/>
  </xdr:twoCellAnchor>
  <xdr:twoCellAnchor editAs="oneCell">
    <xdr:from>
      <xdr:col>23</xdr:col>
      <xdr:colOff>95249</xdr:colOff>
      <xdr:row>3</xdr:row>
      <xdr:rowOff>28574</xdr:rowOff>
    </xdr:from>
    <xdr:to>
      <xdr:col>24</xdr:col>
      <xdr:colOff>210608</xdr:colOff>
      <xdr:row>7</xdr:row>
      <xdr:rowOff>74085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9E8344-5DC9-4060-9C18-10D37240C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2209801" cy="6360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1791758</xdr:colOff>
      <xdr:row>10</xdr:row>
      <xdr:rowOff>118079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5AD290-8523-488D-9C06-E32615C83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657350" cy="356204"/>
        </a:xfrm>
        <a:prstGeom prst="rect">
          <a:avLst/>
        </a:prstGeom>
      </xdr:spPr>
    </xdr:pic>
    <xdr:clientData/>
  </xdr:twoCellAnchor>
  <xdr:twoCellAnchor editAs="oneCell">
    <xdr:from>
      <xdr:col>23</xdr:col>
      <xdr:colOff>19050</xdr:colOff>
      <xdr:row>11</xdr:row>
      <xdr:rowOff>20398</xdr:rowOff>
    </xdr:from>
    <xdr:to>
      <xdr:col>27</xdr:col>
      <xdr:colOff>105834</xdr:colOff>
      <xdr:row>30</xdr:row>
      <xdr:rowOff>113786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D5B35E-B083-4C1C-87C1-A63246200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69300" y="1650231"/>
          <a:ext cx="4224867" cy="29085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24</xdr:col>
      <xdr:colOff>458258</xdr:colOff>
      <xdr:row>7</xdr:row>
      <xdr:rowOff>16935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605908-2A16-4930-A507-260CD8F4E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2209801" cy="6360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2039408</xdr:colOff>
      <xdr:row>10</xdr:row>
      <xdr:rowOff>79979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7B9826-51E9-4674-9027-40E6A581A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657350" cy="356204"/>
        </a:xfrm>
        <a:prstGeom prst="rect">
          <a:avLst/>
        </a:prstGeom>
      </xdr:spPr>
    </xdr:pic>
    <xdr:clientData/>
  </xdr:twoCellAnchor>
  <xdr:twoCellAnchor editAs="oneCell">
    <xdr:from>
      <xdr:col>23</xdr:col>
      <xdr:colOff>95249</xdr:colOff>
      <xdr:row>3</xdr:row>
      <xdr:rowOff>28574</xdr:rowOff>
    </xdr:from>
    <xdr:to>
      <xdr:col>24</xdr:col>
      <xdr:colOff>458258</xdr:colOff>
      <xdr:row>7</xdr:row>
      <xdr:rowOff>16935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472CBD-4AE7-438D-BE7E-C0EAFC303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2209801" cy="63606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23</xdr:col>
      <xdr:colOff>2039408</xdr:colOff>
      <xdr:row>10</xdr:row>
      <xdr:rowOff>79979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59524E-9A13-4288-AFD1-D9C38021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657350" cy="356204"/>
        </a:xfrm>
        <a:prstGeom prst="rect">
          <a:avLst/>
        </a:prstGeom>
      </xdr:spPr>
    </xdr:pic>
    <xdr:clientData/>
  </xdr:twoCellAnchor>
  <xdr:twoCellAnchor editAs="oneCell">
    <xdr:from>
      <xdr:col>22</xdr:col>
      <xdr:colOff>737253</xdr:colOff>
      <xdr:row>11</xdr:row>
      <xdr:rowOff>0</xdr:rowOff>
    </xdr:from>
    <xdr:to>
      <xdr:col>27</xdr:col>
      <xdr:colOff>10582</xdr:colOff>
      <xdr:row>30</xdr:row>
      <xdr:rowOff>124625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EC81E0D-9050-4EE1-BC7B-D314BFA8A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93753" y="1629833"/>
          <a:ext cx="4194579" cy="29397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95249</xdr:colOff>
      <xdr:row>3</xdr:row>
      <xdr:rowOff>28574</xdr:rowOff>
    </xdr:from>
    <xdr:to>
      <xdr:col>25</xdr:col>
      <xdr:colOff>66675</xdr:colOff>
      <xdr:row>6</xdr:row>
      <xdr:rowOff>112185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8B4543-F0AD-4A73-93AF-F94C7A392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2457451" cy="57891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24</xdr:col>
      <xdr:colOff>190500</xdr:colOff>
      <xdr:row>10</xdr:row>
      <xdr:rowOff>41879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28D86B-0200-40F5-87B6-1F4873B1F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905000" cy="318104"/>
        </a:xfrm>
        <a:prstGeom prst="rect">
          <a:avLst/>
        </a:prstGeom>
      </xdr:spPr>
    </xdr:pic>
    <xdr:clientData/>
  </xdr:twoCellAnchor>
  <xdr:twoCellAnchor editAs="oneCell">
    <xdr:from>
      <xdr:col>23</xdr:col>
      <xdr:colOff>95249</xdr:colOff>
      <xdr:row>3</xdr:row>
      <xdr:rowOff>28574</xdr:rowOff>
    </xdr:from>
    <xdr:to>
      <xdr:col>25</xdr:col>
      <xdr:colOff>66675</xdr:colOff>
      <xdr:row>6</xdr:row>
      <xdr:rowOff>112185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1958E9-AA2E-4E23-B143-031F59C7F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499" y="419099"/>
          <a:ext cx="2457451" cy="578911"/>
        </a:xfrm>
        <a:prstGeom prst="rect">
          <a:avLst/>
        </a:prstGeom>
      </xdr:spPr>
    </xdr:pic>
    <xdr:clientData/>
  </xdr:twoCellAnchor>
  <xdr:twoCellAnchor editAs="oneCell">
    <xdr:from>
      <xdr:col>23</xdr:col>
      <xdr:colOff>133350</xdr:colOff>
      <xdr:row>8</xdr:row>
      <xdr:rowOff>47625</xdr:rowOff>
    </xdr:from>
    <xdr:to>
      <xdr:col>24</xdr:col>
      <xdr:colOff>190500</xdr:colOff>
      <xdr:row>10</xdr:row>
      <xdr:rowOff>41879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751BDD-24C9-4E7D-91E8-46EDE11F0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6600" y="1133475"/>
          <a:ext cx="1905000" cy="318104"/>
        </a:xfrm>
        <a:prstGeom prst="rect">
          <a:avLst/>
        </a:prstGeom>
      </xdr:spPr>
    </xdr:pic>
    <xdr:clientData/>
  </xdr:twoCellAnchor>
  <xdr:twoCellAnchor editAs="oneCell">
    <xdr:from>
      <xdr:col>23</xdr:col>
      <xdr:colOff>30238</xdr:colOff>
      <xdr:row>10</xdr:row>
      <xdr:rowOff>38100</xdr:rowOff>
    </xdr:from>
    <xdr:to>
      <xdr:col>27</xdr:col>
      <xdr:colOff>116417</xdr:colOff>
      <xdr:row>30</xdr:row>
      <xdr:rowOff>10301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19C5688-70CB-4568-A04C-02984397E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8238" y="1519767"/>
          <a:ext cx="4224262" cy="2935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es.wikipedia.org/wiki/Anexo:Variaci%C3%B3n_de_la_inflaci%C3%B3n_de_Colombia_desde_194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70"/>
  <sheetViews>
    <sheetView showGridLines="0" zoomScale="90" zoomScaleNormal="90" workbookViewId="0">
      <selection activeCell="C7" sqref="C7:D7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3" width="3.125" style="2" customWidth="1"/>
    <col min="4" max="6" width="3.875" style="2" bestFit="1" customWidth="1"/>
    <col min="7" max="7" width="2.875" style="2" bestFit="1" customWidth="1"/>
    <col min="8" max="8" width="3.625" style="2" bestFit="1" customWidth="1"/>
    <col min="9" max="22" width="3.87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7.12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10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49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0.1255</v>
      </c>
      <c r="AB2" s="18">
        <f>+AA2/2</f>
        <v>6.275E-2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>
        <v>0</v>
      </c>
      <c r="H3" s="194"/>
      <c r="I3" s="193">
        <v>0</v>
      </c>
      <c r="J3" s="194"/>
      <c r="K3" s="193">
        <v>0</v>
      </c>
      <c r="L3" s="194"/>
      <c r="M3" s="197">
        <v>0</v>
      </c>
      <c r="N3" s="194"/>
      <c r="O3" s="193">
        <v>0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0.87450000000000006</v>
      </c>
      <c r="AB3" s="18">
        <f>-AB2+1</f>
        <v>0.93725000000000003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/>
      <c r="D5" s="7"/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>
        <v>75</v>
      </c>
      <c r="D6" s="10">
        <v>12</v>
      </c>
      <c r="E6" s="9">
        <v>25</v>
      </c>
      <c r="F6" s="10">
        <v>25</v>
      </c>
      <c r="G6" s="9">
        <v>25</v>
      </c>
      <c r="H6" s="10">
        <v>25</v>
      </c>
      <c r="I6" s="9">
        <v>25</v>
      </c>
      <c r="J6" s="10">
        <v>25</v>
      </c>
      <c r="K6" s="9">
        <v>25</v>
      </c>
      <c r="L6" s="10">
        <v>25</v>
      </c>
      <c r="M6" s="9">
        <v>25</v>
      </c>
      <c r="N6" s="10">
        <v>25</v>
      </c>
      <c r="O6" s="9">
        <v>25</v>
      </c>
      <c r="P6" s="10">
        <v>25</v>
      </c>
      <c r="Q6" s="9">
        <v>25</v>
      </c>
      <c r="R6" s="10">
        <v>25</v>
      </c>
      <c r="S6" s="9">
        <v>25</v>
      </c>
      <c r="T6" s="10">
        <v>25</v>
      </c>
      <c r="U6" s="9">
        <v>25</v>
      </c>
      <c r="V6" s="10">
        <v>25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>
        <f>+C6+D6</f>
        <v>87</v>
      </c>
      <c r="D7" s="186"/>
      <c r="E7" s="185">
        <f>+E6+F6</f>
        <v>50</v>
      </c>
      <c r="F7" s="186"/>
      <c r="G7" s="185">
        <f>+G6+H6</f>
        <v>50</v>
      </c>
      <c r="H7" s="186"/>
      <c r="I7" s="185">
        <f>+I6+J6</f>
        <v>50</v>
      </c>
      <c r="J7" s="186"/>
      <c r="K7" s="185">
        <f>+K6+L6</f>
        <v>50</v>
      </c>
      <c r="L7" s="186"/>
      <c r="M7" s="185">
        <f>+M6+N6</f>
        <v>50</v>
      </c>
      <c r="N7" s="186"/>
      <c r="O7" s="185">
        <f>+O6+P6</f>
        <v>50</v>
      </c>
      <c r="P7" s="186"/>
      <c r="Q7" s="185">
        <f>+Q6+R6</f>
        <v>50</v>
      </c>
      <c r="R7" s="186"/>
      <c r="S7" s="185">
        <f>+S6+T6</f>
        <v>50</v>
      </c>
      <c r="T7" s="186"/>
      <c r="U7" s="185">
        <f>+U6+V6</f>
        <v>50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31">
        <f>+C6</f>
        <v>75</v>
      </c>
      <c r="D9" s="32">
        <f>+C9*$AB$3</f>
        <v>70.293750000000003</v>
      </c>
      <c r="E9" s="32">
        <f>+D9*$AB$3</f>
        <v>65.882817187500009</v>
      </c>
      <c r="F9" s="32">
        <f>+E9*$AB$3</f>
        <v>61.748670408984388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"/>
      <c r="D10" s="31">
        <f>+D6</f>
        <v>12</v>
      </c>
      <c r="E10" s="32">
        <f>+D10*$AB$3</f>
        <v>11.247</v>
      </c>
      <c r="F10" s="32">
        <f t="shared" ref="F10:U26" si="0">+E10*$AB$3</f>
        <v>10.54125075</v>
      </c>
      <c r="G10" s="32">
        <f t="shared" si="0"/>
        <v>9.8797872654374999</v>
      </c>
      <c r="H10" s="32">
        <f t="shared" si="0"/>
        <v>9.2598306145312979</v>
      </c>
      <c r="I10" s="32">
        <f t="shared" si="0"/>
        <v>8.6787762434694589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"/>
      <c r="D11" s="1"/>
      <c r="E11" s="31">
        <f>+E6</f>
        <v>25</v>
      </c>
      <c r="F11" s="32">
        <f>+E11*$AB$3</f>
        <v>23.431250000000002</v>
      </c>
      <c r="G11" s="32">
        <f t="shared" si="0"/>
        <v>21.960939062500003</v>
      </c>
      <c r="H11" s="32">
        <f t="shared" si="0"/>
        <v>20.582890136328128</v>
      </c>
      <c r="I11" s="32">
        <f t="shared" si="0"/>
        <v>19.291313780273537</v>
      </c>
      <c r="J11" s="32">
        <f t="shared" si="0"/>
        <v>18.080783840561374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"/>
      <c r="D12" s="1"/>
      <c r="E12" s="33"/>
      <c r="F12" s="31">
        <f>+F6</f>
        <v>25</v>
      </c>
      <c r="G12" s="32">
        <f>+F12*$AB$3</f>
        <v>23.431250000000002</v>
      </c>
      <c r="H12" s="32">
        <f t="shared" si="0"/>
        <v>21.960939062500003</v>
      </c>
      <c r="I12" s="32">
        <f t="shared" si="0"/>
        <v>20.582890136328128</v>
      </c>
      <c r="J12" s="32">
        <f t="shared" si="0"/>
        <v>19.291313780273537</v>
      </c>
      <c r="K12" s="32">
        <f t="shared" si="0"/>
        <v>18.080783840561374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"/>
      <c r="D13" s="1"/>
      <c r="E13" s="1"/>
      <c r="F13" s="1"/>
      <c r="G13" s="31">
        <f>+G6</f>
        <v>25</v>
      </c>
      <c r="H13" s="32">
        <f>+G13*$AB$3</f>
        <v>23.431250000000002</v>
      </c>
      <c r="I13" s="32">
        <f t="shared" si="0"/>
        <v>21.960939062500003</v>
      </c>
      <c r="J13" s="32">
        <f t="shared" si="0"/>
        <v>20.582890136328128</v>
      </c>
      <c r="K13" s="32">
        <f t="shared" si="0"/>
        <v>19.291313780273537</v>
      </c>
      <c r="L13" s="32">
        <f t="shared" si="0"/>
        <v>18.080783840561374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25</v>
      </c>
      <c r="I14" s="32">
        <f>+H14*$AB$3</f>
        <v>23.431250000000002</v>
      </c>
      <c r="J14" s="32">
        <f t="shared" si="0"/>
        <v>21.960939062500003</v>
      </c>
      <c r="K14" s="32">
        <f t="shared" si="0"/>
        <v>20.582890136328128</v>
      </c>
      <c r="L14" s="32">
        <f t="shared" si="0"/>
        <v>19.291313780273537</v>
      </c>
      <c r="M14" s="32">
        <f t="shared" si="0"/>
        <v>18.080783840561374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25</v>
      </c>
      <c r="J15" s="32">
        <f>+I15*$AB$3</f>
        <v>23.431250000000002</v>
      </c>
      <c r="K15" s="32">
        <f t="shared" si="0"/>
        <v>21.960939062500003</v>
      </c>
      <c r="L15" s="32">
        <f t="shared" si="0"/>
        <v>20.582890136328128</v>
      </c>
      <c r="M15" s="32">
        <f t="shared" si="0"/>
        <v>19.291313780273537</v>
      </c>
      <c r="N15" s="32">
        <f t="shared" si="0"/>
        <v>18.080783840561374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25</v>
      </c>
      <c r="K16" s="32">
        <f>+J16*$AB$3</f>
        <v>23.431250000000002</v>
      </c>
      <c r="L16" s="32">
        <f t="shared" si="0"/>
        <v>21.960939062500003</v>
      </c>
      <c r="M16" s="32">
        <f t="shared" si="0"/>
        <v>20.582890136328128</v>
      </c>
      <c r="N16" s="32">
        <f t="shared" si="0"/>
        <v>19.291313780273537</v>
      </c>
      <c r="O16" s="32">
        <f t="shared" si="0"/>
        <v>18.080783840561374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25</v>
      </c>
      <c r="L17" s="32">
        <f>+K17*$AB$3</f>
        <v>23.431250000000002</v>
      </c>
      <c r="M17" s="32">
        <f t="shared" si="0"/>
        <v>21.960939062500003</v>
      </c>
      <c r="N17" s="32">
        <f t="shared" si="0"/>
        <v>20.582890136328128</v>
      </c>
      <c r="O17" s="32">
        <f t="shared" si="0"/>
        <v>19.291313780273537</v>
      </c>
      <c r="P17" s="32">
        <f t="shared" si="0"/>
        <v>18.080783840561374</v>
      </c>
      <c r="Q17" s="1"/>
      <c r="R17" s="1"/>
      <c r="S17" s="1"/>
      <c r="T17" s="1"/>
      <c r="U17" s="1"/>
      <c r="V17" s="1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25</v>
      </c>
      <c r="M18" s="32">
        <f>+L18*$AB$3</f>
        <v>23.431250000000002</v>
      </c>
      <c r="N18" s="32">
        <f t="shared" si="0"/>
        <v>21.960939062500003</v>
      </c>
      <c r="O18" s="32">
        <f t="shared" si="0"/>
        <v>20.582890136328128</v>
      </c>
      <c r="P18" s="32">
        <f t="shared" si="0"/>
        <v>19.291313780273537</v>
      </c>
      <c r="Q18" s="32">
        <f t="shared" si="0"/>
        <v>18.080783840561374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25</v>
      </c>
      <c r="N19" s="32">
        <f>+M19*$AB$3</f>
        <v>23.431250000000002</v>
      </c>
      <c r="O19" s="32">
        <f t="shared" si="0"/>
        <v>21.960939062500003</v>
      </c>
      <c r="P19" s="32">
        <f t="shared" si="0"/>
        <v>20.582890136328128</v>
      </c>
      <c r="Q19" s="32">
        <f t="shared" si="0"/>
        <v>19.291313780273537</v>
      </c>
      <c r="R19" s="32">
        <f t="shared" si="0"/>
        <v>18.080783840561374</v>
      </c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25</v>
      </c>
      <c r="O20" s="32">
        <f>+N20*$AB$3</f>
        <v>23.431250000000002</v>
      </c>
      <c r="P20" s="32">
        <f t="shared" si="0"/>
        <v>21.960939062500003</v>
      </c>
      <c r="Q20" s="32">
        <f t="shared" si="0"/>
        <v>20.582890136328128</v>
      </c>
      <c r="R20" s="32">
        <f t="shared" si="0"/>
        <v>19.291313780273537</v>
      </c>
      <c r="S20" s="32">
        <f t="shared" si="0"/>
        <v>18.080783840561374</v>
      </c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25</v>
      </c>
      <c r="P21" s="32">
        <f>+O21*$AB$3</f>
        <v>23.431250000000002</v>
      </c>
      <c r="Q21" s="32">
        <f t="shared" si="0"/>
        <v>21.960939062500003</v>
      </c>
      <c r="R21" s="32">
        <f t="shared" si="0"/>
        <v>20.582890136328128</v>
      </c>
      <c r="S21" s="32">
        <f t="shared" si="0"/>
        <v>19.291313780273537</v>
      </c>
      <c r="T21" s="32">
        <f t="shared" si="0"/>
        <v>18.080783840561374</v>
      </c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25</v>
      </c>
      <c r="Q22" s="32">
        <f>+P22*$AB$3</f>
        <v>23.431250000000002</v>
      </c>
      <c r="R22" s="32">
        <f t="shared" si="0"/>
        <v>21.960939062500003</v>
      </c>
      <c r="S22" s="32">
        <f t="shared" si="0"/>
        <v>20.582890136328128</v>
      </c>
      <c r="T22" s="32">
        <f t="shared" si="0"/>
        <v>19.291313780273537</v>
      </c>
      <c r="U22" s="32">
        <f t="shared" si="0"/>
        <v>18.080783840561374</v>
      </c>
      <c r="V22" s="1"/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25</v>
      </c>
      <c r="R23" s="32">
        <f>+Q23*$AB$3</f>
        <v>23.431250000000002</v>
      </c>
      <c r="S23" s="32">
        <f t="shared" si="0"/>
        <v>21.960939062500003</v>
      </c>
      <c r="T23" s="32">
        <f t="shared" si="0"/>
        <v>20.582890136328128</v>
      </c>
      <c r="U23" s="32">
        <f t="shared" si="0"/>
        <v>19.291313780273537</v>
      </c>
      <c r="V23" s="32">
        <f t="shared" ref="V23:V27" si="1">+U23*$AB$3</f>
        <v>18.080783840561374</v>
      </c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25</v>
      </c>
      <c r="S24" s="32">
        <f t="shared" si="0"/>
        <v>23.431250000000002</v>
      </c>
      <c r="T24" s="32">
        <f t="shared" si="0"/>
        <v>21.960939062500003</v>
      </c>
      <c r="U24" s="32">
        <f t="shared" si="0"/>
        <v>20.582890136328128</v>
      </c>
      <c r="V24" s="32">
        <f t="shared" si="1"/>
        <v>19.291313780273537</v>
      </c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25</v>
      </c>
      <c r="T25" s="32">
        <f t="shared" si="0"/>
        <v>23.431250000000002</v>
      </c>
      <c r="U25" s="32">
        <f t="shared" si="0"/>
        <v>21.960939062500003</v>
      </c>
      <c r="V25" s="32">
        <f t="shared" si="1"/>
        <v>20.582890136328128</v>
      </c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25</v>
      </c>
      <c r="U26" s="32">
        <f t="shared" si="0"/>
        <v>23.431250000000002</v>
      </c>
      <c r="V26" s="32">
        <f t="shared" si="1"/>
        <v>21.960939062500003</v>
      </c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25</v>
      </c>
      <c r="V27" s="32">
        <f t="shared" si="1"/>
        <v>23.431250000000002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25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75</v>
      </c>
      <c r="D29" s="24">
        <f>SUM(D9:D28)</f>
        <v>82.293750000000003</v>
      </c>
      <c r="E29" s="24">
        <f t="shared" ref="E29:V29" si="2">SUM(E9:E28)</f>
        <v>102.12981718750001</v>
      </c>
      <c r="F29" s="24">
        <f t="shared" si="2"/>
        <v>120.72117115898439</v>
      </c>
      <c r="G29" s="24">
        <f t="shared" si="2"/>
        <v>80.271976327937509</v>
      </c>
      <c r="H29" s="24">
        <f t="shared" si="2"/>
        <v>100.23490981335944</v>
      </c>
      <c r="I29" s="24">
        <f t="shared" si="2"/>
        <v>118.94516922257114</v>
      </c>
      <c r="J29" s="24">
        <f t="shared" si="2"/>
        <v>128.34717681966305</v>
      </c>
      <c r="K29" s="24">
        <f t="shared" si="2"/>
        <v>128.34717681966305</v>
      </c>
      <c r="L29" s="24">
        <f t="shared" si="2"/>
        <v>128.34717681966305</v>
      </c>
      <c r="M29" s="24">
        <f t="shared" si="2"/>
        <v>128.34717681966305</v>
      </c>
      <c r="N29" s="24">
        <f t="shared" si="2"/>
        <v>128.34717681966305</v>
      </c>
      <c r="O29" s="24">
        <f t="shared" si="2"/>
        <v>128.34717681966305</v>
      </c>
      <c r="P29" s="24">
        <f t="shared" si="2"/>
        <v>128.34717681966305</v>
      </c>
      <c r="Q29" s="24">
        <f t="shared" si="2"/>
        <v>128.34717681966305</v>
      </c>
      <c r="R29" s="24">
        <f t="shared" si="2"/>
        <v>128.34717681966305</v>
      </c>
      <c r="S29" s="24">
        <f t="shared" si="2"/>
        <v>128.34717681966305</v>
      </c>
      <c r="T29" s="24">
        <f t="shared" si="2"/>
        <v>128.34717681966305</v>
      </c>
      <c r="U29" s="24">
        <f t="shared" si="2"/>
        <v>128.34717681966305</v>
      </c>
      <c r="V29" s="24">
        <f t="shared" si="2"/>
        <v>128.34717681966305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C2:N2"/>
    <mergeCell ref="O3:P3"/>
    <mergeCell ref="Q3:R3"/>
    <mergeCell ref="S3:T3"/>
    <mergeCell ref="U3:V3"/>
    <mergeCell ref="O2:V2"/>
    <mergeCell ref="M3:N3"/>
    <mergeCell ref="C3:D3"/>
    <mergeCell ref="E3:F3"/>
    <mergeCell ref="G3:H3"/>
    <mergeCell ref="I3:J3"/>
    <mergeCell ref="K3:L3"/>
    <mergeCell ref="Q4:R4"/>
    <mergeCell ref="S4:T4"/>
    <mergeCell ref="U4:V4"/>
    <mergeCell ref="C4:D4"/>
    <mergeCell ref="E4:F4"/>
    <mergeCell ref="G4:H4"/>
    <mergeCell ref="I4:J4"/>
    <mergeCell ref="K4:L4"/>
    <mergeCell ref="M4:N4"/>
    <mergeCell ref="O4:P4"/>
    <mergeCell ref="Q7:R7"/>
    <mergeCell ref="S7:T7"/>
    <mergeCell ref="U7:V7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" footer="0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B1:W12"/>
  <sheetViews>
    <sheetView workbookViewId="0">
      <selection activeCell="S23" sqref="S23"/>
    </sheetView>
  </sheetViews>
  <sheetFormatPr baseColWidth="10" defaultColWidth="12.625" defaultRowHeight="11.25" x14ac:dyDescent="0.2"/>
  <cols>
    <col min="1" max="1" width="1.125" style="2" customWidth="1"/>
    <col min="2" max="2" width="10.625" style="2" customWidth="1"/>
    <col min="3" max="3" width="31.125" style="2" bestFit="1" customWidth="1"/>
    <col min="4" max="8" width="4.125" style="2" bestFit="1" customWidth="1"/>
    <col min="9" max="23" width="5.25" style="2" bestFit="1" customWidth="1"/>
    <col min="24" max="16384" width="12.625" style="2"/>
  </cols>
  <sheetData>
    <row r="1" spans="2:23" ht="12" thickBot="1" x14ac:dyDescent="0.25">
      <c r="D1" s="203" t="s">
        <v>51</v>
      </c>
      <c r="E1" s="204"/>
      <c r="F1" s="203" t="s">
        <v>52</v>
      </c>
      <c r="G1" s="204"/>
      <c r="H1" s="203" t="s">
        <v>56</v>
      </c>
      <c r="I1" s="204"/>
      <c r="J1" s="203" t="s">
        <v>57</v>
      </c>
      <c r="K1" s="204"/>
      <c r="L1" s="203" t="s">
        <v>58</v>
      </c>
      <c r="M1" s="204"/>
      <c r="N1" s="203" t="s">
        <v>59</v>
      </c>
      <c r="O1" s="204"/>
      <c r="P1" s="203" t="s">
        <v>60</v>
      </c>
      <c r="Q1" s="204"/>
      <c r="R1" s="203" t="s">
        <v>61</v>
      </c>
      <c r="S1" s="204"/>
      <c r="T1" s="203" t="s">
        <v>62</v>
      </c>
      <c r="U1" s="204"/>
      <c r="V1" s="203" t="s">
        <v>63</v>
      </c>
      <c r="W1" s="204"/>
    </row>
    <row r="2" spans="2:23" ht="12" thickBot="1" x14ac:dyDescent="0.25">
      <c r="B2" s="35" t="s">
        <v>64</v>
      </c>
      <c r="C2" s="36" t="s">
        <v>53</v>
      </c>
      <c r="D2" s="51" t="s">
        <v>54</v>
      </c>
      <c r="E2" s="52" t="s">
        <v>55</v>
      </c>
      <c r="F2" s="51" t="s">
        <v>54</v>
      </c>
      <c r="G2" s="52" t="s">
        <v>55</v>
      </c>
      <c r="H2" s="51" t="s">
        <v>54</v>
      </c>
      <c r="I2" s="52" t="s">
        <v>55</v>
      </c>
      <c r="J2" s="51" t="s">
        <v>54</v>
      </c>
      <c r="K2" s="52" t="s">
        <v>55</v>
      </c>
      <c r="L2" s="51" t="s">
        <v>54</v>
      </c>
      <c r="M2" s="52" t="s">
        <v>55</v>
      </c>
      <c r="N2" s="51" t="s">
        <v>54</v>
      </c>
      <c r="O2" s="52" t="s">
        <v>55</v>
      </c>
      <c r="P2" s="51" t="s">
        <v>54</v>
      </c>
      <c r="Q2" s="52" t="s">
        <v>55</v>
      </c>
      <c r="R2" s="51" t="s">
        <v>54</v>
      </c>
      <c r="S2" s="52" t="s">
        <v>55</v>
      </c>
      <c r="T2" s="51" t="s">
        <v>54</v>
      </c>
      <c r="U2" s="52" t="s">
        <v>55</v>
      </c>
      <c r="V2" s="51" t="s">
        <v>54</v>
      </c>
      <c r="W2" s="52" t="s">
        <v>55</v>
      </c>
    </row>
    <row r="3" spans="2:23" x14ac:dyDescent="0.2">
      <c r="B3" s="199" t="s">
        <v>23</v>
      </c>
      <c r="C3" s="19" t="s">
        <v>15</v>
      </c>
      <c r="D3" s="43">
        <f>+'Tecnologia en Asis Geren'!C29</f>
        <v>75</v>
      </c>
      <c r="E3" s="44">
        <f>+'Tecnologia en Asis Geren'!D29</f>
        <v>82.293750000000003</v>
      </c>
      <c r="F3" s="43">
        <f>+'Tecnologia en Asis Geren'!E29</f>
        <v>102.12981718750001</v>
      </c>
      <c r="G3" s="44">
        <f>+'Tecnologia en Asis Geren'!F29</f>
        <v>120.72117115898439</v>
      </c>
      <c r="H3" s="43">
        <f>+'Tecnologia en Asis Geren'!G29</f>
        <v>80.271976327937509</v>
      </c>
      <c r="I3" s="44">
        <f>+'Tecnologia en Asis Geren'!H29</f>
        <v>100.23490981335944</v>
      </c>
      <c r="J3" s="43">
        <f>+'Tecnologia en Asis Geren'!I29</f>
        <v>118.94516922257114</v>
      </c>
      <c r="K3" s="44">
        <f>+'Tecnologia en Asis Geren'!J29</f>
        <v>128.34717681966305</v>
      </c>
      <c r="L3" s="43">
        <f>+'Tecnologia en Asis Geren'!K29</f>
        <v>128.34717681966305</v>
      </c>
      <c r="M3" s="44">
        <f>+'Tecnologia en Asis Geren'!L29</f>
        <v>128.34717681966305</v>
      </c>
      <c r="N3" s="43">
        <f>+'Tecnologia en Asis Geren'!M29</f>
        <v>128.34717681966305</v>
      </c>
      <c r="O3" s="44">
        <f>+'Tecnologia en Asis Geren'!N29</f>
        <v>128.34717681966305</v>
      </c>
      <c r="P3" s="43">
        <f>+'Tecnologia en Asis Geren'!O29</f>
        <v>128.34717681966305</v>
      </c>
      <c r="Q3" s="44">
        <f>+'Tecnologia en Asis Geren'!P29</f>
        <v>128.34717681966305</v>
      </c>
      <c r="R3" s="43">
        <f>+'Tecnologia en Asis Geren'!Q29</f>
        <v>128.34717681966305</v>
      </c>
      <c r="S3" s="44">
        <f>+'Tecnologia en Asis Geren'!R29</f>
        <v>128.34717681966305</v>
      </c>
      <c r="T3" s="43">
        <f>+'Tecnologia en Asis Geren'!S29</f>
        <v>128.34717681966305</v>
      </c>
      <c r="U3" s="44">
        <f>+'Tecnologia en Asis Geren'!T29</f>
        <v>128.34717681966305</v>
      </c>
      <c r="V3" s="43">
        <f>+'Tecnologia en Asis Geren'!U29</f>
        <v>128.34717681966305</v>
      </c>
      <c r="W3" s="44">
        <f>+'Tecnologia en Asis Geren'!V29</f>
        <v>128.34717681966305</v>
      </c>
    </row>
    <row r="4" spans="2:23" x14ac:dyDescent="0.2">
      <c r="B4" s="200"/>
      <c r="C4" s="20" t="s">
        <v>7</v>
      </c>
      <c r="D4" s="45">
        <f>+Derecho!C29</f>
        <v>90</v>
      </c>
      <c r="E4" s="46">
        <f>+Derecho!D29</f>
        <v>168.5325</v>
      </c>
      <c r="F4" s="45">
        <f>+Derecho!E29</f>
        <v>240.61415062499998</v>
      </c>
      <c r="G4" s="46">
        <f>+Derecho!F29</f>
        <v>306.67044097453129</v>
      </c>
      <c r="H4" s="45">
        <f>+Derecho!G29</f>
        <v>365.48686768532843</v>
      </c>
      <c r="I4" s="46">
        <f>+Derecho!H29</f>
        <v>417.6323302334448</v>
      </c>
      <c r="J4" s="45">
        <f>+Derecho!I29</f>
        <v>462.14902854616298</v>
      </c>
      <c r="K4" s="46">
        <f>+Derecho!J29</f>
        <v>499.76806569391965</v>
      </c>
      <c r="L4" s="45">
        <f>+Derecho!K29</f>
        <v>531.16007089703385</v>
      </c>
      <c r="M4" s="46">
        <f>+Derecho!L29</f>
        <v>556.93983687241769</v>
      </c>
      <c r="N4" s="45">
        <f>+Derecho!M29</f>
        <v>528.41968834143643</v>
      </c>
      <c r="O4" s="46">
        <f>+Derecho!N29</f>
        <v>500.5658234489805</v>
      </c>
      <c r="P4" s="45">
        <f>+Derecho!O29</f>
        <v>476.17015299775045</v>
      </c>
      <c r="Q4" s="46">
        <f>+Derecho!P29</f>
        <v>454.13624545996663</v>
      </c>
      <c r="R4" s="45">
        <f>+Derecho!Q29</f>
        <v>435.1651606348301</v>
      </c>
      <c r="S4" s="46">
        <f>+Derecho!R29</f>
        <v>419.00186152935828</v>
      </c>
      <c r="T4" s="45">
        <f>+Derecho!S29</f>
        <v>406.2041037803582</v>
      </c>
      <c r="U4" s="46">
        <f>+Derecho!T29</f>
        <v>396.42441349427543</v>
      </c>
      <c r="V4" s="45">
        <f>+Derecho!U29</f>
        <v>389.34500685195775</v>
      </c>
      <c r="W4" s="46">
        <f>+Derecho!V29</f>
        <v>384.67547157451327</v>
      </c>
    </row>
    <row r="5" spans="2:23" x14ac:dyDescent="0.2">
      <c r="B5" s="200"/>
      <c r="C5" s="20" t="s">
        <v>11</v>
      </c>
      <c r="D5" s="45">
        <f>+'Administracion empresas'!C29</f>
        <v>20</v>
      </c>
      <c r="E5" s="46">
        <f>+'Administracion empresas'!D29</f>
        <v>59.552999999999997</v>
      </c>
      <c r="F5" s="45">
        <f>+'Administracion empresas'!E29</f>
        <v>101.42199045000001</v>
      </c>
      <c r="G5" s="46">
        <f>+'Administracion empresas'!F29</f>
        <v>145.81120896344251</v>
      </c>
      <c r="H5" s="45">
        <f>+'Administracion empresas'!G29</f>
        <v>192.0076884431096</v>
      </c>
      <c r="I5" s="46">
        <f>+'Administracion empresas'!H29</f>
        <v>240.13899820640611</v>
      </c>
      <c r="J5" s="45">
        <f>+'Administracion empresas'!I29</f>
        <v>289.29148046049295</v>
      </c>
      <c r="K5" s="46">
        <f>+'Administracion empresas'!J29</f>
        <v>339.5261882907609</v>
      </c>
      <c r="L5" s="45">
        <f>+'Administracion empresas'!K29</f>
        <v>389.77215784939364</v>
      </c>
      <c r="M5" s="46">
        <f>+'Administracion empresas'!L29</f>
        <v>440.05181758572951</v>
      </c>
      <c r="N5" s="45">
        <f>+'Administracion empresas'!M29</f>
        <v>489.26286319450179</v>
      </c>
      <c r="O5" s="46">
        <f>+'Administracion empresas'!N29</f>
        <v>521.42024566573127</v>
      </c>
      <c r="P5" s="45">
        <f>+'Administracion empresas'!O29</f>
        <v>550.30630323581886</v>
      </c>
      <c r="Q5" s="46">
        <f>+'Administracion empresas'!P29</f>
        <v>575.78994142407225</v>
      </c>
      <c r="R5" s="45">
        <f>+'Administracion empresas'!Q29</f>
        <v>598.47099934275275</v>
      </c>
      <c r="S5" s="46">
        <f>+'Administracion empresas'!R29</f>
        <v>618.27813340352122</v>
      </c>
      <c r="T5" s="45">
        <f>+'Administracion empresas'!S29</f>
        <v>635.96989645387464</v>
      </c>
      <c r="U5" s="46">
        <f>+'Administracion empresas'!T29</f>
        <v>651.52665977332958</v>
      </c>
      <c r="V5" s="45">
        <f>+'Administracion empresas'!U29</f>
        <v>665.83114324269877</v>
      </c>
      <c r="W5" s="46">
        <f>+'Administracion empresas'!V29</f>
        <v>678.89324359283353</v>
      </c>
    </row>
    <row r="6" spans="2:23" x14ac:dyDescent="0.2">
      <c r="B6" s="201"/>
      <c r="C6" s="20" t="s">
        <v>9</v>
      </c>
      <c r="D6" s="45">
        <f>+Economia!C29</f>
        <v>0</v>
      </c>
      <c r="E6" s="46">
        <f>+Economia!D29</f>
        <v>0</v>
      </c>
      <c r="F6" s="45">
        <f>+Economia!E29</f>
        <v>0</v>
      </c>
      <c r="G6" s="46">
        <f>+Economia!F29</f>
        <v>35</v>
      </c>
      <c r="H6" s="45">
        <f>+Economia!G29</f>
        <v>70.04025</v>
      </c>
      <c r="I6" s="46">
        <f>+Economia!H29</f>
        <v>105.34157628749999</v>
      </c>
      <c r="J6" s="45">
        <f>+Economia!I29</f>
        <v>140.30883299723064</v>
      </c>
      <c r="K6" s="46">
        <f>+Economia!J29</f>
        <v>175.11532791539901</v>
      </c>
      <c r="L6" s="45">
        <f>+Economia!K29</f>
        <v>209.47082302926981</v>
      </c>
      <c r="M6" s="46">
        <f>+Economia!L29</f>
        <v>242.95404863341187</v>
      </c>
      <c r="N6" s="45">
        <f>+Economia!M29</f>
        <v>273.79712189866734</v>
      </c>
      <c r="O6" s="46">
        <f>+Economia!N29</f>
        <v>302.20821883695749</v>
      </c>
      <c r="P6" s="45">
        <f>+Economia!O29</f>
        <v>328.3791007816634</v>
      </c>
      <c r="Q6" s="46">
        <f>+Economia!P29</f>
        <v>337.09169526449341</v>
      </c>
      <c r="R6" s="45">
        <f>+Economia!Q29</f>
        <v>343.88572459870932</v>
      </c>
      <c r="S6" s="46">
        <f>+Economia!R29</f>
        <v>348.81394148038817</v>
      </c>
      <c r="T6" s="45">
        <f>+Economia!S29</f>
        <v>352.27618483692379</v>
      </c>
      <c r="U6" s="46">
        <f>+Economia!T29</f>
        <v>354.32340366333244</v>
      </c>
      <c r="V6" s="45">
        <f>+Economia!U29</f>
        <v>355.20040908531877</v>
      </c>
      <c r="W6" s="46">
        <f>+Economia!V29</f>
        <v>355.20040908531877</v>
      </c>
    </row>
    <row r="7" spans="2:23" ht="12" thickBot="1" x14ac:dyDescent="0.25">
      <c r="B7" s="202"/>
      <c r="C7" s="21" t="s">
        <v>8</v>
      </c>
      <c r="D7" s="47">
        <f>+'Trabajo Social'!C29</f>
        <v>0</v>
      </c>
      <c r="E7" s="48">
        <f>+'Trabajo Social'!D29</f>
        <v>0</v>
      </c>
      <c r="F7" s="47">
        <f>+'Trabajo Social'!E29</f>
        <v>0</v>
      </c>
      <c r="G7" s="48">
        <f>+'Trabajo Social'!F29</f>
        <v>35</v>
      </c>
      <c r="H7" s="47">
        <f>+'Trabajo Social'!G29</f>
        <v>71.70975</v>
      </c>
      <c r="I7" s="48">
        <f>+'Trabajo Social'!H29</f>
        <v>110.29999128749999</v>
      </c>
      <c r="J7" s="47">
        <f>+'Trabajo Social'!I29</f>
        <v>150.13758655889438</v>
      </c>
      <c r="K7" s="48">
        <f>+'Trabajo Social'!J29</f>
        <v>191.3306471375848</v>
      </c>
      <c r="L7" s="47">
        <f>+'Trabajo Social'!K29</f>
        <v>233.53403619924904</v>
      </c>
      <c r="M7" s="48">
        <f>+'Trabajo Social'!L29</f>
        <v>276.83095662764242</v>
      </c>
      <c r="N7" s="47">
        <f>+'Trabajo Social'!M29</f>
        <v>318.77917798469133</v>
      </c>
      <c r="O7" s="48">
        <f>+'Trabajo Social'!N29</f>
        <v>359.42071224646827</v>
      </c>
      <c r="P7" s="47">
        <f>+'Trabajo Social'!O29</f>
        <v>398.22475705999074</v>
      </c>
      <c r="Q7" s="48">
        <f>+'Trabajo Social'!P29</f>
        <v>410.31457709936325</v>
      </c>
      <c r="R7" s="47">
        <f>+'Trabajo Social'!Q29</f>
        <v>419.98736094225262</v>
      </c>
      <c r="S7" s="48">
        <f>+'Trabajo Social'!R29</f>
        <v>427.15516420199873</v>
      </c>
      <c r="T7" s="47">
        <f>+'Trabajo Social'!S29</f>
        <v>432.31471496338963</v>
      </c>
      <c r="U7" s="48">
        <f>+'Trabajo Social'!T29</f>
        <v>435.4214717661402</v>
      </c>
      <c r="V7" s="47">
        <f>+'Trabajo Social'!U29</f>
        <v>436.76012110317805</v>
      </c>
      <c r="W7" s="48">
        <f>+'Trabajo Social'!V29</f>
        <v>436.30217292249489</v>
      </c>
    </row>
    <row r="8" spans="2:23" x14ac:dyDescent="0.2">
      <c r="B8" s="39" t="s">
        <v>25</v>
      </c>
      <c r="C8" s="19" t="s">
        <v>66</v>
      </c>
      <c r="D8" s="43">
        <f>+'Tec. Admon de construcciones'!C29</f>
        <v>0</v>
      </c>
      <c r="E8" s="44">
        <f>+'Tec. Admon de construcciones'!D29</f>
        <v>0</v>
      </c>
      <c r="F8" s="43">
        <f>+'Tec. Admon de construcciones'!E29</f>
        <v>0</v>
      </c>
      <c r="G8" s="44">
        <f>+'Tec. Admon de construcciones'!F29</f>
        <v>0</v>
      </c>
      <c r="H8" s="43">
        <f>+'Tec. Admon de construcciones'!G29</f>
        <v>25</v>
      </c>
      <c r="I8" s="44">
        <f>+'Tec. Admon de construcciones'!H29</f>
        <v>58.863749999999996</v>
      </c>
      <c r="J8" s="43">
        <f>+'Tec. Admon de construcciones'!I29</f>
        <v>93.988392562499996</v>
      </c>
      <c r="K8" s="44">
        <f>+'Tec. Admon de construcciones'!J29</f>
        <v>130.54062012053436</v>
      </c>
      <c r="L8" s="43">
        <f>+'Tec. Admon de construcciones'!K29</f>
        <v>167.8809889360561</v>
      </c>
      <c r="M8" s="44">
        <f>+'Tec. Admon de construcciones'!L29</f>
        <v>206.12064438891232</v>
      </c>
      <c r="N8" s="43">
        <f>+'Tec. Admon de construcciones'!M29</f>
        <v>225.54533470746355</v>
      </c>
      <c r="O8" s="44">
        <f>+'Tec. Admon de construcciones'!N29</f>
        <v>238.43065180128752</v>
      </c>
      <c r="P8" s="43">
        <f>+'Tec. Admon de construcciones'!O29</f>
        <v>248.99938750216026</v>
      </c>
      <c r="Q8" s="44">
        <f>+'Tec. Admon de construcciones'!P29</f>
        <v>256.80020687144759</v>
      </c>
      <c r="R8" s="43">
        <f>+'Tec. Admon de construcciones'!Q29</f>
        <v>262.39354949227652</v>
      </c>
      <c r="S8" s="44">
        <f>+'Tec. Admon de construcciones'!R29</f>
        <v>265.76856941237691</v>
      </c>
      <c r="T8" s="43">
        <f>+'Tec. Admon de construcciones'!S29</f>
        <v>267.60222694688969</v>
      </c>
      <c r="U8" s="44">
        <f>+'Tec. Admon de construcciones'!T29</f>
        <v>267.90905830703105</v>
      </c>
      <c r="V8" s="43">
        <f>+'Tec. Admon de construcciones'!U29</f>
        <v>267.90905830703105</v>
      </c>
      <c r="W8" s="44">
        <f>+'Tec. Admon de construcciones'!V29</f>
        <v>267.90905830703105</v>
      </c>
    </row>
    <row r="9" spans="2:23" x14ac:dyDescent="0.2">
      <c r="B9" s="37" t="s">
        <v>25</v>
      </c>
      <c r="C9" s="20" t="s">
        <v>20</v>
      </c>
      <c r="D9" s="45">
        <f>+Turismo!C29</f>
        <v>0</v>
      </c>
      <c r="E9" s="46">
        <f>+Turismo!D29</f>
        <v>0</v>
      </c>
      <c r="F9" s="45">
        <f>+Turismo!E29</f>
        <v>0</v>
      </c>
      <c r="G9" s="46">
        <f>+Turismo!F29</f>
        <v>0</v>
      </c>
      <c r="H9" s="45">
        <f>+Turismo!G29</f>
        <v>0</v>
      </c>
      <c r="I9" s="46">
        <f>+Turismo!H29</f>
        <v>35</v>
      </c>
      <c r="J9" s="45">
        <f>+Turismo!I29</f>
        <v>71.396500000000003</v>
      </c>
      <c r="K9" s="46">
        <f>+Turismo!J29</f>
        <v>109.35750035</v>
      </c>
      <c r="L9" s="45">
        <f>+Turismo!K29</f>
        <v>148.245704585965</v>
      </c>
      <c r="M9" s="46">
        <f>+Turismo!L29</f>
        <v>188.1708982320678</v>
      </c>
      <c r="N9" s="45">
        <f>+Turismo!M29</f>
        <v>228.32988546896189</v>
      </c>
      <c r="O9" s="46">
        <f>+Turismo!N29</f>
        <v>268.78668292789649</v>
      </c>
      <c r="P9" s="45">
        <f>+Turismo!O29</f>
        <v>308.00833694248786</v>
      </c>
      <c r="Q9" s="46">
        <f>+Turismo!P29</f>
        <v>345.65720263109409</v>
      </c>
      <c r="R9" s="45">
        <f>+Turismo!Q29</f>
        <v>381.79634880558717</v>
      </c>
      <c r="S9" s="46">
        <f>+Turismo!R29</f>
        <v>393.24140028990411</v>
      </c>
      <c r="T9" s="45">
        <f>+Turismo!S29</f>
        <v>402.36791201541359</v>
      </c>
      <c r="U9" s="46">
        <f>+Turismo!T29</f>
        <v>409.12008997090095</v>
      </c>
      <c r="V9" s="45">
        <f>+Turismo!U29</f>
        <v>413.97473346401148</v>
      </c>
      <c r="W9" s="46">
        <f>+Turismo!V29</f>
        <v>416.91032729910501</v>
      </c>
    </row>
    <row r="10" spans="2:23" ht="12" thickBot="1" x14ac:dyDescent="0.25">
      <c r="B10" s="38" t="s">
        <v>25</v>
      </c>
      <c r="C10" s="21" t="s">
        <v>21</v>
      </c>
      <c r="D10" s="47">
        <f>+'Diseño digital y Multimedia'!C29</f>
        <v>0</v>
      </c>
      <c r="E10" s="48">
        <f>+'Diseño digital y Multimedia'!D29</f>
        <v>0</v>
      </c>
      <c r="F10" s="47">
        <f>+'Diseño digital y Multimedia'!E29</f>
        <v>0</v>
      </c>
      <c r="G10" s="48">
        <f>+'Diseño digital y Multimedia'!F29</f>
        <v>0</v>
      </c>
      <c r="H10" s="47">
        <f>+'Diseño digital y Multimedia'!G29</f>
        <v>0</v>
      </c>
      <c r="I10" s="48">
        <f>+'Diseño digital y Multimedia'!H29</f>
        <v>35</v>
      </c>
      <c r="J10" s="47">
        <f>+'Diseño digital y Multimedia'!I29</f>
        <v>71.972250000000003</v>
      </c>
      <c r="K10" s="48">
        <f>+'Diseño digital y Multimedia'!J29</f>
        <v>111.0941062875</v>
      </c>
      <c r="L10" s="47">
        <f>+'Diseño digital y Multimedia'!K29</f>
        <v>151.74017067380063</v>
      </c>
      <c r="M10" s="48">
        <f>+'Diseño digital y Multimedia'!L29</f>
        <v>194.02136203736526</v>
      </c>
      <c r="N10" s="47">
        <f>+'Diseño digital y Multimedia'!M29</f>
        <v>237.1373970811816</v>
      </c>
      <c r="O10" s="48">
        <f>+'Diseño digital y Multimedia'!N29</f>
        <v>281.14192350645163</v>
      </c>
      <c r="P10" s="47">
        <f>+'Diseño digital y Multimedia'!O29</f>
        <v>324.49291701552409</v>
      </c>
      <c r="Q10" s="48">
        <f>+'Diseño digital y Multimedia'!P29</f>
        <v>366.81865952810699</v>
      </c>
      <c r="R10" s="47">
        <f>+'Diseño digital y Multimedia'!Q29</f>
        <v>408.14339823026728</v>
      </c>
      <c r="S10" s="48">
        <f>+'Diseño digital y Multimedia'!R29</f>
        <v>420.94069603006187</v>
      </c>
      <c r="T10" s="47">
        <f>+'Diseño digital y Multimedia'!S29</f>
        <v>431.23132887032654</v>
      </c>
      <c r="U10" s="48">
        <f>+'Diseño digital y Multimedia'!T29</f>
        <v>438.89825866802903</v>
      </c>
      <c r="V10" s="47">
        <f>+'Diseño digital y Multimedia'!U29</f>
        <v>444.45579861954496</v>
      </c>
      <c r="W10" s="48">
        <f>+'Diseño digital y Multimedia'!V29</f>
        <v>447.83815177734846</v>
      </c>
    </row>
    <row r="11" spans="2:23" ht="12" thickBot="1" x14ac:dyDescent="0.25">
      <c r="B11" s="40" t="s">
        <v>24</v>
      </c>
      <c r="C11" s="22" t="s">
        <v>65</v>
      </c>
      <c r="D11" s="49">
        <f>+'Esp, Gcia Segur y Salud en trab'!C29</f>
        <v>0</v>
      </c>
      <c r="E11" s="50">
        <f>+'Esp, Gcia Segur y Salud en trab'!D29</f>
        <v>0</v>
      </c>
      <c r="F11" s="49">
        <f>+'Esp, Gcia Segur y Salud en trab'!E29</f>
        <v>0</v>
      </c>
      <c r="G11" s="50">
        <f>+'Esp, Gcia Segur y Salud en trab'!F29</f>
        <v>0</v>
      </c>
      <c r="H11" s="49">
        <f>+'Esp, Gcia Segur y Salud en trab'!G29</f>
        <v>20</v>
      </c>
      <c r="I11" s="50">
        <f>+'Esp, Gcia Segur y Salud en trab'!H29</f>
        <v>42.176000000000002</v>
      </c>
      <c r="J11" s="49">
        <f>+'Esp, Gcia Segur y Salud en trab'!I29</f>
        <v>46.202399999999997</v>
      </c>
      <c r="K11" s="50">
        <f>+'Esp, Gcia Segur y Salud en trab'!J29</f>
        <v>48.512519999999995</v>
      </c>
      <c r="L11" s="49">
        <f>+'Esp, Gcia Segur y Salud en trab'!K29</f>
        <v>50.684570999999991</v>
      </c>
      <c r="M11" s="50">
        <f>+'Esp, Gcia Segur y Salud en trab'!L29</f>
        <v>52.711953839999993</v>
      </c>
      <c r="N11" s="49">
        <f>+'Esp, Gcia Segur y Salud en trab'!M29</f>
        <v>54.546165273599996</v>
      </c>
      <c r="O11" s="50">
        <f>+'Esp, Gcia Segur y Salud en trab'!N29</f>
        <v>57.085593907007997</v>
      </c>
      <c r="P11" s="49">
        <f>+'Esp, Gcia Segur y Salud en trab'!O29</f>
        <v>59.364000000000004</v>
      </c>
      <c r="Q11" s="50">
        <f>+'Esp, Gcia Segur y Salud en trab'!P29</f>
        <v>60.551280000000006</v>
      </c>
      <c r="R11" s="49">
        <f>+'Esp, Gcia Segur y Salud en trab'!Q29</f>
        <v>60.926065600000001</v>
      </c>
      <c r="S11" s="50">
        <f>+'Esp, Gcia Segur y Salud en trab'!R29</f>
        <v>61.032799999999995</v>
      </c>
      <c r="T11" s="49">
        <f>+'Esp, Gcia Segur y Salud en trab'!S29</f>
        <v>61.330027999999999</v>
      </c>
      <c r="U11" s="50">
        <f>+'Esp, Gcia Segur y Salud en trab'!T29</f>
        <v>61.330027999999999</v>
      </c>
      <c r="V11" s="49">
        <f>+'Esp, Gcia Segur y Salud en trab'!U29</f>
        <v>61.330027999999999</v>
      </c>
      <c r="W11" s="50">
        <f>+'Esp, Gcia Segur y Salud en trab'!V29</f>
        <v>61.330027999999999</v>
      </c>
    </row>
    <row r="12" spans="2:23" ht="12" thickBot="1" x14ac:dyDescent="0.25">
      <c r="C12" s="23" t="s">
        <v>118</v>
      </c>
      <c r="D12" s="41">
        <f>SUM(D3:D11)</f>
        <v>185</v>
      </c>
      <c r="E12" s="42">
        <f>SUM(E3:E11)</f>
        <v>310.37925000000001</v>
      </c>
      <c r="F12" s="41">
        <f t="shared" ref="F12:W12" si="0">SUM(F3:F11)</f>
        <v>444.1659582625</v>
      </c>
      <c r="G12" s="42">
        <f t="shared" si="0"/>
        <v>643.20282109695813</v>
      </c>
      <c r="H12" s="41">
        <f t="shared" si="0"/>
        <v>824.51653245637556</v>
      </c>
      <c r="I12" s="42">
        <f t="shared" si="0"/>
        <v>1144.6875558282102</v>
      </c>
      <c r="J12" s="41">
        <f t="shared" si="0"/>
        <v>1444.391640347852</v>
      </c>
      <c r="K12" s="42">
        <f t="shared" si="0"/>
        <v>1733.5921526153618</v>
      </c>
      <c r="L12" s="41">
        <f t="shared" si="0"/>
        <v>2010.8356999904308</v>
      </c>
      <c r="M12" s="42">
        <f t="shared" si="0"/>
        <v>2286.14869503721</v>
      </c>
      <c r="N12" s="41">
        <f t="shared" si="0"/>
        <v>2484.1648107701667</v>
      </c>
      <c r="O12" s="42">
        <f t="shared" si="0"/>
        <v>2657.4070291604444</v>
      </c>
      <c r="P12" s="41">
        <f t="shared" si="0"/>
        <v>2822.2921323550586</v>
      </c>
      <c r="Q12" s="42">
        <f t="shared" si="0"/>
        <v>2935.5069850982077</v>
      </c>
      <c r="R12" s="41">
        <f t="shared" si="0"/>
        <v>3039.1157844663389</v>
      </c>
      <c r="S12" s="42">
        <f t="shared" si="0"/>
        <v>3082.5797431672727</v>
      </c>
      <c r="T12" s="41">
        <f t="shared" si="0"/>
        <v>3117.6435726868394</v>
      </c>
      <c r="U12" s="42">
        <f t="shared" si="0"/>
        <v>3143.3005604627019</v>
      </c>
      <c r="V12" s="41">
        <f t="shared" si="0"/>
        <v>3163.1534754934041</v>
      </c>
      <c r="W12" s="42">
        <f t="shared" si="0"/>
        <v>3177.4060393783079</v>
      </c>
    </row>
  </sheetData>
  <mergeCells count="11">
    <mergeCell ref="B3:B7"/>
    <mergeCell ref="T1:U1"/>
    <mergeCell ref="V1:W1"/>
    <mergeCell ref="D1:E1"/>
    <mergeCell ref="F1:G1"/>
    <mergeCell ref="J1:K1"/>
    <mergeCell ref="L1:M1"/>
    <mergeCell ref="N1:O1"/>
    <mergeCell ref="R1:S1"/>
    <mergeCell ref="P1:Q1"/>
    <mergeCell ref="H1:I1"/>
  </mergeCells>
  <phoneticPr fontId="1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E7A0-4837-415C-BAF2-22D3E9E0706D}">
  <dimension ref="B1:U24"/>
  <sheetViews>
    <sheetView zoomScale="74" zoomScaleNormal="74" workbookViewId="0">
      <selection activeCell="K32" sqref="K32"/>
    </sheetView>
  </sheetViews>
  <sheetFormatPr baseColWidth="10" defaultRowHeight="14.25" x14ac:dyDescent="0.2"/>
  <cols>
    <col min="1" max="1" width="8.125" customWidth="1"/>
    <col min="2" max="2" width="25.75" bestFit="1" customWidth="1"/>
    <col min="3" max="3" width="11.5" style="84" bestFit="1" customWidth="1"/>
    <col min="4" max="4" width="11.25" style="84" bestFit="1" customWidth="1"/>
    <col min="5" max="5" width="12" style="84" bestFit="1" customWidth="1"/>
    <col min="6" max="6" width="12.25" style="84" bestFit="1" customWidth="1"/>
    <col min="7" max="7" width="12.5" style="84" bestFit="1" customWidth="1"/>
    <col min="8" max="8" width="11" style="84"/>
    <col min="9" max="9" width="25.75" customWidth="1"/>
    <col min="10" max="10" width="14.125" style="84" bestFit="1" customWidth="1"/>
    <col min="11" max="14" width="15.625" style="84" bestFit="1" customWidth="1"/>
    <col min="15" max="20" width="12.125" bestFit="1" customWidth="1"/>
  </cols>
  <sheetData>
    <row r="1" spans="2:21" x14ac:dyDescent="0.2">
      <c r="I1" t="s">
        <v>92</v>
      </c>
      <c r="J1" s="85"/>
      <c r="K1" s="85"/>
      <c r="L1" s="85"/>
      <c r="M1" s="85"/>
      <c r="N1" s="85"/>
      <c r="O1" s="70"/>
      <c r="P1" s="70"/>
      <c r="Q1" s="70"/>
      <c r="R1" s="70"/>
      <c r="S1" s="70"/>
      <c r="T1" s="70"/>
      <c r="U1" s="70"/>
    </row>
    <row r="2" spans="2:21" x14ac:dyDescent="0.2">
      <c r="J2" s="86"/>
      <c r="K2" s="87"/>
      <c r="L2" s="88"/>
      <c r="M2" s="88"/>
      <c r="N2" s="88"/>
      <c r="O2" s="70"/>
      <c r="P2" s="70"/>
      <c r="Q2" s="70"/>
      <c r="R2" s="70"/>
      <c r="S2" s="70"/>
      <c r="T2" s="70"/>
      <c r="U2" s="70"/>
    </row>
    <row r="3" spans="2:21" s="84" customFormat="1" ht="16.5" thickBot="1" x14ac:dyDescent="0.25">
      <c r="B3" s="83" t="s">
        <v>67</v>
      </c>
      <c r="C3" s="54">
        <v>2020</v>
      </c>
      <c r="D3" s="54">
        <v>2021</v>
      </c>
      <c r="E3" s="54">
        <v>2022</v>
      </c>
      <c r="F3" s="54">
        <v>2023</v>
      </c>
      <c r="G3" s="54">
        <v>2024</v>
      </c>
      <c r="I3" s="83" t="s">
        <v>67</v>
      </c>
      <c r="J3" s="54">
        <v>2020</v>
      </c>
      <c r="K3" s="54">
        <v>2021</v>
      </c>
      <c r="L3" s="54">
        <v>2022</v>
      </c>
      <c r="M3" s="54">
        <v>2023</v>
      </c>
      <c r="N3" s="54">
        <v>2024</v>
      </c>
      <c r="O3" s="85"/>
      <c r="P3" s="85"/>
      <c r="Q3" s="85"/>
      <c r="R3" s="85"/>
      <c r="S3" s="85"/>
      <c r="T3" s="85"/>
      <c r="U3" s="85"/>
    </row>
    <row r="4" spans="2:21" x14ac:dyDescent="0.2">
      <c r="B4" s="55" t="s">
        <v>68</v>
      </c>
      <c r="C4" s="56">
        <v>0</v>
      </c>
      <c r="D4" s="57">
        <f>+C21</f>
        <v>-223952</v>
      </c>
      <c r="E4" s="57">
        <f t="shared" ref="E4:G4" si="0">+D21</f>
        <v>-270857</v>
      </c>
      <c r="F4" s="57">
        <f t="shared" si="0"/>
        <v>-69080</v>
      </c>
      <c r="G4" s="57">
        <f t="shared" si="0"/>
        <v>209772</v>
      </c>
      <c r="I4" s="55" t="s">
        <v>68</v>
      </c>
      <c r="J4" s="181">
        <v>0</v>
      </c>
      <c r="K4" s="181">
        <f>+J21</f>
        <v>0</v>
      </c>
      <c r="L4" s="181">
        <f t="shared" ref="L4:N4" si="1">+K21</f>
        <v>0</v>
      </c>
      <c r="M4" s="181">
        <f t="shared" si="1"/>
        <v>0</v>
      </c>
      <c r="N4" s="181">
        <f t="shared" si="1"/>
        <v>0</v>
      </c>
      <c r="O4" s="70"/>
      <c r="P4" s="70"/>
      <c r="Q4" s="70"/>
      <c r="R4" s="70"/>
      <c r="S4" s="70"/>
      <c r="T4" s="70"/>
      <c r="U4" s="70"/>
    </row>
    <row r="5" spans="2:21" ht="15.75" x14ac:dyDescent="0.2">
      <c r="B5" s="58" t="s">
        <v>69</v>
      </c>
      <c r="C5" s="89"/>
      <c r="D5" s="89"/>
      <c r="E5" s="89"/>
      <c r="F5" s="89"/>
      <c r="G5" s="89"/>
      <c r="I5" s="58" t="s">
        <v>69</v>
      </c>
      <c r="J5" s="182"/>
      <c r="K5" s="183"/>
      <c r="L5" s="183"/>
      <c r="M5" s="183"/>
      <c r="N5" s="183"/>
      <c r="O5" s="70"/>
      <c r="P5" s="70"/>
      <c r="Q5" s="70"/>
      <c r="R5" s="70"/>
      <c r="S5" s="70"/>
      <c r="T5" s="70"/>
      <c r="U5" s="70"/>
    </row>
    <row r="6" spans="2:21" x14ac:dyDescent="0.2">
      <c r="B6" s="61" t="s">
        <v>70</v>
      </c>
      <c r="C6" s="57">
        <v>30433</v>
      </c>
      <c r="D6" s="57">
        <v>31955</v>
      </c>
      <c r="E6" s="57">
        <v>33553</v>
      </c>
      <c r="F6" s="57">
        <v>35230</v>
      </c>
      <c r="G6" s="57">
        <v>36992</v>
      </c>
      <c r="I6" s="61" t="s">
        <v>70</v>
      </c>
      <c r="J6" s="87">
        <f>+C6/$C$7</f>
        <v>5.8982339990076904E-2</v>
      </c>
      <c r="K6" s="87">
        <f>+D6/$D$7</f>
        <v>2.7195814116972212E-2</v>
      </c>
      <c r="L6" s="87">
        <f>+E6/$E$7</f>
        <v>1.7672132511762372E-2</v>
      </c>
      <c r="M6" s="87">
        <f>+F6/$F$7</f>
        <v>1.3088343906545584E-2</v>
      </c>
      <c r="N6" s="87">
        <f>+G6/$G$7</f>
        <v>1.0392946776323794E-2</v>
      </c>
      <c r="O6" s="70"/>
      <c r="P6" s="70"/>
      <c r="Q6" s="70"/>
      <c r="R6" s="70"/>
      <c r="S6" s="70"/>
      <c r="T6" s="70"/>
      <c r="U6" s="70"/>
    </row>
    <row r="7" spans="2:21" x14ac:dyDescent="0.2">
      <c r="B7" s="61" t="s">
        <v>71</v>
      </c>
      <c r="C7" s="57">
        <v>515968</v>
      </c>
      <c r="D7" s="57">
        <v>1174997</v>
      </c>
      <c r="E7" s="57">
        <v>1898639</v>
      </c>
      <c r="F7" s="57">
        <v>2691708</v>
      </c>
      <c r="G7" s="57">
        <v>3559337</v>
      </c>
      <c r="I7" s="61" t="s">
        <v>71</v>
      </c>
      <c r="J7" s="87">
        <f t="shared" ref="J7:J19" si="2">+C7/$C$7</f>
        <v>1</v>
      </c>
      <c r="K7" s="87">
        <f t="shared" ref="K7:K19" si="3">+D7/$D$7</f>
        <v>1</v>
      </c>
      <c r="L7" s="87">
        <f t="shared" ref="L7:L19" si="4">+E7/$E$7</f>
        <v>1</v>
      </c>
      <c r="M7" s="87">
        <f t="shared" ref="M7:M19" si="5">+F7/$F$7</f>
        <v>1</v>
      </c>
      <c r="N7" s="87">
        <f t="shared" ref="N7:N18" si="6">+G7/$G$7</f>
        <v>1</v>
      </c>
      <c r="O7" s="70"/>
      <c r="P7" s="70"/>
      <c r="Q7" s="70"/>
      <c r="R7" s="70"/>
      <c r="S7" s="70"/>
      <c r="T7" s="70"/>
      <c r="U7" s="70"/>
    </row>
    <row r="8" spans="2:21" x14ac:dyDescent="0.2">
      <c r="B8" s="61" t="s">
        <v>72</v>
      </c>
      <c r="C8" s="57">
        <v>16231</v>
      </c>
      <c r="D8" s="57">
        <v>16231</v>
      </c>
      <c r="E8" s="57">
        <v>16231</v>
      </c>
      <c r="F8" s="57">
        <v>16231</v>
      </c>
      <c r="G8" s="57">
        <v>16231</v>
      </c>
      <c r="I8" s="61" t="s">
        <v>72</v>
      </c>
      <c r="J8" s="87">
        <f t="shared" si="2"/>
        <v>3.1457377201686926E-2</v>
      </c>
      <c r="K8" s="87">
        <f t="shared" si="3"/>
        <v>1.3813652290176059E-2</v>
      </c>
      <c r="L8" s="87">
        <f t="shared" si="4"/>
        <v>8.5487551872683535E-3</v>
      </c>
      <c r="M8" s="87">
        <f t="shared" si="5"/>
        <v>6.0300002823486052E-3</v>
      </c>
      <c r="N8" s="87">
        <f t="shared" si="6"/>
        <v>4.5601189210237748E-3</v>
      </c>
      <c r="O8" s="70"/>
      <c r="P8" s="70"/>
      <c r="Q8" s="70"/>
      <c r="R8" s="70"/>
      <c r="S8" s="70"/>
      <c r="T8" s="70"/>
      <c r="U8" s="70"/>
    </row>
    <row r="9" spans="2:21" x14ac:dyDescent="0.2">
      <c r="B9" s="61" t="s">
        <v>73</v>
      </c>
      <c r="C9" s="57">
        <v>10144</v>
      </c>
      <c r="D9" s="57">
        <v>10144</v>
      </c>
      <c r="E9" s="57">
        <v>10144</v>
      </c>
      <c r="F9" s="57">
        <v>10144</v>
      </c>
      <c r="G9" s="57">
        <v>10144</v>
      </c>
      <c r="I9" s="61" t="s">
        <v>73</v>
      </c>
      <c r="J9" s="87">
        <f t="shared" si="2"/>
        <v>1.966013396179608E-2</v>
      </c>
      <c r="K9" s="87">
        <f t="shared" si="3"/>
        <v>8.6332135316090162E-3</v>
      </c>
      <c r="L9" s="87">
        <f t="shared" si="4"/>
        <v>5.3427744821422079E-3</v>
      </c>
      <c r="M9" s="87">
        <f t="shared" si="5"/>
        <v>3.7686108597217824E-3</v>
      </c>
      <c r="N9" s="87">
        <f t="shared" si="6"/>
        <v>2.8499689689400021E-3</v>
      </c>
      <c r="O9" s="70"/>
      <c r="P9" s="70"/>
      <c r="Q9" s="70"/>
      <c r="R9" s="70"/>
      <c r="S9" s="70"/>
      <c r="T9" s="70"/>
      <c r="U9" s="70"/>
    </row>
    <row r="10" spans="2:21" x14ac:dyDescent="0.2">
      <c r="B10" s="61" t="s">
        <v>74</v>
      </c>
      <c r="C10" s="56">
        <v>0</v>
      </c>
      <c r="D10" s="56">
        <v>0</v>
      </c>
      <c r="E10" s="56">
        <v>0</v>
      </c>
      <c r="F10" s="56">
        <v>0</v>
      </c>
      <c r="G10" s="57">
        <v>80410</v>
      </c>
      <c r="I10" s="61" t="s">
        <v>74</v>
      </c>
      <c r="J10" s="87">
        <f t="shared" si="2"/>
        <v>0</v>
      </c>
      <c r="K10" s="87">
        <f t="shared" si="3"/>
        <v>0</v>
      </c>
      <c r="L10" s="87">
        <f t="shared" si="4"/>
        <v>0</v>
      </c>
      <c r="M10" s="87">
        <f t="shared" si="5"/>
        <v>0</v>
      </c>
      <c r="N10" s="87">
        <f t="shared" si="6"/>
        <v>2.2591285961402363E-2</v>
      </c>
      <c r="O10" s="70"/>
      <c r="P10" s="70"/>
      <c r="Q10" s="70"/>
      <c r="R10" s="70"/>
      <c r="S10" s="70"/>
      <c r="T10" s="70"/>
      <c r="U10" s="70"/>
    </row>
    <row r="11" spans="2:21" x14ac:dyDescent="0.2">
      <c r="B11" s="61" t="s">
        <v>75</v>
      </c>
      <c r="C11" s="56">
        <v>0</v>
      </c>
      <c r="D11" s="56">
        <v>0</v>
      </c>
      <c r="E11" s="56">
        <v>0</v>
      </c>
      <c r="F11" s="56">
        <v>0</v>
      </c>
      <c r="G11" s="57">
        <v>5026</v>
      </c>
      <c r="I11" s="61" t="s">
        <v>75</v>
      </c>
      <c r="J11" s="87">
        <f t="shared" si="2"/>
        <v>0</v>
      </c>
      <c r="K11" s="87">
        <f t="shared" si="3"/>
        <v>0</v>
      </c>
      <c r="L11" s="87">
        <f t="shared" si="4"/>
        <v>0</v>
      </c>
      <c r="M11" s="87">
        <f t="shared" si="5"/>
        <v>0</v>
      </c>
      <c r="N11" s="87">
        <f t="shared" si="6"/>
        <v>1.4120607292875049E-3</v>
      </c>
      <c r="O11" s="70"/>
      <c r="P11" s="70"/>
      <c r="Q11" s="70"/>
      <c r="R11" s="70"/>
      <c r="S11" s="70"/>
      <c r="T11" s="70"/>
      <c r="U11" s="70"/>
    </row>
    <row r="12" spans="2:21" x14ac:dyDescent="0.2">
      <c r="B12" s="61" t="s">
        <v>76</v>
      </c>
      <c r="C12" s="57">
        <v>-51597</v>
      </c>
      <c r="D12" s="57">
        <v>-117500</v>
      </c>
      <c r="E12" s="57">
        <v>-189864</v>
      </c>
      <c r="F12" s="57">
        <v>-269171</v>
      </c>
      <c r="G12" s="57">
        <v>-355934</v>
      </c>
      <c r="I12" s="61" t="s">
        <v>76</v>
      </c>
      <c r="J12" s="87">
        <f t="shared" si="2"/>
        <v>-0.10000038762093773</v>
      </c>
      <c r="K12" s="87">
        <f t="shared" si="3"/>
        <v>-0.10000025531980082</v>
      </c>
      <c r="L12" s="87">
        <f t="shared" si="4"/>
        <v>-0.10000005266930681</v>
      </c>
      <c r="M12" s="87">
        <f t="shared" si="5"/>
        <v>-0.10000007430226458</v>
      </c>
      <c r="N12" s="87">
        <f t="shared" si="6"/>
        <v>-0.10000008428535989</v>
      </c>
      <c r="O12" s="70"/>
      <c r="P12" s="70"/>
      <c r="Q12" s="70"/>
      <c r="R12" s="70"/>
      <c r="S12" s="70"/>
      <c r="T12" s="70"/>
      <c r="U12" s="70"/>
    </row>
    <row r="13" spans="2:21" x14ac:dyDescent="0.2">
      <c r="B13" s="62" t="s">
        <v>77</v>
      </c>
      <c r="C13" s="90">
        <f>SUM(C6:C12)</f>
        <v>521179</v>
      </c>
      <c r="D13" s="90">
        <f t="shared" ref="D13:G13" si="7">SUM(D6:D12)</f>
        <v>1115827</v>
      </c>
      <c r="E13" s="90">
        <f t="shared" si="7"/>
        <v>1768703</v>
      </c>
      <c r="F13" s="90">
        <f t="shared" si="7"/>
        <v>2484142</v>
      </c>
      <c r="G13" s="90">
        <f t="shared" si="7"/>
        <v>3352206</v>
      </c>
      <c r="I13" s="62" t="s">
        <v>77</v>
      </c>
      <c r="J13" s="87">
        <f t="shared" si="2"/>
        <v>1.0100994635326221</v>
      </c>
      <c r="K13" s="87">
        <f t="shared" si="3"/>
        <v>0.94964242461895643</v>
      </c>
      <c r="L13" s="87">
        <f t="shared" si="4"/>
        <v>0.93156360951186612</v>
      </c>
      <c r="M13" s="87">
        <f t="shared" si="5"/>
        <v>0.92288688074635139</v>
      </c>
      <c r="N13" s="87"/>
      <c r="O13" s="70"/>
      <c r="P13" s="70"/>
      <c r="Q13" s="70"/>
      <c r="R13" s="70"/>
      <c r="S13" s="70"/>
      <c r="T13" s="70"/>
      <c r="U13" s="70"/>
    </row>
    <row r="14" spans="2:21" ht="15.75" x14ac:dyDescent="0.2">
      <c r="B14" s="58" t="s">
        <v>78</v>
      </c>
      <c r="C14" s="89"/>
      <c r="D14" s="89"/>
      <c r="E14" s="89"/>
      <c r="F14" s="89"/>
      <c r="G14" s="89"/>
      <c r="I14" s="58" t="s">
        <v>78</v>
      </c>
      <c r="J14" s="182"/>
      <c r="K14" s="183"/>
      <c r="L14" s="183"/>
      <c r="M14" s="183"/>
      <c r="N14" s="183"/>
      <c r="O14" s="70"/>
      <c r="P14" s="70"/>
      <c r="Q14" s="70"/>
      <c r="R14" s="70"/>
      <c r="S14" s="70"/>
      <c r="T14" s="70"/>
      <c r="U14" s="70"/>
    </row>
    <row r="15" spans="2:21" x14ac:dyDescent="0.2">
      <c r="B15" s="61" t="s">
        <v>79</v>
      </c>
      <c r="C15" s="57">
        <v>431947</v>
      </c>
      <c r="D15" s="57">
        <v>833888</v>
      </c>
      <c r="E15" s="57">
        <v>1221640</v>
      </c>
      <c r="F15" s="57">
        <v>1842740</v>
      </c>
      <c r="G15" s="57">
        <v>2452416</v>
      </c>
      <c r="I15" s="61" t="s">
        <v>79</v>
      </c>
      <c r="J15" s="87">
        <f t="shared" si="2"/>
        <v>0.83715850595385766</v>
      </c>
      <c r="K15" s="87">
        <f t="shared" si="3"/>
        <v>0.70969372687760057</v>
      </c>
      <c r="L15" s="87">
        <f t="shared" si="4"/>
        <v>0.64342931963369554</v>
      </c>
      <c r="M15" s="87">
        <f t="shared" si="5"/>
        <v>0.68459877520147061</v>
      </c>
      <c r="N15" s="87">
        <f t="shared" si="6"/>
        <v>0.68900921716600594</v>
      </c>
      <c r="O15" s="70"/>
      <c r="P15" s="70"/>
      <c r="Q15" s="70"/>
      <c r="R15" s="70"/>
      <c r="S15" s="70"/>
      <c r="T15" s="70"/>
      <c r="U15" s="70"/>
    </row>
    <row r="16" spans="2:21" x14ac:dyDescent="0.2">
      <c r="B16" s="61" t="s">
        <v>80</v>
      </c>
      <c r="C16" s="57">
        <v>53473</v>
      </c>
      <c r="D16" s="57">
        <v>56146</v>
      </c>
      <c r="E16" s="57">
        <v>58954</v>
      </c>
      <c r="F16" s="57">
        <v>61901</v>
      </c>
      <c r="G16" s="57">
        <v>64996</v>
      </c>
      <c r="I16" s="61" t="s">
        <v>80</v>
      </c>
      <c r="J16" s="87">
        <f t="shared" si="2"/>
        <v>0.10363627201686926</v>
      </c>
      <c r="K16" s="87">
        <f t="shared" si="3"/>
        <v>4.7783951788813075E-2</v>
      </c>
      <c r="L16" s="87">
        <f t="shared" si="4"/>
        <v>3.1050663132907309E-2</v>
      </c>
      <c r="M16" s="87">
        <f t="shared" si="5"/>
        <v>2.2996922400200914E-2</v>
      </c>
      <c r="N16" s="87">
        <f t="shared" si="6"/>
        <v>1.8260704170467702E-2</v>
      </c>
      <c r="O16" s="70"/>
      <c r="P16" s="70"/>
      <c r="Q16" s="70"/>
      <c r="R16" s="70"/>
      <c r="S16" s="70"/>
      <c r="T16" s="70"/>
      <c r="U16" s="70"/>
    </row>
    <row r="17" spans="2:21" x14ac:dyDescent="0.2">
      <c r="B17" s="61" t="s">
        <v>81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I17" s="61" t="s">
        <v>81</v>
      </c>
      <c r="J17" s="87">
        <f t="shared" si="2"/>
        <v>0</v>
      </c>
      <c r="K17" s="87">
        <f t="shared" si="3"/>
        <v>0</v>
      </c>
      <c r="L17" s="87">
        <f t="shared" si="4"/>
        <v>0</v>
      </c>
      <c r="M17" s="87">
        <f t="shared" si="5"/>
        <v>0</v>
      </c>
      <c r="N17" s="87">
        <f t="shared" si="6"/>
        <v>0</v>
      </c>
      <c r="O17" s="70"/>
      <c r="P17" s="70"/>
      <c r="Q17" s="70"/>
      <c r="R17" s="70"/>
      <c r="S17" s="70"/>
      <c r="T17" s="70"/>
      <c r="U17" s="70"/>
    </row>
    <row r="18" spans="2:21" x14ac:dyDescent="0.2">
      <c r="B18" s="61" t="s">
        <v>82</v>
      </c>
      <c r="C18" s="57">
        <v>259713</v>
      </c>
      <c r="D18" s="57">
        <v>272698</v>
      </c>
      <c r="E18" s="57">
        <v>286333</v>
      </c>
      <c r="F18" s="57">
        <v>300650</v>
      </c>
      <c r="G18" s="57">
        <v>315682</v>
      </c>
      <c r="I18" s="61" t="s">
        <v>82</v>
      </c>
      <c r="J18" s="87">
        <f t="shared" si="2"/>
        <v>0.50335098300669812</v>
      </c>
      <c r="K18" s="87">
        <f t="shared" si="3"/>
        <v>0.23208399681020461</v>
      </c>
      <c r="L18" s="87">
        <f t="shared" si="4"/>
        <v>0.15080960624952927</v>
      </c>
      <c r="M18" s="87">
        <f t="shared" si="5"/>
        <v>0.11169487923652938</v>
      </c>
      <c r="N18" s="87">
        <f t="shared" si="6"/>
        <v>8.8691236598276588E-2</v>
      </c>
      <c r="O18" s="70"/>
      <c r="P18" s="70"/>
      <c r="Q18" s="70"/>
      <c r="R18" s="70"/>
      <c r="S18" s="70"/>
      <c r="T18" s="70"/>
      <c r="U18" s="70"/>
    </row>
    <row r="19" spans="2:21" x14ac:dyDescent="0.2">
      <c r="B19" s="63" t="s">
        <v>83</v>
      </c>
      <c r="C19" s="90">
        <v>745132</v>
      </c>
      <c r="D19" s="90">
        <v>1162733</v>
      </c>
      <c r="E19" s="90">
        <v>1566927</v>
      </c>
      <c r="F19" s="90">
        <v>2205291</v>
      </c>
      <c r="G19" s="90">
        <v>2833095</v>
      </c>
      <c r="I19" s="63" t="s">
        <v>83</v>
      </c>
      <c r="J19" s="87">
        <f t="shared" si="2"/>
        <v>1.4441438228727363</v>
      </c>
      <c r="K19" s="87">
        <f t="shared" si="3"/>
        <v>0.989562526542621</v>
      </c>
      <c r="L19" s="87">
        <f t="shared" si="4"/>
        <v>0.82528958901613203</v>
      </c>
      <c r="M19" s="87">
        <f t="shared" si="5"/>
        <v>0.81929057683820083</v>
      </c>
      <c r="N19" s="87"/>
      <c r="O19" s="70"/>
      <c r="P19" s="70"/>
      <c r="Q19" s="70"/>
      <c r="R19" s="70"/>
      <c r="S19" s="70"/>
      <c r="T19" s="70"/>
      <c r="U19" s="70"/>
    </row>
    <row r="20" spans="2:21" x14ac:dyDescent="0.2">
      <c r="B20" s="61" t="s">
        <v>84</v>
      </c>
      <c r="C20" s="91">
        <v>-223952</v>
      </c>
      <c r="D20" s="91">
        <v>-46904</v>
      </c>
      <c r="E20" s="91">
        <v>201777</v>
      </c>
      <c r="F20" s="91">
        <v>278852</v>
      </c>
      <c r="G20" s="91">
        <v>519112</v>
      </c>
      <c r="I20" s="61"/>
      <c r="J20" s="85"/>
      <c r="K20" s="85"/>
      <c r="L20" s="85"/>
      <c r="M20" s="85"/>
      <c r="N20" s="85"/>
      <c r="O20" s="70"/>
      <c r="P20" s="70"/>
      <c r="Q20" s="70"/>
      <c r="R20" s="70"/>
      <c r="S20" s="70"/>
      <c r="T20" s="70"/>
      <c r="U20" s="70"/>
    </row>
    <row r="21" spans="2:21" ht="24" x14ac:dyDescent="0.2">
      <c r="B21" s="64" t="s">
        <v>85</v>
      </c>
      <c r="C21" s="92">
        <v>-223952</v>
      </c>
      <c r="D21" s="92">
        <v>-270857</v>
      </c>
      <c r="E21" s="92">
        <v>-69080</v>
      </c>
      <c r="F21" s="92">
        <v>209772</v>
      </c>
      <c r="G21" s="92">
        <v>728884</v>
      </c>
      <c r="I21" s="64" t="s">
        <v>129</v>
      </c>
      <c r="J21" s="92"/>
      <c r="K21" s="92"/>
      <c r="L21" s="92"/>
      <c r="M21" s="92"/>
      <c r="N21" s="92"/>
    </row>
    <row r="22" spans="2:21" x14ac:dyDescent="0.2">
      <c r="B22" s="66"/>
      <c r="C22" s="93"/>
      <c r="D22" s="93"/>
      <c r="E22" s="93"/>
      <c r="F22" s="93"/>
      <c r="G22" s="93"/>
      <c r="I22" s="66"/>
    </row>
    <row r="23" spans="2:21" x14ac:dyDescent="0.2">
      <c r="B23" s="67" t="s">
        <v>86</v>
      </c>
      <c r="C23" s="68">
        <v>-213288</v>
      </c>
      <c r="D23" s="68">
        <v>-257959</v>
      </c>
      <c r="E23" s="68">
        <v>-65790</v>
      </c>
      <c r="F23" s="68">
        <v>199783</v>
      </c>
      <c r="G23" s="68">
        <v>694176</v>
      </c>
      <c r="I23" s="67" t="s">
        <v>86</v>
      </c>
      <c r="J23" s="85"/>
    </row>
    <row r="24" spans="2:21" x14ac:dyDescent="0.2">
      <c r="B24" s="67" t="s">
        <v>87</v>
      </c>
      <c r="C24" s="69">
        <v>356922</v>
      </c>
      <c r="D24" s="67" t="s">
        <v>88</v>
      </c>
      <c r="E24" s="93"/>
      <c r="F24" s="93"/>
      <c r="G24" s="93"/>
      <c r="I24" s="67" t="s">
        <v>87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CAAA-632E-49AC-BEA3-B21E0ADC6880}">
  <dimension ref="A1:AP28"/>
  <sheetViews>
    <sheetView tabSelected="1" topLeftCell="AB3" zoomScale="90" zoomScaleNormal="90" workbookViewId="0">
      <selection activeCell="AG25" sqref="AG25:AH25"/>
    </sheetView>
  </sheetViews>
  <sheetFormatPr baseColWidth="10" defaultRowHeight="14.25" x14ac:dyDescent="0.2"/>
  <cols>
    <col min="1" max="1" width="1.875" customWidth="1"/>
    <col min="2" max="2" width="25.75" bestFit="1" customWidth="1"/>
    <col min="3" max="6" width="9.5" customWidth="1"/>
    <col min="7" max="7" width="10" customWidth="1"/>
    <col min="8" max="8" width="9.5" customWidth="1"/>
    <col min="10" max="10" width="26" bestFit="1" customWidth="1"/>
    <col min="11" max="30" width="10.625" style="126" customWidth="1"/>
    <col min="32" max="32" width="24.5" bestFit="1" customWidth="1"/>
    <col min="33" max="33" width="10.375" bestFit="1" customWidth="1"/>
    <col min="34" max="34" width="9.75" bestFit="1" customWidth="1"/>
    <col min="35" max="38" width="10" bestFit="1" customWidth="1"/>
    <col min="39" max="39" width="10.625" bestFit="1" customWidth="1"/>
    <col min="40" max="40" width="10.125" bestFit="1" customWidth="1"/>
    <col min="41" max="41" width="10.375" bestFit="1" customWidth="1"/>
    <col min="42" max="42" width="10.625" bestFit="1" customWidth="1"/>
  </cols>
  <sheetData>
    <row r="1" spans="2:42" ht="16.5" thickBot="1" x14ac:dyDescent="0.25">
      <c r="J1" s="115" t="s">
        <v>89</v>
      </c>
      <c r="K1" s="209">
        <v>908526</v>
      </c>
      <c r="L1" s="210"/>
      <c r="M1" s="211">
        <f>+K1*(1+M2)</f>
        <v>953952.3</v>
      </c>
      <c r="N1" s="206"/>
      <c r="O1" s="205">
        <f>+M1*(1+O2)</f>
        <v>1001649.915</v>
      </c>
      <c r="P1" s="206"/>
      <c r="Q1" s="205">
        <f>+O1*(1+Q2)</f>
        <v>1051732.41075</v>
      </c>
      <c r="R1" s="206"/>
      <c r="S1" s="205">
        <f>+Q1*(1+S2)</f>
        <v>1104319.0312875002</v>
      </c>
      <c r="T1" s="206"/>
      <c r="U1" s="205">
        <f>+S1*(1+U2)</f>
        <v>1159534.9828518752</v>
      </c>
      <c r="V1" s="206"/>
      <c r="W1" s="205">
        <f>+U1*(1+W2)</f>
        <v>1217511.731994469</v>
      </c>
      <c r="X1" s="206"/>
      <c r="Y1" s="205">
        <f>+W1*(1+Y2)</f>
        <v>1278387.3185941924</v>
      </c>
      <c r="Z1" s="206"/>
      <c r="AA1" s="205">
        <f>+Y1*(1+AA2)</f>
        <v>1342306.6845239021</v>
      </c>
      <c r="AB1" s="206"/>
      <c r="AC1" s="205">
        <f>+AA1*(1+AC2)</f>
        <v>1409422.0187500974</v>
      </c>
      <c r="AD1" s="206"/>
      <c r="AF1" s="154" t="s">
        <v>132</v>
      </c>
      <c r="AG1" s="156">
        <f>+K1</f>
        <v>908526</v>
      </c>
      <c r="AH1" s="156">
        <f>+AG1*AH2+AG1</f>
        <v>953952.3</v>
      </c>
      <c r="AI1" s="156">
        <f t="shared" ref="AI1:AP1" si="0">+AH1*AI2+AH1</f>
        <v>1001649.915</v>
      </c>
      <c r="AJ1" s="156">
        <f t="shared" si="0"/>
        <v>1051732.41075</v>
      </c>
      <c r="AK1" s="156">
        <f t="shared" si="0"/>
        <v>1104319.0312874999</v>
      </c>
      <c r="AL1" s="156">
        <f t="shared" si="0"/>
        <v>1159534.982851875</v>
      </c>
      <c r="AM1" s="156">
        <f t="shared" si="0"/>
        <v>1217511.7319944687</v>
      </c>
      <c r="AN1" s="156">
        <f t="shared" si="0"/>
        <v>1278387.3185941922</v>
      </c>
      <c r="AO1" s="156">
        <f t="shared" si="0"/>
        <v>1342306.6845239017</v>
      </c>
      <c r="AP1" s="156">
        <f t="shared" si="0"/>
        <v>1409422.0187500967</v>
      </c>
    </row>
    <row r="2" spans="2:42" s="79" customFormat="1" x14ac:dyDescent="0.2">
      <c r="B2" s="180" t="s">
        <v>131</v>
      </c>
      <c r="J2" s="131"/>
      <c r="K2" s="132"/>
      <c r="L2" s="133"/>
      <c r="M2" s="146">
        <v>0.05</v>
      </c>
      <c r="N2" s="133"/>
      <c r="O2" s="132">
        <v>0.05</v>
      </c>
      <c r="P2" s="133"/>
      <c r="Q2" s="132">
        <v>0.05</v>
      </c>
      <c r="R2" s="133"/>
      <c r="S2" s="132">
        <v>0.05</v>
      </c>
      <c r="T2" s="133"/>
      <c r="U2" s="132">
        <v>0.05</v>
      </c>
      <c r="V2" s="133"/>
      <c r="W2" s="132">
        <v>0.05</v>
      </c>
      <c r="X2" s="133"/>
      <c r="Y2" s="132">
        <v>0.05</v>
      </c>
      <c r="Z2" s="133"/>
      <c r="AA2" s="132">
        <v>0.05</v>
      </c>
      <c r="AB2" s="133"/>
      <c r="AC2" s="132">
        <v>0.05</v>
      </c>
      <c r="AD2" s="133"/>
      <c r="AF2" s="155" t="s">
        <v>127</v>
      </c>
      <c r="AG2" s="157"/>
      <c r="AH2" s="157">
        <v>0.05</v>
      </c>
      <c r="AI2" s="157">
        <v>0.05</v>
      </c>
      <c r="AJ2" s="157">
        <v>0.05</v>
      </c>
      <c r="AK2" s="157">
        <v>0.05</v>
      </c>
      <c r="AL2" s="157">
        <v>0.05</v>
      </c>
      <c r="AM2" s="157">
        <v>0.05</v>
      </c>
      <c r="AN2" s="157">
        <v>0.05</v>
      </c>
      <c r="AO2" s="157">
        <v>0.05</v>
      </c>
      <c r="AP2" s="157">
        <v>0.05</v>
      </c>
    </row>
    <row r="3" spans="2:42" ht="16.5" thickBot="1" x14ac:dyDescent="0.25">
      <c r="J3" s="115" t="s">
        <v>123</v>
      </c>
      <c r="K3" s="205">
        <v>2021</v>
      </c>
      <c r="L3" s="206"/>
      <c r="M3" s="211">
        <v>2022</v>
      </c>
      <c r="N3" s="206"/>
      <c r="O3" s="205">
        <v>2023</v>
      </c>
      <c r="P3" s="206"/>
      <c r="Q3" s="205">
        <v>2024</v>
      </c>
      <c r="R3" s="206"/>
      <c r="S3" s="205">
        <v>2025</v>
      </c>
      <c r="T3" s="206"/>
      <c r="U3" s="205">
        <v>2026</v>
      </c>
      <c r="V3" s="206"/>
      <c r="W3" s="205">
        <v>2027</v>
      </c>
      <c r="X3" s="206"/>
      <c r="Y3" s="205">
        <v>2028</v>
      </c>
      <c r="Z3" s="206"/>
      <c r="AA3" s="205">
        <v>2029</v>
      </c>
      <c r="AB3" s="206"/>
      <c r="AC3" s="205">
        <v>2030</v>
      </c>
      <c r="AD3" s="206"/>
      <c r="AF3" s="138"/>
      <c r="AG3" s="138"/>
    </row>
    <row r="4" spans="2:42" ht="26.25" thickBot="1" x14ac:dyDescent="0.25">
      <c r="B4" s="53" t="s">
        <v>67</v>
      </c>
      <c r="C4" s="54">
        <v>2020</v>
      </c>
      <c r="D4" s="54">
        <v>2021</v>
      </c>
      <c r="E4" s="54">
        <v>2022</v>
      </c>
      <c r="F4" s="54">
        <v>2023</v>
      </c>
      <c r="G4" s="54">
        <v>2024</v>
      </c>
      <c r="H4" s="104" t="s">
        <v>126</v>
      </c>
      <c r="J4" s="115" t="s">
        <v>120</v>
      </c>
      <c r="K4" s="129" t="s">
        <v>121</v>
      </c>
      <c r="L4" s="130" t="s">
        <v>122</v>
      </c>
      <c r="M4" s="147" t="s">
        <v>121</v>
      </c>
      <c r="N4" s="130" t="s">
        <v>122</v>
      </c>
      <c r="O4" s="129" t="s">
        <v>121</v>
      </c>
      <c r="P4" s="130" t="s">
        <v>122</v>
      </c>
      <c r="Q4" s="129" t="s">
        <v>121</v>
      </c>
      <c r="R4" s="130" t="s">
        <v>122</v>
      </c>
      <c r="S4" s="129" t="s">
        <v>121</v>
      </c>
      <c r="T4" s="130" t="s">
        <v>122</v>
      </c>
      <c r="U4" s="129" t="s">
        <v>121</v>
      </c>
      <c r="V4" s="130" t="s">
        <v>122</v>
      </c>
      <c r="W4" s="129" t="s">
        <v>121</v>
      </c>
      <c r="X4" s="130" t="s">
        <v>122</v>
      </c>
      <c r="Y4" s="129" t="s">
        <v>121</v>
      </c>
      <c r="Z4" s="130" t="s">
        <v>122</v>
      </c>
      <c r="AA4" s="129" t="s">
        <v>121</v>
      </c>
      <c r="AB4" s="130" t="s">
        <v>122</v>
      </c>
      <c r="AC4" s="129" t="s">
        <v>121</v>
      </c>
      <c r="AD4" s="130" t="s">
        <v>122</v>
      </c>
      <c r="AF4" s="158" t="s">
        <v>128</v>
      </c>
      <c r="AG4" s="161">
        <v>2021</v>
      </c>
      <c r="AH4" s="161">
        <v>2022</v>
      </c>
      <c r="AI4" s="161">
        <v>2023</v>
      </c>
      <c r="AJ4" s="161">
        <v>2024</v>
      </c>
      <c r="AK4" s="161">
        <v>2025</v>
      </c>
      <c r="AL4" s="161">
        <v>2026</v>
      </c>
      <c r="AM4" s="161">
        <v>2027</v>
      </c>
      <c r="AN4" s="161">
        <v>2028</v>
      </c>
      <c r="AO4" s="161">
        <v>2029</v>
      </c>
      <c r="AP4" s="161">
        <v>2030</v>
      </c>
    </row>
    <row r="5" spans="2:42" x14ac:dyDescent="0.2">
      <c r="B5" s="55" t="s">
        <v>68</v>
      </c>
      <c r="C5" s="165">
        <v>0</v>
      </c>
      <c r="D5" s="165">
        <f>+C22</f>
        <v>-223952</v>
      </c>
      <c r="E5" s="165">
        <f t="shared" ref="E5:G5" si="1">+D22</f>
        <v>-270858</v>
      </c>
      <c r="F5" s="165">
        <f t="shared" si="1"/>
        <v>-69081</v>
      </c>
      <c r="G5" s="165">
        <f t="shared" si="1"/>
        <v>209771</v>
      </c>
      <c r="J5" s="116" t="s">
        <v>68</v>
      </c>
      <c r="K5" s="122"/>
      <c r="L5" s="123">
        <f>+K21</f>
        <v>31074.285382985487</v>
      </c>
      <c r="M5" s="148">
        <f t="shared" ref="M5:AD5" si="2">+L21</f>
        <v>52134.126440308057</v>
      </c>
      <c r="N5" s="123">
        <f t="shared" si="2"/>
        <v>78336.468819886271</v>
      </c>
      <c r="O5" s="122">
        <f t="shared" si="2"/>
        <v>113440.11580001959</v>
      </c>
      <c r="P5" s="123">
        <f t="shared" si="2"/>
        <v>152688.87238310452</v>
      </c>
      <c r="Q5" s="122">
        <f t="shared" si="2"/>
        <v>211980.04557856289</v>
      </c>
      <c r="R5" s="123">
        <f t="shared" si="2"/>
        <v>280855.08085159329</v>
      </c>
      <c r="S5" s="122">
        <f t="shared" si="2"/>
        <v>337088.74420598149</v>
      </c>
      <c r="T5" s="123">
        <f t="shared" si="2"/>
        <v>410547.30427010544</v>
      </c>
      <c r="U5" s="122">
        <f t="shared" si="2"/>
        <v>466757.2710752124</v>
      </c>
      <c r="V5" s="123">
        <f t="shared" si="2"/>
        <v>630155.49894867186</v>
      </c>
      <c r="W5" s="122">
        <f t="shared" si="2"/>
        <v>674101.67196239252</v>
      </c>
      <c r="X5" s="123">
        <f t="shared" si="2"/>
        <v>751724.29948652023</v>
      </c>
      <c r="Y5" s="122">
        <f t="shared" si="2"/>
        <v>781879.34789350256</v>
      </c>
      <c r="Z5" s="123">
        <f t="shared" si="2"/>
        <v>849949.59091691393</v>
      </c>
      <c r="AA5" s="122">
        <f t="shared" si="2"/>
        <v>862105.15738341864</v>
      </c>
      <c r="AB5" s="123">
        <f t="shared" si="2"/>
        <v>915507.03247720655</v>
      </c>
      <c r="AC5" s="122">
        <f t="shared" si="2"/>
        <v>923041.29744154401</v>
      </c>
      <c r="AD5" s="123">
        <f t="shared" si="2"/>
        <v>975314.73476917017</v>
      </c>
      <c r="AF5" s="159" t="s">
        <v>68</v>
      </c>
      <c r="AG5" s="160"/>
      <c r="AH5" s="160">
        <f t="shared" ref="AH5:AP5" si="3">+AG21</f>
        <v>83208.41182329366</v>
      </c>
      <c r="AI5" s="160">
        <f t="shared" si="3"/>
        <v>191776.58461990627</v>
      </c>
      <c r="AJ5" s="160">
        <f t="shared" si="3"/>
        <v>364668.91796166683</v>
      </c>
      <c r="AK5" s="160">
        <f t="shared" si="3"/>
        <v>617943.82505757641</v>
      </c>
      <c r="AL5" s="160">
        <f t="shared" si="3"/>
        <v>877304.57534531876</v>
      </c>
      <c r="AM5" s="160">
        <f t="shared" si="3"/>
        <v>1304257.1709110634</v>
      </c>
      <c r="AN5" s="160">
        <f t="shared" si="3"/>
        <v>1533603.6473800214</v>
      </c>
      <c r="AO5" s="160">
        <f t="shared" si="3"/>
        <v>1712054.7483003307</v>
      </c>
      <c r="AP5" s="160">
        <f t="shared" si="3"/>
        <v>1838548.3299187496</v>
      </c>
    </row>
    <row r="6" spans="2:42" ht="15.75" x14ac:dyDescent="0.2">
      <c r="B6" s="58" t="s">
        <v>69</v>
      </c>
      <c r="C6" s="166"/>
      <c r="D6" s="166"/>
      <c r="E6" s="166"/>
      <c r="F6" s="166"/>
      <c r="G6" s="166"/>
      <c r="H6" s="60"/>
      <c r="J6" s="117" t="s">
        <v>69</v>
      </c>
      <c r="K6" s="124"/>
      <c r="L6" s="125"/>
      <c r="M6" s="149"/>
      <c r="N6" s="125"/>
      <c r="O6" s="124"/>
      <c r="P6" s="125"/>
      <c r="Q6" s="124"/>
      <c r="R6" s="125"/>
      <c r="S6" s="124"/>
      <c r="T6" s="125"/>
      <c r="U6" s="124"/>
      <c r="V6" s="125"/>
      <c r="W6" s="124"/>
      <c r="X6" s="125"/>
      <c r="Y6" s="124"/>
      <c r="Z6" s="125"/>
      <c r="AA6" s="124"/>
      <c r="AB6" s="125"/>
      <c r="AC6" s="124"/>
      <c r="AD6" s="125"/>
      <c r="AF6" s="173" t="s">
        <v>69</v>
      </c>
      <c r="AG6" s="174"/>
      <c r="AH6" s="174"/>
      <c r="AI6" s="174"/>
      <c r="AJ6" s="174"/>
      <c r="AK6" s="174"/>
      <c r="AL6" s="174"/>
      <c r="AM6" s="174"/>
      <c r="AN6" s="174"/>
      <c r="AO6" s="174"/>
      <c r="AP6" s="174"/>
    </row>
    <row r="7" spans="2:42" x14ac:dyDescent="0.2">
      <c r="B7" s="61" t="s">
        <v>70</v>
      </c>
      <c r="C7" s="139">
        <v>30433</v>
      </c>
      <c r="D7" s="139">
        <v>31955</v>
      </c>
      <c r="E7" s="139">
        <v>33553</v>
      </c>
      <c r="F7" s="139">
        <v>35230</v>
      </c>
      <c r="G7" s="139">
        <v>36992</v>
      </c>
      <c r="H7" s="142">
        <f>+G7/$G$8</f>
        <v>1.0392946776323794E-2</v>
      </c>
      <c r="I7" s="145">
        <f>+K7/$K$8</f>
        <v>1.0392946776323794E-2</v>
      </c>
      <c r="J7" s="118" t="s">
        <v>70</v>
      </c>
      <c r="K7" s="127">
        <f>+K8*$H$7</f>
        <v>2620.2278057065123</v>
      </c>
      <c r="L7" s="128">
        <f t="shared" ref="L7:AD7" si="4">+L8*$H$7</f>
        <v>4396.0234657531519</v>
      </c>
      <c r="M7" s="150">
        <f t="shared" si="4"/>
        <v>6605.4421291733233</v>
      </c>
      <c r="N7" s="128">
        <f t="shared" si="4"/>
        <v>9565.4314182404178</v>
      </c>
      <c r="O7" s="127">
        <f t="shared" si="4"/>
        <v>12874.942226643891</v>
      </c>
      <c r="P7" s="128">
        <f t="shared" si="4"/>
        <v>17874.45802322487</v>
      </c>
      <c r="Q7" s="127">
        <f t="shared" si="4"/>
        <v>23682.098659756608</v>
      </c>
      <c r="R7" s="128">
        <f t="shared" si="4"/>
        <v>28423.800891100116</v>
      </c>
      <c r="S7" s="127">
        <f t="shared" si="4"/>
        <v>34617.930837289336</v>
      </c>
      <c r="T7" s="128">
        <f t="shared" si="4"/>
        <v>39357.634941996519</v>
      </c>
      <c r="U7" s="127">
        <f t="shared" si="4"/>
        <v>44904.950657322603</v>
      </c>
      <c r="V7" s="128">
        <f t="shared" si="4"/>
        <v>48036.559814191976</v>
      </c>
      <c r="W7" s="127">
        <f t="shared" si="4"/>
        <v>53567.956849809474</v>
      </c>
      <c r="X7" s="128">
        <f t="shared" si="4"/>
        <v>55716.808939561743</v>
      </c>
      <c r="Y7" s="127">
        <f t="shared" si="4"/>
        <v>60567.501997541658</v>
      </c>
      <c r="Z7" s="128">
        <f t="shared" si="4"/>
        <v>61433.709010415347</v>
      </c>
      <c r="AA7" s="127">
        <f t="shared" si="4"/>
        <v>65239.132544917265</v>
      </c>
      <c r="AB7" s="128">
        <f t="shared" si="4"/>
        <v>65776.025100845422</v>
      </c>
      <c r="AC7" s="127">
        <f t="shared" si="4"/>
        <v>69501.036035133831</v>
      </c>
      <c r="AD7" s="128">
        <f t="shared" si="4"/>
        <v>69814.194395558705</v>
      </c>
      <c r="AF7" s="118" t="s">
        <v>70</v>
      </c>
      <c r="AG7" s="162">
        <f>+K7+L7</f>
        <v>7016.2512714596642</v>
      </c>
      <c r="AH7" s="162">
        <f>+M7+N7</f>
        <v>16170.873547413741</v>
      </c>
      <c r="AI7" s="162">
        <f>+O7+P7</f>
        <v>30749.400249868762</v>
      </c>
      <c r="AJ7" s="162">
        <f>+Q7+R7</f>
        <v>52105.899550856724</v>
      </c>
      <c r="AK7" s="162">
        <f>+S7+T7</f>
        <v>73975.565779285855</v>
      </c>
      <c r="AL7" s="162">
        <f>+U7+V7</f>
        <v>92941.510471514572</v>
      </c>
      <c r="AM7" s="162">
        <f>+W7+X7</f>
        <v>109284.76578937122</v>
      </c>
      <c r="AN7" s="162">
        <f>+Y7+Z7</f>
        <v>122001.211007957</v>
      </c>
      <c r="AO7" s="162">
        <f>+AA7+AB7</f>
        <v>131015.15764576269</v>
      </c>
      <c r="AP7" s="162">
        <f>+AC7+AD7</f>
        <v>139315.23043069255</v>
      </c>
    </row>
    <row r="8" spans="2:42" x14ac:dyDescent="0.2">
      <c r="B8" s="61" t="s">
        <v>71</v>
      </c>
      <c r="C8" s="139">
        <v>515968</v>
      </c>
      <c r="D8" s="139">
        <v>1174997</v>
      </c>
      <c r="E8" s="139">
        <v>1898639</v>
      </c>
      <c r="F8" s="139">
        <v>2691708</v>
      </c>
      <c r="G8" s="139">
        <v>3559337</v>
      </c>
      <c r="H8" s="142">
        <f t="shared" ref="H8:H13" si="5">+G8/$G$8</f>
        <v>1</v>
      </c>
      <c r="I8" s="145">
        <f t="shared" ref="I8:I13" si="6">+K8/$K$8</f>
        <v>1</v>
      </c>
      <c r="J8" s="118" t="s">
        <v>71</v>
      </c>
      <c r="K8" s="127">
        <f>+'Resumen cant estud'!D12*'ficha tecnica'!F13</f>
        <v>252115.965</v>
      </c>
      <c r="L8" s="128">
        <f>+'Resumen cant estud'!E12*'ficha tecnica'!G13</f>
        <v>422981.42772825004</v>
      </c>
      <c r="M8" s="150">
        <f>+'Resumen cant estud'!F12*'ficha tecnica'!H13</f>
        <v>635569.70619932387</v>
      </c>
      <c r="N8" s="128">
        <f>+'Resumen cant estud'!G12*'ficha tecnica'!I13</f>
        <v>920377.21582789766</v>
      </c>
      <c r="O8" s="127">
        <f>+'Resumen cant estud'!H12*'ficha tecnica'!J13</f>
        <v>1238815.3719765351</v>
      </c>
      <c r="P8" s="128">
        <f>+'Resumen cant estud'!I12*'ficha tecnica'!K13</f>
        <v>1719864.2894953268</v>
      </c>
      <c r="Q8" s="127">
        <f>+'Resumen cant estud'!J12*'ficha tecnica'!L13</f>
        <v>2278670.2529552905</v>
      </c>
      <c r="R8" s="128">
        <f>+'Resumen cant estud'!K12*'ficha tecnica'!M13</f>
        <v>2734912.5808911552</v>
      </c>
      <c r="S8" s="127">
        <f>+'Resumen cant estud'!L12*'ficha tecnica'!N13</f>
        <v>3330906.1984376325</v>
      </c>
      <c r="T8" s="128">
        <f>+'Resumen cant estud'!M12*'ficha tecnica'!O13</f>
        <v>3786956.2684240118</v>
      </c>
      <c r="U8" s="127">
        <f>+'Resumen cant estud'!N12*'ficha tecnica'!P13</f>
        <v>4320714.0018864255</v>
      </c>
      <c r="V8" s="128">
        <f>+'Resumen cant estud'!O12*'ficha tecnica'!Q13</f>
        <v>4622034.6209820127</v>
      </c>
      <c r="W8" s="127">
        <f>+'Resumen cant estud'!P12*'ficha tecnica'!R13</f>
        <v>5154260.6733869566</v>
      </c>
      <c r="X8" s="128">
        <f>+'Resumen cant estud'!Q12*'ficha tecnica'!S13</f>
        <v>5361021.2905631717</v>
      </c>
      <c r="Y8" s="127">
        <f>+'Resumen cant estud'!R12*'ficha tecnica'!T13</f>
        <v>5827750.6179018142</v>
      </c>
      <c r="Z8" s="128">
        <f>+'Resumen cant estud'!S12*'ficha tecnica'!U13</f>
        <v>5911096.2783305775</v>
      </c>
      <c r="AA8" s="127">
        <f>+'Resumen cant estud'!T12*'ficha tecnica'!V13</f>
        <v>6277250.7113707876</v>
      </c>
      <c r="AB8" s="128">
        <f>+'Resumen cant estud'!U12*'ficha tecnica'!W13</f>
        <v>6328910.0306652198</v>
      </c>
      <c r="AC8" s="127">
        <f>+'Resumen cant estud'!V12*'ficha tecnica'!X13</f>
        <v>6687327.235569451</v>
      </c>
      <c r="AD8" s="128">
        <f>+'Resumen cant estud'!W12*'ficha tecnica'!Y13</f>
        <v>6717459.0516139893</v>
      </c>
      <c r="AF8" s="118" t="s">
        <v>71</v>
      </c>
      <c r="AG8" s="162">
        <f t="shared" ref="AG8:AG19" si="7">+K8+L8</f>
        <v>675097.39272825001</v>
      </c>
      <c r="AH8" s="162">
        <f t="shared" ref="AH8:AH19" si="8">+M8+N8</f>
        <v>1555946.9220272214</v>
      </c>
      <c r="AI8" s="162">
        <f t="shared" ref="AI8:AI19" si="9">+O8+P8</f>
        <v>2958679.6614718619</v>
      </c>
      <c r="AJ8" s="162">
        <f t="shared" ref="AJ8:AJ19" si="10">+Q8+R8</f>
        <v>5013582.8338464461</v>
      </c>
      <c r="AK8" s="162">
        <f t="shared" ref="AK8:AK19" si="11">+S8+T8</f>
        <v>7117862.4668616448</v>
      </c>
      <c r="AL8" s="162">
        <f t="shared" ref="AL8:AL19" si="12">+U8+V8</f>
        <v>8942748.6228684373</v>
      </c>
      <c r="AM8" s="162">
        <f t="shared" ref="AM8:AM19" si="13">+W8+X8</f>
        <v>10515281.963950127</v>
      </c>
      <c r="AN8" s="162">
        <f t="shared" ref="AN8:AN19" si="14">+Y8+Z8</f>
        <v>11738846.896232393</v>
      </c>
      <c r="AO8" s="162">
        <f t="shared" ref="AO8:AO19" si="15">+AA8+AB8</f>
        <v>12606160.742036007</v>
      </c>
      <c r="AP8" s="162">
        <f t="shared" ref="AP8:AP19" si="16">+AC8+AD8</f>
        <v>13404786.287183441</v>
      </c>
    </row>
    <row r="9" spans="2:42" x14ac:dyDescent="0.2">
      <c r="B9" s="61" t="s">
        <v>72</v>
      </c>
      <c r="C9" s="139">
        <v>16231</v>
      </c>
      <c r="D9" s="139">
        <v>16231</v>
      </c>
      <c r="E9" s="139">
        <v>16231</v>
      </c>
      <c r="F9" s="139">
        <v>16231</v>
      </c>
      <c r="G9" s="139">
        <v>16231</v>
      </c>
      <c r="H9" s="142">
        <f t="shared" si="5"/>
        <v>4.5601189210237748E-3</v>
      </c>
      <c r="I9" s="145">
        <f t="shared" si="6"/>
        <v>4.5601189210237748E-3</v>
      </c>
      <c r="J9" s="118" t="s">
        <v>72</v>
      </c>
      <c r="K9" s="127">
        <f>+K8*$H$9</f>
        <v>1149.6787822886677</v>
      </c>
      <c r="L9" s="128">
        <f t="shared" ref="L9:AD9" si="17">+L8*$H$9</f>
        <v>1928.8456118252434</v>
      </c>
      <c r="M9" s="150">
        <f t="shared" si="17"/>
        <v>2898.2734428690583</v>
      </c>
      <c r="N9" s="128">
        <f t="shared" si="17"/>
        <v>4197.0295563759782</v>
      </c>
      <c r="O9" s="127">
        <f t="shared" si="17"/>
        <v>5649.1454174053033</v>
      </c>
      <c r="P9" s="128">
        <f t="shared" si="17"/>
        <v>7842.7856881207508</v>
      </c>
      <c r="Q9" s="127">
        <f t="shared" si="17"/>
        <v>10391.007335275452</v>
      </c>
      <c r="R9" s="128">
        <f t="shared" si="17"/>
        <v>12471.526607467722</v>
      </c>
      <c r="S9" s="127">
        <f t="shared" si="17"/>
        <v>15189.32837965082</v>
      </c>
      <c r="T9" s="128">
        <f t="shared" si="17"/>
        <v>17268.970932729924</v>
      </c>
      <c r="U9" s="127">
        <f t="shared" si="17"/>
        <v>19702.969672334642</v>
      </c>
      <c r="V9" s="128">
        <f t="shared" si="17"/>
        <v>21077.027528767027</v>
      </c>
      <c r="W9" s="127">
        <f t="shared" si="17"/>
        <v>23504.041620600605</v>
      </c>
      <c r="X9" s="128">
        <f t="shared" si="17"/>
        <v>24446.894623108416</v>
      </c>
      <c r="Y9" s="127">
        <f t="shared" si="17"/>
        <v>26575.235859702057</v>
      </c>
      <c r="Z9" s="128">
        <f t="shared" si="17"/>
        <v>26955.301982808483</v>
      </c>
      <c r="AA9" s="127">
        <f t="shared" si="17"/>
        <v>28625.009740931877</v>
      </c>
      <c r="AB9" s="128">
        <f t="shared" si="17"/>
        <v>28860.582380293628</v>
      </c>
      <c r="AC9" s="127">
        <f t="shared" si="17"/>
        <v>30495.007457997868</v>
      </c>
      <c r="AD9" s="128">
        <f t="shared" si="17"/>
        <v>30632.412122467373</v>
      </c>
      <c r="AF9" s="118" t="s">
        <v>72</v>
      </c>
      <c r="AG9" s="162">
        <f t="shared" si="7"/>
        <v>3078.5243941139111</v>
      </c>
      <c r="AH9" s="162">
        <f t="shared" si="8"/>
        <v>7095.3029992450365</v>
      </c>
      <c r="AI9" s="162">
        <f t="shared" si="9"/>
        <v>13491.931105526055</v>
      </c>
      <c r="AJ9" s="162">
        <f t="shared" si="10"/>
        <v>22862.533942743175</v>
      </c>
      <c r="AK9" s="162">
        <f t="shared" si="11"/>
        <v>32458.299312380746</v>
      </c>
      <c r="AL9" s="162">
        <f t="shared" si="12"/>
        <v>40779.997201101665</v>
      </c>
      <c r="AM9" s="162">
        <f t="shared" si="13"/>
        <v>47950.936243709017</v>
      </c>
      <c r="AN9" s="162">
        <f t="shared" si="14"/>
        <v>53530.537842510545</v>
      </c>
      <c r="AO9" s="162">
        <f t="shared" si="15"/>
        <v>57485.592121225505</v>
      </c>
      <c r="AP9" s="162">
        <f t="shared" si="16"/>
        <v>61127.419580465241</v>
      </c>
    </row>
    <row r="10" spans="2:42" x14ac:dyDescent="0.2">
      <c r="B10" s="61" t="s">
        <v>73</v>
      </c>
      <c r="C10" s="139">
        <v>10144</v>
      </c>
      <c r="D10" s="139">
        <v>10144</v>
      </c>
      <c r="E10" s="139">
        <v>10144</v>
      </c>
      <c r="F10" s="139">
        <v>10144</v>
      </c>
      <c r="G10" s="139">
        <v>10144</v>
      </c>
      <c r="H10" s="142">
        <f t="shared" si="5"/>
        <v>2.8499689689400021E-3</v>
      </c>
      <c r="I10" s="145">
        <f t="shared" si="6"/>
        <v>2.8499689689400021E-3</v>
      </c>
      <c r="J10" s="118" t="s">
        <v>73</v>
      </c>
      <c r="K10" s="127">
        <f>+K8*$H$10</f>
        <v>718.52267682436366</v>
      </c>
      <c r="L10" s="128">
        <f t="shared" ref="L10:AD10" si="18">+L8*$H$10</f>
        <v>1205.4839434634507</v>
      </c>
      <c r="M10" s="150">
        <f t="shared" si="18"/>
        <v>1811.3539402663871</v>
      </c>
      <c r="N10" s="128">
        <f t="shared" si="18"/>
        <v>2623.0465048289034</v>
      </c>
      <c r="O10" s="127">
        <f t="shared" si="18"/>
        <v>3530.5853683789906</v>
      </c>
      <c r="P10" s="128">
        <f t="shared" si="18"/>
        <v>4901.5598558497259</v>
      </c>
      <c r="Q10" s="127">
        <f t="shared" si="18"/>
        <v>6494.1395113692433</v>
      </c>
      <c r="R10" s="128">
        <f t="shared" si="18"/>
        <v>7794.4159883034054</v>
      </c>
      <c r="S10" s="127">
        <f t="shared" si="18"/>
        <v>9492.979303997161</v>
      </c>
      <c r="T10" s="128">
        <f t="shared" si="18"/>
        <v>10792.707851741259</v>
      </c>
      <c r="U10" s="127">
        <f t="shared" si="18"/>
        <v>12313.900829040886</v>
      </c>
      <c r="V10" s="128">
        <f t="shared" si="18"/>
        <v>13172.6552431651</v>
      </c>
      <c r="W10" s="127">
        <f t="shared" si="18"/>
        <v>14689.482976980626</v>
      </c>
      <c r="X10" s="128">
        <f t="shared" si="18"/>
        <v>15278.744319931722</v>
      </c>
      <c r="Y10" s="127">
        <f t="shared" si="18"/>
        <v>16608.908419741092</v>
      </c>
      <c r="Z10" s="128">
        <f t="shared" si="18"/>
        <v>16846.44096565888</v>
      </c>
      <c r="AA10" s="127">
        <f t="shared" si="18"/>
        <v>17889.969737663298</v>
      </c>
      <c r="AB10" s="128">
        <f t="shared" si="18"/>
        <v>18037.197194608994</v>
      </c>
      <c r="AC10" s="127">
        <f t="shared" si="18"/>
        <v>19058.675106520262</v>
      </c>
      <c r="AD10" s="128">
        <f t="shared" si="18"/>
        <v>19144.549847225004</v>
      </c>
      <c r="AF10" s="118" t="s">
        <v>73</v>
      </c>
      <c r="AG10" s="162">
        <f t="shared" si="7"/>
        <v>1924.0066202878143</v>
      </c>
      <c r="AH10" s="162">
        <f t="shared" si="8"/>
        <v>4434.4004450952907</v>
      </c>
      <c r="AI10" s="162">
        <f t="shared" si="9"/>
        <v>8432.145224228716</v>
      </c>
      <c r="AJ10" s="162">
        <f t="shared" si="10"/>
        <v>14288.55549967265</v>
      </c>
      <c r="AK10" s="162">
        <f t="shared" si="11"/>
        <v>20285.687155738422</v>
      </c>
      <c r="AL10" s="162">
        <f t="shared" si="12"/>
        <v>25486.556072205985</v>
      </c>
      <c r="AM10" s="162">
        <f t="shared" si="13"/>
        <v>29968.227296912348</v>
      </c>
      <c r="AN10" s="162">
        <f t="shared" si="14"/>
        <v>33455.349385399968</v>
      </c>
      <c r="AO10" s="162">
        <f t="shared" si="15"/>
        <v>35927.166932272288</v>
      </c>
      <c r="AP10" s="162">
        <f t="shared" si="16"/>
        <v>38203.224953745266</v>
      </c>
    </row>
    <row r="11" spans="2:42" x14ac:dyDescent="0.2">
      <c r="B11" s="61" t="s">
        <v>74</v>
      </c>
      <c r="C11" s="139">
        <v>0</v>
      </c>
      <c r="D11" s="139">
        <v>0</v>
      </c>
      <c r="E11" s="139">
        <v>0</v>
      </c>
      <c r="F11" s="139">
        <v>0</v>
      </c>
      <c r="G11" s="139">
        <v>80410</v>
      </c>
      <c r="H11" s="142">
        <f t="shared" si="5"/>
        <v>2.2591285961402363E-2</v>
      </c>
      <c r="I11" s="145">
        <f t="shared" si="6"/>
        <v>0</v>
      </c>
      <c r="J11" s="118" t="s">
        <v>74</v>
      </c>
      <c r="K11" s="127">
        <v>0</v>
      </c>
      <c r="L11" s="128">
        <v>0</v>
      </c>
      <c r="M11" s="150">
        <v>0</v>
      </c>
      <c r="N11" s="128">
        <v>0</v>
      </c>
      <c r="O11" s="127">
        <v>0</v>
      </c>
      <c r="P11" s="128">
        <v>0</v>
      </c>
      <c r="Q11" s="127">
        <v>0</v>
      </c>
      <c r="R11" s="128">
        <v>0</v>
      </c>
      <c r="S11" s="127">
        <v>0</v>
      </c>
      <c r="T11" s="128">
        <v>0</v>
      </c>
      <c r="U11" s="127">
        <f>+U8*$H$11</f>
        <v>97610.485574051432</v>
      </c>
      <c r="V11" s="128">
        <f t="shared" ref="V11:AD11" si="19">+V8*$H$11</f>
        <v>104417.70584610663</v>
      </c>
      <c r="W11" s="127">
        <f t="shared" si="19"/>
        <v>116441.37679209505</v>
      </c>
      <c r="X11" s="128">
        <f t="shared" si="19"/>
        <v>121112.36502027896</v>
      </c>
      <c r="Y11" s="127">
        <f t="shared" si="19"/>
        <v>131656.38072075919</v>
      </c>
      <c r="Z11" s="128">
        <f t="shared" si="19"/>
        <v>133539.26636914734</v>
      </c>
      <c r="AA11" s="127">
        <f t="shared" si="19"/>
        <v>141811.16587199387</v>
      </c>
      <c r="AB11" s="128">
        <f t="shared" si="19"/>
        <v>142978.21632674578</v>
      </c>
      <c r="AC11" s="127">
        <f t="shared" si="19"/>
        <v>151075.32189622382</v>
      </c>
      <c r="AD11" s="128">
        <f t="shared" si="19"/>
        <v>151756.03836902234</v>
      </c>
      <c r="AF11" s="118" t="s">
        <v>74</v>
      </c>
      <c r="AG11" s="162">
        <f t="shared" si="7"/>
        <v>0</v>
      </c>
      <c r="AH11" s="162">
        <f t="shared" si="8"/>
        <v>0</v>
      </c>
      <c r="AI11" s="162">
        <f t="shared" si="9"/>
        <v>0</v>
      </c>
      <c r="AJ11" s="162">
        <f t="shared" si="10"/>
        <v>0</v>
      </c>
      <c r="AK11" s="162">
        <f t="shared" si="11"/>
        <v>0</v>
      </c>
      <c r="AL11" s="162">
        <f t="shared" si="12"/>
        <v>202028.19142015808</v>
      </c>
      <c r="AM11" s="162">
        <f t="shared" si="13"/>
        <v>237553.74181237401</v>
      </c>
      <c r="AN11" s="162">
        <f t="shared" si="14"/>
        <v>265195.6470899065</v>
      </c>
      <c r="AO11" s="162">
        <f t="shared" si="15"/>
        <v>284789.38219873968</v>
      </c>
      <c r="AP11" s="162">
        <f t="shared" si="16"/>
        <v>302831.36026524613</v>
      </c>
    </row>
    <row r="12" spans="2:42" x14ac:dyDescent="0.2">
      <c r="B12" s="61" t="s">
        <v>75</v>
      </c>
      <c r="C12" s="139">
        <v>0</v>
      </c>
      <c r="D12" s="139">
        <v>0</v>
      </c>
      <c r="E12" s="139">
        <v>0</v>
      </c>
      <c r="F12" s="139">
        <v>0</v>
      </c>
      <c r="G12" s="139">
        <v>5026</v>
      </c>
      <c r="H12" s="142">
        <f t="shared" si="5"/>
        <v>1.4120607292875049E-3</v>
      </c>
      <c r="I12" s="145">
        <f t="shared" si="6"/>
        <v>1.4120607292875049E-3</v>
      </c>
      <c r="J12" s="118" t="s">
        <v>75</v>
      </c>
      <c r="K12" s="127">
        <f>+K8*$H$12</f>
        <v>356.00305340292306</v>
      </c>
      <c r="L12" s="128">
        <f t="shared" ref="L12:AD12" si="20">+L8*$H$12</f>
        <v>597.27546331302278</v>
      </c>
      <c r="M12" s="150">
        <f t="shared" si="20"/>
        <v>897.46302284886247</v>
      </c>
      <c r="N12" s="128">
        <f t="shared" si="20"/>
        <v>1299.6285226015445</v>
      </c>
      <c r="O12" s="127">
        <f t="shared" si="20"/>
        <v>1749.2825376057576</v>
      </c>
      <c r="P12" s="128">
        <f t="shared" si="20"/>
        <v>2428.5528229003075</v>
      </c>
      <c r="Q12" s="127">
        <f t="shared" si="20"/>
        <v>3217.6207791937909</v>
      </c>
      <c r="R12" s="128">
        <f t="shared" si="20"/>
        <v>3861.8626535107369</v>
      </c>
      <c r="S12" s="127">
        <f t="shared" si="20"/>
        <v>4703.4418357541135</v>
      </c>
      <c r="T12" s="128">
        <f t="shared" si="20"/>
        <v>5347.4122301706984</v>
      </c>
      <c r="U12" s="127">
        <f t="shared" si="20"/>
        <v>6101.1105645464795</v>
      </c>
      <c r="V12" s="128">
        <f t="shared" si="20"/>
        <v>6526.5935776959568</v>
      </c>
      <c r="W12" s="127">
        <f t="shared" si="20"/>
        <v>7278.129085400692</v>
      </c>
      <c r="X12" s="128">
        <f t="shared" si="20"/>
        <v>7570.0876332784728</v>
      </c>
      <c r="Y12" s="127">
        <f t="shared" si="20"/>
        <v>8229.1377876201423</v>
      </c>
      <c r="Z12" s="128">
        <f t="shared" si="20"/>
        <v>8346.826921668131</v>
      </c>
      <c r="AA12" s="127">
        <f t="shared" si="20"/>
        <v>8863.8592174187434</v>
      </c>
      <c r="AB12" s="128">
        <f t="shared" si="20"/>
        <v>8936.8053134961356</v>
      </c>
      <c r="AC12" s="127">
        <f t="shared" si="20"/>
        <v>9442.9121732423937</v>
      </c>
      <c r="AD12" s="128">
        <f t="shared" si="20"/>
        <v>9485.4601273810003</v>
      </c>
      <c r="AF12" s="118" t="s">
        <v>75</v>
      </c>
      <c r="AG12" s="162">
        <f t="shared" si="7"/>
        <v>953.2785167159459</v>
      </c>
      <c r="AH12" s="162">
        <f t="shared" si="8"/>
        <v>2197.091545450407</v>
      </c>
      <c r="AI12" s="162">
        <f t="shared" si="9"/>
        <v>4177.8353605060656</v>
      </c>
      <c r="AJ12" s="162">
        <f t="shared" si="10"/>
        <v>7079.4834327045282</v>
      </c>
      <c r="AK12" s="162">
        <f t="shared" si="11"/>
        <v>10050.854065924812</v>
      </c>
      <c r="AL12" s="162">
        <f t="shared" si="12"/>
        <v>12627.704142242437</v>
      </c>
      <c r="AM12" s="162">
        <f t="shared" si="13"/>
        <v>14848.216718679165</v>
      </c>
      <c r="AN12" s="162">
        <f t="shared" si="14"/>
        <v>16575.964709288273</v>
      </c>
      <c r="AO12" s="162">
        <f t="shared" si="15"/>
        <v>17800.664530914881</v>
      </c>
      <c r="AP12" s="162">
        <f t="shared" si="16"/>
        <v>18928.372300623392</v>
      </c>
    </row>
    <row r="13" spans="2:42" x14ac:dyDescent="0.2">
      <c r="B13" s="61" t="s">
        <v>76</v>
      </c>
      <c r="C13" s="139">
        <v>-51597</v>
      </c>
      <c r="D13" s="139">
        <v>-117500</v>
      </c>
      <c r="E13" s="139">
        <v>-189864</v>
      </c>
      <c r="F13" s="139">
        <v>-269171</v>
      </c>
      <c r="G13" s="139">
        <v>-355934</v>
      </c>
      <c r="H13" s="142">
        <f t="shared" si="5"/>
        <v>-0.10000008428535989</v>
      </c>
      <c r="I13" s="145">
        <f t="shared" si="6"/>
        <v>-0.1</v>
      </c>
      <c r="J13" s="118" t="s">
        <v>124</v>
      </c>
      <c r="K13" s="127">
        <f>-K8*10%</f>
        <v>-25211.5965</v>
      </c>
      <c r="L13" s="128">
        <f t="shared" ref="L13:AD13" si="21">-L8*10%</f>
        <v>-42298.142772825006</v>
      </c>
      <c r="M13" s="150">
        <f t="shared" si="21"/>
        <v>-63556.970619932392</v>
      </c>
      <c r="N13" s="128">
        <f t="shared" si="21"/>
        <v>-92037.721582789774</v>
      </c>
      <c r="O13" s="127">
        <f t="shared" si="21"/>
        <v>-123881.53719765351</v>
      </c>
      <c r="P13" s="128">
        <f t="shared" si="21"/>
        <v>-171986.42894953268</v>
      </c>
      <c r="Q13" s="127">
        <f t="shared" si="21"/>
        <v>-227867.02529552905</v>
      </c>
      <c r="R13" s="128">
        <f t="shared" si="21"/>
        <v>-273491.25808911555</v>
      </c>
      <c r="S13" s="127">
        <f t="shared" si="21"/>
        <v>-333090.6198437633</v>
      </c>
      <c r="T13" s="128">
        <f t="shared" si="21"/>
        <v>-378695.62684240122</v>
      </c>
      <c r="U13" s="127">
        <f t="shared" si="21"/>
        <v>-432071.40018864255</v>
      </c>
      <c r="V13" s="128">
        <f t="shared" si="21"/>
        <v>-462203.46209820127</v>
      </c>
      <c r="W13" s="127">
        <f t="shared" si="21"/>
        <v>-515426.06733869569</v>
      </c>
      <c r="X13" s="128">
        <f t="shared" si="21"/>
        <v>-536102.12905631715</v>
      </c>
      <c r="Y13" s="127">
        <f t="shared" si="21"/>
        <v>-582775.06179018144</v>
      </c>
      <c r="Z13" s="128">
        <f t="shared" si="21"/>
        <v>-591109.62783305778</v>
      </c>
      <c r="AA13" s="127">
        <f t="shared" si="21"/>
        <v>-627725.0711370788</v>
      </c>
      <c r="AB13" s="128">
        <f t="shared" si="21"/>
        <v>-632891.00306652207</v>
      </c>
      <c r="AC13" s="127">
        <f t="shared" si="21"/>
        <v>-668732.7235569451</v>
      </c>
      <c r="AD13" s="128">
        <f t="shared" si="21"/>
        <v>-671745.90516139893</v>
      </c>
      <c r="AF13" s="118" t="s">
        <v>76</v>
      </c>
      <c r="AG13" s="162">
        <f t="shared" si="7"/>
        <v>-67509.739272825012</v>
      </c>
      <c r="AH13" s="162">
        <f t="shared" si="8"/>
        <v>-155594.69220272216</v>
      </c>
      <c r="AI13" s="162">
        <f t="shared" si="9"/>
        <v>-295867.96614718618</v>
      </c>
      <c r="AJ13" s="162">
        <f t="shared" si="10"/>
        <v>-501358.2833846446</v>
      </c>
      <c r="AK13" s="162">
        <f t="shared" si="11"/>
        <v>-711786.24668616452</v>
      </c>
      <c r="AL13" s="162">
        <f t="shared" si="12"/>
        <v>-894274.86228684383</v>
      </c>
      <c r="AM13" s="162">
        <f t="shared" si="13"/>
        <v>-1051528.1963950128</v>
      </c>
      <c r="AN13" s="162">
        <f t="shared" si="14"/>
        <v>-1173884.6896232392</v>
      </c>
      <c r="AO13" s="162">
        <f t="shared" si="15"/>
        <v>-1260616.0742036009</v>
      </c>
      <c r="AP13" s="162">
        <f t="shared" si="16"/>
        <v>-1340478.628718344</v>
      </c>
    </row>
    <row r="14" spans="2:42" x14ac:dyDescent="0.2">
      <c r="B14" s="62" t="s">
        <v>77</v>
      </c>
      <c r="C14" s="140">
        <f>SUM(C7:C13)</f>
        <v>521179</v>
      </c>
      <c r="D14" s="140">
        <f t="shared" ref="D14:G14" si="22">SUM(D7:D13)</f>
        <v>1115827</v>
      </c>
      <c r="E14" s="140">
        <f t="shared" si="22"/>
        <v>1768703</v>
      </c>
      <c r="F14" s="140">
        <f t="shared" si="22"/>
        <v>2484142</v>
      </c>
      <c r="G14" s="140">
        <f t="shared" si="22"/>
        <v>3352206</v>
      </c>
      <c r="H14" s="143"/>
      <c r="J14" s="119" t="s">
        <v>77</v>
      </c>
      <c r="K14" s="169">
        <f>SUM(K7:K13)</f>
        <v>231748.80081822246</v>
      </c>
      <c r="L14" s="151">
        <f t="shared" ref="L14:AD14" si="23">SUM(L7:L13)</f>
        <v>388810.91343977989</v>
      </c>
      <c r="M14" s="152">
        <f t="shared" si="23"/>
        <v>584225.26811454911</v>
      </c>
      <c r="N14" s="151">
        <f t="shared" si="23"/>
        <v>846024.63024715462</v>
      </c>
      <c r="O14" s="153">
        <f t="shared" si="23"/>
        <v>1138737.7903289157</v>
      </c>
      <c r="P14" s="151">
        <f t="shared" si="23"/>
        <v>1580925.2169358898</v>
      </c>
      <c r="Q14" s="153">
        <f t="shared" si="23"/>
        <v>2094588.0939453566</v>
      </c>
      <c r="R14" s="151">
        <f t="shared" si="23"/>
        <v>2513972.9289424215</v>
      </c>
      <c r="S14" s="153">
        <f t="shared" si="23"/>
        <v>3061819.2589505604</v>
      </c>
      <c r="T14" s="151">
        <f t="shared" si="23"/>
        <v>3481027.3675382491</v>
      </c>
      <c r="U14" s="153">
        <f t="shared" si="23"/>
        <v>4069276.0189950792</v>
      </c>
      <c r="V14" s="151">
        <f t="shared" si="23"/>
        <v>4353061.7008937392</v>
      </c>
      <c r="W14" s="153">
        <f t="shared" si="23"/>
        <v>4854315.5933731478</v>
      </c>
      <c r="X14" s="151">
        <f t="shared" si="23"/>
        <v>5049044.062043014</v>
      </c>
      <c r="Y14" s="153">
        <f t="shared" si="23"/>
        <v>5488612.7208969975</v>
      </c>
      <c r="Z14" s="151">
        <f t="shared" si="23"/>
        <v>5567108.1957472181</v>
      </c>
      <c r="AA14" s="153">
        <f t="shared" si="23"/>
        <v>5911954.7773466324</v>
      </c>
      <c r="AB14" s="151">
        <f t="shared" si="23"/>
        <v>5960607.8539146883</v>
      </c>
      <c r="AC14" s="153">
        <f t="shared" si="23"/>
        <v>6298167.4646816226</v>
      </c>
      <c r="AD14" s="151">
        <f t="shared" si="23"/>
        <v>6326545.801314244</v>
      </c>
      <c r="AF14" s="175" t="s">
        <v>77</v>
      </c>
      <c r="AG14" s="176">
        <f>SUM(AG7:AG13)</f>
        <v>620559.71425800235</v>
      </c>
      <c r="AH14" s="176">
        <f t="shared" ref="AH14:AP14" si="24">SUM(AH7:AH13)</f>
        <v>1430249.8983617038</v>
      </c>
      <c r="AI14" s="176">
        <f t="shared" si="24"/>
        <v>2719663.007264805</v>
      </c>
      <c r="AJ14" s="176">
        <f t="shared" si="24"/>
        <v>4608561.0228877794</v>
      </c>
      <c r="AK14" s="176">
        <f t="shared" si="24"/>
        <v>6542846.6264888104</v>
      </c>
      <c r="AL14" s="176">
        <f t="shared" si="24"/>
        <v>8422337.7198888175</v>
      </c>
      <c r="AM14" s="176">
        <f t="shared" si="24"/>
        <v>9903359.6554161608</v>
      </c>
      <c r="AN14" s="176">
        <f t="shared" si="24"/>
        <v>11055720.916644214</v>
      </c>
      <c r="AO14" s="176">
        <f t="shared" si="24"/>
        <v>11872562.631261319</v>
      </c>
      <c r="AP14" s="176">
        <f t="shared" si="24"/>
        <v>12624713.265995868</v>
      </c>
    </row>
    <row r="15" spans="2:42" ht="15.75" x14ac:dyDescent="0.2">
      <c r="B15" s="58" t="s">
        <v>78</v>
      </c>
      <c r="C15" s="141"/>
      <c r="D15" s="141"/>
      <c r="E15" s="141"/>
      <c r="F15" s="141"/>
      <c r="G15" s="141"/>
      <c r="H15" s="144"/>
      <c r="J15" s="117" t="s">
        <v>78</v>
      </c>
      <c r="K15" s="124"/>
      <c r="L15" s="125"/>
      <c r="M15" s="149"/>
      <c r="N15" s="125"/>
      <c r="O15" s="124"/>
      <c r="P15" s="125"/>
      <c r="Q15" s="124"/>
      <c r="R15" s="125"/>
      <c r="S15" s="124"/>
      <c r="T15" s="125"/>
      <c r="U15" s="124"/>
      <c r="V15" s="125"/>
      <c r="W15" s="124"/>
      <c r="X15" s="125"/>
      <c r="Y15" s="124"/>
      <c r="Z15" s="125"/>
      <c r="AA15" s="124"/>
      <c r="AB15" s="125"/>
      <c r="AC15" s="124"/>
      <c r="AD15" s="125"/>
      <c r="AF15" s="173" t="s">
        <v>78</v>
      </c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</row>
    <row r="16" spans="2:42" x14ac:dyDescent="0.2">
      <c r="B16" s="61" t="s">
        <v>79</v>
      </c>
      <c r="C16" s="139">
        <v>431947</v>
      </c>
      <c r="D16" s="139">
        <v>833888</v>
      </c>
      <c r="E16" s="139">
        <v>1221640</v>
      </c>
      <c r="F16" s="139">
        <v>1842740</v>
      </c>
      <c r="G16" s="139">
        <v>2452416</v>
      </c>
      <c r="H16" s="142">
        <f>+G16/$G$8</f>
        <v>0.68900921716600594</v>
      </c>
      <c r="I16" s="145">
        <f t="shared" ref="I16:I19" si="25">+K16/$K$8</f>
        <v>0.68900921716600594</v>
      </c>
      <c r="J16" s="118" t="s">
        <v>79</v>
      </c>
      <c r="K16" s="127">
        <f>+K8*$H$16</f>
        <v>173710.22367970215</v>
      </c>
      <c r="L16" s="128">
        <f t="shared" ref="L16:AD16" si="26">+L8*$H$16</f>
        <v>291438.1023948011</v>
      </c>
      <c r="M16" s="150">
        <f t="shared" si="26"/>
        <v>437913.38572282455</v>
      </c>
      <c r="N16" s="128">
        <f t="shared" si="26"/>
        <v>634148.38497500785</v>
      </c>
      <c r="O16" s="127">
        <f t="shared" si="26"/>
        <v>853555.20965876686</v>
      </c>
      <c r="P16" s="128">
        <f t="shared" si="26"/>
        <v>1185002.3477369442</v>
      </c>
      <c r="Q16" s="127">
        <f t="shared" si="26"/>
        <v>1570024.8071681894</v>
      </c>
      <c r="R16" s="128">
        <f t="shared" si="26"/>
        <v>1884379.9763772758</v>
      </c>
      <c r="S16" s="127">
        <f t="shared" si="26"/>
        <v>2295025.07223891</v>
      </c>
      <c r="T16" s="128">
        <f t="shared" si="26"/>
        <v>2609247.7739487272</v>
      </c>
      <c r="U16" s="127">
        <f t="shared" si="26"/>
        <v>2977011.7720379666</v>
      </c>
      <c r="V16" s="128">
        <f t="shared" si="26"/>
        <v>3184624.4559169933</v>
      </c>
      <c r="W16" s="127">
        <f t="shared" si="26"/>
        <v>3551333.1116398778</v>
      </c>
      <c r="X16" s="128">
        <f t="shared" si="26"/>
        <v>3693793.0826212219</v>
      </c>
      <c r="Y16" s="127">
        <f t="shared" si="26"/>
        <v>4015373.8910792363</v>
      </c>
      <c r="Z16" s="128">
        <f t="shared" si="26"/>
        <v>4072799.8193254424</v>
      </c>
      <c r="AA16" s="127">
        <f t="shared" si="26"/>
        <v>4325083.59859634</v>
      </c>
      <c r="AB16" s="128">
        <f t="shared" si="26"/>
        <v>4360677.3457427258</v>
      </c>
      <c r="AC16" s="127">
        <f t="shared" si="26"/>
        <v>4607630.1035126178</v>
      </c>
      <c r="AD16" s="128">
        <f t="shared" si="26"/>
        <v>4628391.2024972551</v>
      </c>
      <c r="AF16" s="118" t="s">
        <v>79</v>
      </c>
      <c r="AG16" s="162">
        <f t="shared" si="7"/>
        <v>465148.32607450325</v>
      </c>
      <c r="AH16" s="162">
        <f t="shared" si="8"/>
        <v>1072061.7706978323</v>
      </c>
      <c r="AI16" s="162">
        <f t="shared" si="9"/>
        <v>2038557.5573957111</v>
      </c>
      <c r="AJ16" s="162">
        <f t="shared" si="10"/>
        <v>3454404.7835454652</v>
      </c>
      <c r="AK16" s="162">
        <f t="shared" si="11"/>
        <v>4904272.8461876372</v>
      </c>
      <c r="AL16" s="162">
        <f t="shared" si="12"/>
        <v>6161636.2279549595</v>
      </c>
      <c r="AM16" s="162">
        <f t="shared" si="13"/>
        <v>7245126.1942611001</v>
      </c>
      <c r="AN16" s="162">
        <f t="shared" si="14"/>
        <v>8088173.7104046792</v>
      </c>
      <c r="AO16" s="162">
        <f t="shared" si="15"/>
        <v>8685760.9443390667</v>
      </c>
      <c r="AP16" s="162">
        <f t="shared" si="16"/>
        <v>9236021.3060098737</v>
      </c>
    </row>
    <row r="17" spans="1:42" x14ac:dyDescent="0.2">
      <c r="B17" s="61" t="s">
        <v>80</v>
      </c>
      <c r="C17" s="139">
        <v>53473</v>
      </c>
      <c r="D17" s="139">
        <v>56146</v>
      </c>
      <c r="E17" s="139">
        <v>58954</v>
      </c>
      <c r="F17" s="139">
        <v>61901</v>
      </c>
      <c r="G17" s="139">
        <v>64996</v>
      </c>
      <c r="H17" s="142">
        <f t="shared" ref="H17:H19" si="27">+G17/$G$8</f>
        <v>1.8260704170467702E-2</v>
      </c>
      <c r="I17" s="145">
        <f t="shared" si="25"/>
        <v>1.8260704170467702E-2</v>
      </c>
      <c r="J17" s="118" t="s">
        <v>80</v>
      </c>
      <c r="K17" s="127">
        <f>+K8*$H$17</f>
        <v>4603.8150535169889</v>
      </c>
      <c r="L17" s="128">
        <f t="shared" ref="L17:AD17" si="28">+L8*$H$17</f>
        <v>7723.9387213476384</v>
      </c>
      <c r="M17" s="150">
        <f t="shared" si="28"/>
        <v>11605.950384616925</v>
      </c>
      <c r="N17" s="128">
        <f t="shared" si="28"/>
        <v>16806.736063471944</v>
      </c>
      <c r="O17" s="127">
        <f t="shared" si="28"/>
        <v>22621.641029491409</v>
      </c>
      <c r="P17" s="128">
        <f t="shared" si="28"/>
        <v>31405.933003825783</v>
      </c>
      <c r="Q17" s="127">
        <f t="shared" si="28"/>
        <v>41610.123391261368</v>
      </c>
      <c r="R17" s="128">
        <f t="shared" si="28"/>
        <v>49941.429571743705</v>
      </c>
      <c r="S17" s="127">
        <f t="shared" si="28"/>
        <v>60824.692709246796</v>
      </c>
      <c r="T17" s="128">
        <f t="shared" si="28"/>
        <v>69152.488124189156</v>
      </c>
      <c r="U17" s="127">
        <f t="shared" si="28"/>
        <v>78899.280193645638</v>
      </c>
      <c r="V17" s="128">
        <f t="shared" si="28"/>
        <v>84401.606879412342</v>
      </c>
      <c r="W17" s="127">
        <f t="shared" si="28"/>
        <v>94120.429374194864</v>
      </c>
      <c r="X17" s="128">
        <f t="shared" si="28"/>
        <v>97896.023838553054</v>
      </c>
      <c r="Y17" s="127">
        <f t="shared" si="28"/>
        <v>106418.83001276538</v>
      </c>
      <c r="Z17" s="128">
        <f t="shared" si="28"/>
        <v>107940.78046174729</v>
      </c>
      <c r="AA17" s="127">
        <f t="shared" si="28"/>
        <v>114627.01824419989</v>
      </c>
      <c r="AB17" s="128">
        <f t="shared" si="28"/>
        <v>115570.35379148324</v>
      </c>
      <c r="AC17" s="127">
        <f t="shared" si="28"/>
        <v>122115.30433984532</v>
      </c>
      <c r="AD17" s="128">
        <f t="shared" si="28"/>
        <v>122665.53251875359</v>
      </c>
      <c r="AF17" s="118" t="s">
        <v>80</v>
      </c>
      <c r="AG17" s="162">
        <f t="shared" si="7"/>
        <v>12327.753774864628</v>
      </c>
      <c r="AH17" s="162">
        <f t="shared" si="8"/>
        <v>28412.686448088869</v>
      </c>
      <c r="AI17" s="162">
        <f t="shared" si="9"/>
        <v>54027.574033317193</v>
      </c>
      <c r="AJ17" s="162">
        <f t="shared" si="10"/>
        <v>91551.552963005073</v>
      </c>
      <c r="AK17" s="162">
        <f t="shared" si="11"/>
        <v>129977.18083343595</v>
      </c>
      <c r="AL17" s="162">
        <f t="shared" si="12"/>
        <v>163300.88707305799</v>
      </c>
      <c r="AM17" s="162">
        <f t="shared" si="13"/>
        <v>192016.45321274793</v>
      </c>
      <c r="AN17" s="162">
        <f t="shared" si="14"/>
        <v>214359.61047451268</v>
      </c>
      <c r="AO17" s="162">
        <f t="shared" si="15"/>
        <v>230197.37203568313</v>
      </c>
      <c r="AP17" s="162">
        <f t="shared" si="16"/>
        <v>244780.83685859892</v>
      </c>
    </row>
    <row r="18" spans="1:42" x14ac:dyDescent="0.2">
      <c r="B18" s="61" t="s">
        <v>81</v>
      </c>
      <c r="C18" s="139">
        <v>0</v>
      </c>
      <c r="D18" s="139">
        <v>0</v>
      </c>
      <c r="E18" s="139">
        <v>0</v>
      </c>
      <c r="F18" s="139">
        <v>0</v>
      </c>
      <c r="G18" s="139">
        <v>0</v>
      </c>
      <c r="H18" s="142">
        <f t="shared" si="27"/>
        <v>0</v>
      </c>
      <c r="I18" s="145">
        <f t="shared" si="25"/>
        <v>0</v>
      </c>
      <c r="J18" s="118" t="s">
        <v>81</v>
      </c>
      <c r="K18" s="127">
        <v>0</v>
      </c>
      <c r="L18" s="128">
        <v>0</v>
      </c>
      <c r="M18" s="150">
        <v>0</v>
      </c>
      <c r="N18" s="128">
        <v>0</v>
      </c>
      <c r="O18" s="127">
        <v>0</v>
      </c>
      <c r="P18" s="128">
        <v>0</v>
      </c>
      <c r="Q18" s="127">
        <v>0</v>
      </c>
      <c r="R18" s="128">
        <v>0</v>
      </c>
      <c r="S18" s="127">
        <v>0</v>
      </c>
      <c r="T18" s="128">
        <v>0</v>
      </c>
      <c r="U18" s="127">
        <v>0</v>
      </c>
      <c r="V18" s="128">
        <v>0</v>
      </c>
      <c r="W18" s="127">
        <v>0</v>
      </c>
      <c r="X18" s="128">
        <v>0</v>
      </c>
      <c r="Y18" s="127">
        <v>0</v>
      </c>
      <c r="Z18" s="128">
        <v>0</v>
      </c>
      <c r="AA18" s="127">
        <v>0</v>
      </c>
      <c r="AB18" s="128">
        <v>0</v>
      </c>
      <c r="AC18" s="127">
        <v>0</v>
      </c>
      <c r="AD18" s="128">
        <v>0</v>
      </c>
      <c r="AF18" s="118" t="s">
        <v>81</v>
      </c>
      <c r="AG18" s="162">
        <f t="shared" si="7"/>
        <v>0</v>
      </c>
      <c r="AH18" s="162">
        <f t="shared" si="8"/>
        <v>0</v>
      </c>
      <c r="AI18" s="162">
        <f t="shared" si="9"/>
        <v>0</v>
      </c>
      <c r="AJ18" s="162">
        <f t="shared" si="10"/>
        <v>0</v>
      </c>
      <c r="AK18" s="162">
        <f t="shared" si="11"/>
        <v>0</v>
      </c>
      <c r="AL18" s="162">
        <f t="shared" si="12"/>
        <v>0</v>
      </c>
      <c r="AM18" s="162">
        <f t="shared" si="13"/>
        <v>0</v>
      </c>
      <c r="AN18" s="162">
        <f t="shared" si="14"/>
        <v>0</v>
      </c>
      <c r="AO18" s="162">
        <f t="shared" si="15"/>
        <v>0</v>
      </c>
      <c r="AP18" s="162">
        <f t="shared" si="16"/>
        <v>0</v>
      </c>
    </row>
    <row r="19" spans="1:42" x14ac:dyDescent="0.2">
      <c r="B19" s="61" t="s">
        <v>82</v>
      </c>
      <c r="C19" s="139">
        <v>259713</v>
      </c>
      <c r="D19" s="139">
        <v>272698</v>
      </c>
      <c r="E19" s="139">
        <v>286333</v>
      </c>
      <c r="F19" s="139">
        <v>300650</v>
      </c>
      <c r="G19" s="139">
        <v>315682</v>
      </c>
      <c r="H19" s="142">
        <f t="shared" si="27"/>
        <v>8.8691236598276588E-2</v>
      </c>
      <c r="I19" s="145">
        <f t="shared" si="25"/>
        <v>8.8691236598276588E-2</v>
      </c>
      <c r="J19" s="118" t="s">
        <v>82</v>
      </c>
      <c r="K19" s="127">
        <f>+K8*$H$19</f>
        <v>22360.476702017819</v>
      </c>
      <c r="L19" s="128">
        <f t="shared" ref="L19:AD19" si="29">+L8*$H$19</f>
        <v>37514.745883323056</v>
      </c>
      <c r="M19" s="150">
        <f t="shared" si="29"/>
        <v>56369.463187221372</v>
      </c>
      <c r="N19" s="128">
        <f t="shared" si="29"/>
        <v>81629.393408655145</v>
      </c>
      <c r="O19" s="127">
        <f t="shared" si="29"/>
        <v>109872.06725755289</v>
      </c>
      <c r="P19" s="128">
        <f t="shared" si="29"/>
        <v>152536.89061655689</v>
      </c>
      <c r="Q19" s="127">
        <f t="shared" si="29"/>
        <v>202098.08253431242</v>
      </c>
      <c r="R19" s="128">
        <f t="shared" si="29"/>
        <v>242562.77878742071</v>
      </c>
      <c r="S19" s="127">
        <f t="shared" si="29"/>
        <v>295422.18973229808</v>
      </c>
      <c r="T19" s="128">
        <f t="shared" si="29"/>
        <v>335869.83439012064</v>
      </c>
      <c r="U19" s="127">
        <f t="shared" si="29"/>
        <v>383209.46781479544</v>
      </c>
      <c r="V19" s="128">
        <f t="shared" si="29"/>
        <v>409933.96613494132</v>
      </c>
      <c r="W19" s="127">
        <f t="shared" si="29"/>
        <v>457137.75287255499</v>
      </c>
      <c r="X19" s="128">
        <f t="shared" si="29"/>
        <v>475475.60768973635</v>
      </c>
      <c r="Y19" s="127">
        <f t="shared" si="29"/>
        <v>516870.40888808237</v>
      </c>
      <c r="Z19" s="128">
        <f t="shared" si="29"/>
        <v>524262.43857660948</v>
      </c>
      <c r="AA19" s="127">
        <f t="shared" si="29"/>
        <v>556737.12802888651</v>
      </c>
      <c r="AB19" s="128">
        <f t="shared" si="29"/>
        <v>561318.85693893488</v>
      </c>
      <c r="AC19" s="127">
        <f t="shared" si="29"/>
        <v>593107.32205998909</v>
      </c>
      <c r="AD19" s="128">
        <f t="shared" si="29"/>
        <v>595779.75008593104</v>
      </c>
      <c r="AF19" s="118" t="s">
        <v>82</v>
      </c>
      <c r="AG19" s="162">
        <f t="shared" si="7"/>
        <v>59875.222585340875</v>
      </c>
      <c r="AH19" s="162">
        <f t="shared" si="8"/>
        <v>137998.85659587651</v>
      </c>
      <c r="AI19" s="162">
        <f t="shared" si="9"/>
        <v>262408.95787410979</v>
      </c>
      <c r="AJ19" s="162">
        <f t="shared" si="10"/>
        <v>444660.8613217331</v>
      </c>
      <c r="AK19" s="162">
        <f t="shared" si="11"/>
        <v>631292.02412241872</v>
      </c>
      <c r="AL19" s="162">
        <f t="shared" si="12"/>
        <v>793143.43394973676</v>
      </c>
      <c r="AM19" s="162">
        <f t="shared" si="13"/>
        <v>932613.36056229135</v>
      </c>
      <c r="AN19" s="162">
        <f t="shared" si="14"/>
        <v>1041132.8474646918</v>
      </c>
      <c r="AO19" s="162">
        <f t="shared" si="15"/>
        <v>1118055.9849678213</v>
      </c>
      <c r="AP19" s="162">
        <f t="shared" si="16"/>
        <v>1188887.0721459202</v>
      </c>
    </row>
    <row r="20" spans="1:42" x14ac:dyDescent="0.2">
      <c r="B20" s="63" t="s">
        <v>83</v>
      </c>
      <c r="C20" s="140">
        <v>745132</v>
      </c>
      <c r="D20" s="140">
        <v>1162733</v>
      </c>
      <c r="E20" s="140">
        <v>1566927</v>
      </c>
      <c r="F20" s="140">
        <v>2205291</v>
      </c>
      <c r="G20" s="140">
        <v>2833095</v>
      </c>
      <c r="H20" s="137"/>
      <c r="J20" s="120" t="s">
        <v>83</v>
      </c>
      <c r="K20" s="127">
        <f>SUM(K16:K19)</f>
        <v>200674.51543523697</v>
      </c>
      <c r="L20" s="128">
        <f t="shared" ref="L20:AD20" si="30">SUM(L16:L19)</f>
        <v>336676.78699947183</v>
      </c>
      <c r="M20" s="150">
        <f t="shared" si="30"/>
        <v>505888.79929466284</v>
      </c>
      <c r="N20" s="128">
        <f t="shared" si="30"/>
        <v>732584.51444713504</v>
      </c>
      <c r="O20" s="127">
        <f t="shared" si="30"/>
        <v>986048.91794581118</v>
      </c>
      <c r="P20" s="128">
        <f t="shared" si="30"/>
        <v>1368945.1713573269</v>
      </c>
      <c r="Q20" s="127">
        <f t="shared" si="30"/>
        <v>1813733.0130937633</v>
      </c>
      <c r="R20" s="128">
        <f t="shared" si="30"/>
        <v>2176884.18473644</v>
      </c>
      <c r="S20" s="127">
        <f t="shared" si="30"/>
        <v>2651271.9546804549</v>
      </c>
      <c r="T20" s="128">
        <f t="shared" si="30"/>
        <v>3014270.0964630367</v>
      </c>
      <c r="U20" s="127">
        <f t="shared" si="30"/>
        <v>3439120.5200464074</v>
      </c>
      <c r="V20" s="128">
        <f t="shared" si="30"/>
        <v>3678960.0289313467</v>
      </c>
      <c r="W20" s="127">
        <f t="shared" si="30"/>
        <v>4102591.2938866275</v>
      </c>
      <c r="X20" s="128">
        <f t="shared" si="30"/>
        <v>4267164.7141495114</v>
      </c>
      <c r="Y20" s="127">
        <f t="shared" si="30"/>
        <v>4638663.1299800836</v>
      </c>
      <c r="Z20" s="128">
        <f t="shared" si="30"/>
        <v>4705003.0383637995</v>
      </c>
      <c r="AA20" s="127">
        <f t="shared" si="30"/>
        <v>4996447.7448694259</v>
      </c>
      <c r="AB20" s="128">
        <f t="shared" si="30"/>
        <v>5037566.5564731443</v>
      </c>
      <c r="AC20" s="127">
        <f t="shared" si="30"/>
        <v>5322852.7299124524</v>
      </c>
      <c r="AD20" s="128">
        <f t="shared" si="30"/>
        <v>5346836.4851019401</v>
      </c>
      <c r="AF20" s="120" t="s">
        <v>83</v>
      </c>
      <c r="AG20" s="163">
        <f>SUM(AG16:AG19)</f>
        <v>537351.30243470869</v>
      </c>
      <c r="AH20" s="163">
        <f t="shared" ref="AH20:AP20" si="31">SUM(AH16:AH19)</f>
        <v>1238473.3137417976</v>
      </c>
      <c r="AI20" s="163">
        <f t="shared" si="31"/>
        <v>2354994.0893031382</v>
      </c>
      <c r="AJ20" s="163">
        <f t="shared" si="31"/>
        <v>3990617.197830203</v>
      </c>
      <c r="AK20" s="163">
        <f t="shared" si="31"/>
        <v>5665542.0511434916</v>
      </c>
      <c r="AL20" s="163">
        <f t="shared" si="31"/>
        <v>7118080.5489777541</v>
      </c>
      <c r="AM20" s="163">
        <f t="shared" si="31"/>
        <v>8369756.0080361394</v>
      </c>
      <c r="AN20" s="163">
        <f t="shared" si="31"/>
        <v>9343666.168343883</v>
      </c>
      <c r="AO20" s="163">
        <f t="shared" si="31"/>
        <v>10034014.301342569</v>
      </c>
      <c r="AP20" s="163">
        <f t="shared" si="31"/>
        <v>10669689.215014393</v>
      </c>
    </row>
    <row r="21" spans="1:42" x14ac:dyDescent="0.2">
      <c r="B21" s="61" t="s">
        <v>84</v>
      </c>
      <c r="C21" s="167">
        <f>+C14-C20</f>
        <v>-223953</v>
      </c>
      <c r="D21" s="167">
        <f>+D14-D20</f>
        <v>-46906</v>
      </c>
      <c r="E21" s="167">
        <v>201777</v>
      </c>
      <c r="F21" s="167">
        <v>278852</v>
      </c>
      <c r="G21" s="167">
        <v>519112</v>
      </c>
      <c r="H21" s="136"/>
      <c r="J21" s="118" t="s">
        <v>84</v>
      </c>
      <c r="K21" s="170">
        <f>+K14-K20</f>
        <v>31074.285382985487</v>
      </c>
      <c r="L21" s="151">
        <f t="shared" ref="L21:AD21" si="32">+L14-L20</f>
        <v>52134.126440308057</v>
      </c>
      <c r="M21" s="152">
        <f t="shared" si="32"/>
        <v>78336.468819886271</v>
      </c>
      <c r="N21" s="151">
        <f t="shared" si="32"/>
        <v>113440.11580001959</v>
      </c>
      <c r="O21" s="153">
        <f t="shared" si="32"/>
        <v>152688.87238310452</v>
      </c>
      <c r="P21" s="151">
        <f t="shared" si="32"/>
        <v>211980.04557856289</v>
      </c>
      <c r="Q21" s="153">
        <f t="shared" si="32"/>
        <v>280855.08085159329</v>
      </c>
      <c r="R21" s="151">
        <f t="shared" si="32"/>
        <v>337088.74420598149</v>
      </c>
      <c r="S21" s="153">
        <f t="shared" si="32"/>
        <v>410547.30427010544</v>
      </c>
      <c r="T21" s="151">
        <f t="shared" si="32"/>
        <v>466757.2710752124</v>
      </c>
      <c r="U21" s="153">
        <f t="shared" si="32"/>
        <v>630155.49894867186</v>
      </c>
      <c r="V21" s="151">
        <f t="shared" si="32"/>
        <v>674101.67196239252</v>
      </c>
      <c r="W21" s="153">
        <f t="shared" si="32"/>
        <v>751724.29948652023</v>
      </c>
      <c r="X21" s="151">
        <f t="shared" si="32"/>
        <v>781879.34789350256</v>
      </c>
      <c r="Y21" s="153">
        <f t="shared" si="32"/>
        <v>849949.59091691393</v>
      </c>
      <c r="Z21" s="151">
        <f t="shared" si="32"/>
        <v>862105.15738341864</v>
      </c>
      <c r="AA21" s="153">
        <f t="shared" si="32"/>
        <v>915507.03247720655</v>
      </c>
      <c r="AB21" s="151">
        <f t="shared" si="32"/>
        <v>923041.29744154401</v>
      </c>
      <c r="AC21" s="153">
        <f t="shared" si="32"/>
        <v>975314.73476917017</v>
      </c>
      <c r="AD21" s="151">
        <f t="shared" si="32"/>
        <v>979709.31621230394</v>
      </c>
      <c r="AF21" s="178" t="s">
        <v>84</v>
      </c>
      <c r="AG21" s="179">
        <f t="shared" ref="AG21" si="33">+AG14-AG20</f>
        <v>83208.41182329366</v>
      </c>
      <c r="AH21" s="179">
        <f t="shared" ref="AH21" si="34">+AH14-AH20</f>
        <v>191776.58461990627</v>
      </c>
      <c r="AI21" s="179">
        <f t="shared" ref="AI21" si="35">+AI14-AI20</f>
        <v>364668.91796166683</v>
      </c>
      <c r="AJ21" s="179">
        <f t="shared" ref="AJ21" si="36">+AJ14-AJ20</f>
        <v>617943.82505757641</v>
      </c>
      <c r="AK21" s="179">
        <f t="shared" ref="AK21" si="37">+AK14-AK20</f>
        <v>877304.57534531876</v>
      </c>
      <c r="AL21" s="179">
        <f t="shared" ref="AL21" si="38">+AL14-AL20</f>
        <v>1304257.1709110634</v>
      </c>
      <c r="AM21" s="179">
        <f t="shared" ref="AM21" si="39">+AM14-AM20</f>
        <v>1533603.6473800214</v>
      </c>
      <c r="AN21" s="179">
        <f t="shared" ref="AN21" si="40">+AN14-AN20</f>
        <v>1712054.7483003307</v>
      </c>
      <c r="AO21" s="179">
        <f t="shared" ref="AO21" si="41">+AO14-AO20</f>
        <v>1838548.3299187496</v>
      </c>
      <c r="AP21" s="179">
        <f t="shared" ref="AP21" si="42">+AP14-AP20</f>
        <v>1955024.050981475</v>
      </c>
    </row>
    <row r="22" spans="1:42" ht="24" x14ac:dyDescent="0.2">
      <c r="A22" s="79"/>
      <c r="B22" s="64" t="s">
        <v>85</v>
      </c>
      <c r="C22" s="168">
        <v>-223952</v>
      </c>
      <c r="D22" s="168">
        <f>+D21+D5</f>
        <v>-270858</v>
      </c>
      <c r="E22" s="168">
        <f>+E21+E5</f>
        <v>-69081</v>
      </c>
      <c r="F22" s="168">
        <f>+F21+F5</f>
        <v>209771</v>
      </c>
      <c r="G22" s="168">
        <f>+G21+G5</f>
        <v>728883</v>
      </c>
      <c r="H22" s="100"/>
      <c r="J22" s="121" t="s">
        <v>85</v>
      </c>
      <c r="K22" s="171">
        <f>+K21+K5</f>
        <v>31074.285382985487</v>
      </c>
      <c r="L22" s="172">
        <f t="shared" ref="L22:AD22" si="43">+L21+L5</f>
        <v>83208.411823293543</v>
      </c>
      <c r="M22" s="168">
        <f t="shared" si="43"/>
        <v>130470.59526019433</v>
      </c>
      <c r="N22" s="168">
        <f t="shared" si="43"/>
        <v>191776.58461990586</v>
      </c>
      <c r="O22" s="168">
        <f t="shared" si="43"/>
        <v>266128.98818312411</v>
      </c>
      <c r="P22" s="168">
        <f t="shared" si="43"/>
        <v>364668.91796166741</v>
      </c>
      <c r="Q22" s="168">
        <f t="shared" si="43"/>
        <v>492835.12643015618</v>
      </c>
      <c r="R22" s="168">
        <f t="shared" si="43"/>
        <v>617943.82505757478</v>
      </c>
      <c r="S22" s="168">
        <f t="shared" si="43"/>
        <v>747636.04847608693</v>
      </c>
      <c r="T22" s="168">
        <f t="shared" si="43"/>
        <v>877304.57534531783</v>
      </c>
      <c r="U22" s="168">
        <f t="shared" si="43"/>
        <v>1096912.7700238843</v>
      </c>
      <c r="V22" s="168">
        <f t="shared" si="43"/>
        <v>1304257.1709110644</v>
      </c>
      <c r="W22" s="168">
        <f t="shared" si="43"/>
        <v>1425825.9714489128</v>
      </c>
      <c r="X22" s="168">
        <f t="shared" si="43"/>
        <v>1533603.6473800228</v>
      </c>
      <c r="Y22" s="168">
        <f t="shared" si="43"/>
        <v>1631828.9388104165</v>
      </c>
      <c r="Z22" s="168">
        <f t="shared" si="43"/>
        <v>1712054.7483003326</v>
      </c>
      <c r="AA22" s="168">
        <f t="shared" si="43"/>
        <v>1777612.1898606252</v>
      </c>
      <c r="AB22" s="168">
        <f t="shared" si="43"/>
        <v>1838548.3299187506</v>
      </c>
      <c r="AC22" s="168">
        <f t="shared" si="43"/>
        <v>1898356.0322107142</v>
      </c>
      <c r="AD22" s="168">
        <f t="shared" si="43"/>
        <v>1955024.0509814741</v>
      </c>
      <c r="AF22" s="121" t="s">
        <v>129</v>
      </c>
      <c r="AG22" s="164">
        <f t="shared" ref="AG22" si="44">+AG21+AG5</f>
        <v>83208.41182329366</v>
      </c>
      <c r="AH22" s="164">
        <f t="shared" ref="AH22" si="45">+AH21+AH5</f>
        <v>274984.99644319993</v>
      </c>
      <c r="AI22" s="164">
        <f t="shared" ref="AI22" si="46">+AI21+AI5</f>
        <v>556445.50258157309</v>
      </c>
      <c r="AJ22" s="164">
        <f t="shared" ref="AJ22" si="47">+AJ21+AJ5</f>
        <v>982612.74301924324</v>
      </c>
      <c r="AK22" s="164">
        <f t="shared" ref="AK22" si="48">+AK21+AK5</f>
        <v>1495248.4004028952</v>
      </c>
      <c r="AL22" s="164">
        <f t="shared" ref="AL22" si="49">+AL21+AL5</f>
        <v>2181561.7462563822</v>
      </c>
      <c r="AM22" s="164">
        <f t="shared" ref="AM22" si="50">+AM21+AM5</f>
        <v>2837860.8182910848</v>
      </c>
      <c r="AN22" s="164">
        <f t="shared" ref="AN22" si="51">+AN21+AN5</f>
        <v>3245658.3956803521</v>
      </c>
      <c r="AO22" s="164">
        <f t="shared" ref="AO22" si="52">+AO21+AO5</f>
        <v>3550603.0782190803</v>
      </c>
      <c r="AP22" s="164">
        <f t="shared" ref="AP22" si="53">+AP21+AP5</f>
        <v>3793572.3809002247</v>
      </c>
    </row>
    <row r="23" spans="1:42" x14ac:dyDescent="0.2">
      <c r="B23" s="66"/>
      <c r="C23" s="101"/>
      <c r="D23" s="101"/>
      <c r="E23" s="101"/>
      <c r="F23" s="101"/>
      <c r="G23" s="101"/>
      <c r="H23" s="101"/>
      <c r="J23" s="66"/>
    </row>
    <row r="24" spans="1:42" x14ac:dyDescent="0.2">
      <c r="C24" s="82"/>
      <c r="AF24" s="184" t="s">
        <v>87</v>
      </c>
      <c r="AG24" s="208">
        <f>NPV(5%,AG22:AP22)</f>
        <v>13248502.121403294</v>
      </c>
      <c r="AH24" s="208"/>
    </row>
    <row r="25" spans="1:42" x14ac:dyDescent="0.2">
      <c r="C25" s="71"/>
      <c r="D25" s="71"/>
      <c r="E25" s="71"/>
      <c r="F25" s="71"/>
      <c r="G25" s="71"/>
      <c r="H25" s="65"/>
      <c r="I25" s="65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F25" s="184" t="s">
        <v>133</v>
      </c>
      <c r="AG25" s="207">
        <v>0.05</v>
      </c>
      <c r="AH25" s="208">
        <v>0.05</v>
      </c>
    </row>
    <row r="28" spans="1:42" x14ac:dyDescent="0.2">
      <c r="C28" s="70"/>
    </row>
  </sheetData>
  <mergeCells count="22">
    <mergeCell ref="AG24:AH24"/>
    <mergeCell ref="AC1:AD1"/>
    <mergeCell ref="W3:X3"/>
    <mergeCell ref="Y3:Z3"/>
    <mergeCell ref="AA3:AB3"/>
    <mergeCell ref="AC3:AD3"/>
    <mergeCell ref="S1:T1"/>
    <mergeCell ref="AG25:AH25"/>
    <mergeCell ref="K1:L1"/>
    <mergeCell ref="K3:L3"/>
    <mergeCell ref="M1:N1"/>
    <mergeCell ref="O1:P1"/>
    <mergeCell ref="Q1:R1"/>
    <mergeCell ref="M3:N3"/>
    <mergeCell ref="O3:P3"/>
    <mergeCell ref="Q3:R3"/>
    <mergeCell ref="S3:T3"/>
    <mergeCell ref="U3:V3"/>
    <mergeCell ref="U1:V1"/>
    <mergeCell ref="W1:X1"/>
    <mergeCell ref="Y1:Z1"/>
    <mergeCell ref="AA1:AB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34B3B-B3B5-4FBE-84D8-51DA561503A2}">
  <dimension ref="B1:Y19"/>
  <sheetViews>
    <sheetView zoomScale="80" zoomScaleNormal="80" workbookViewId="0">
      <selection activeCell="K16" sqref="K16"/>
    </sheetView>
  </sheetViews>
  <sheetFormatPr baseColWidth="10" defaultRowHeight="12.75" x14ac:dyDescent="0.2"/>
  <cols>
    <col min="1" max="1" width="1.5" style="102" customWidth="1"/>
    <col min="2" max="2" width="36.375" style="102" customWidth="1"/>
    <col min="3" max="3" width="13.75" style="102" customWidth="1"/>
    <col min="4" max="4" width="2" style="102" customWidth="1"/>
    <col min="5" max="5" width="9.875" style="102" bestFit="1" customWidth="1"/>
    <col min="6" max="6" width="10.375" style="102" customWidth="1"/>
    <col min="7" max="25" width="9.875" style="102" bestFit="1" customWidth="1"/>
    <col min="26" max="16384" width="11" style="102"/>
  </cols>
  <sheetData>
    <row r="1" spans="2:25" ht="15" x14ac:dyDescent="0.25">
      <c r="B1" s="212" t="s">
        <v>113</v>
      </c>
      <c r="C1" s="212"/>
      <c r="E1" s="102" t="s">
        <v>116</v>
      </c>
    </row>
    <row r="2" spans="2:25" ht="36.75" customHeight="1" x14ac:dyDescent="0.2">
      <c r="B2" s="213" t="s">
        <v>93</v>
      </c>
      <c r="C2" s="214"/>
    </row>
    <row r="3" spans="2:25" x14ac:dyDescent="0.2">
      <c r="B3" s="215" t="s">
        <v>94</v>
      </c>
      <c r="C3" s="215"/>
    </row>
    <row r="4" spans="2:25" x14ac:dyDescent="0.2">
      <c r="B4" s="103" t="s">
        <v>3</v>
      </c>
      <c r="C4" s="103">
        <v>2021</v>
      </c>
      <c r="E4" s="112" t="s">
        <v>119</v>
      </c>
      <c r="F4" s="216">
        <v>2021</v>
      </c>
      <c r="G4" s="217"/>
      <c r="H4" s="216">
        <v>2022</v>
      </c>
      <c r="I4" s="217"/>
      <c r="J4" s="216">
        <v>2023</v>
      </c>
      <c r="K4" s="217"/>
      <c r="L4" s="216">
        <v>2024</v>
      </c>
      <c r="M4" s="217"/>
      <c r="N4" s="216">
        <v>2025</v>
      </c>
      <c r="O4" s="217"/>
      <c r="P4" s="216">
        <v>2026</v>
      </c>
      <c r="Q4" s="217"/>
      <c r="R4" s="216">
        <v>2027</v>
      </c>
      <c r="S4" s="217"/>
      <c r="T4" s="216">
        <v>2028</v>
      </c>
      <c r="U4" s="217"/>
      <c r="V4" s="216">
        <v>2029</v>
      </c>
      <c r="W4" s="217"/>
      <c r="X4" s="216">
        <v>2030</v>
      </c>
      <c r="Y4" s="217"/>
    </row>
    <row r="5" spans="2:25" x14ac:dyDescent="0.2">
      <c r="B5" s="94" t="s">
        <v>95</v>
      </c>
      <c r="C5" s="95" t="s">
        <v>125</v>
      </c>
      <c r="E5" s="112" t="s">
        <v>120</v>
      </c>
      <c r="F5" s="113" t="s">
        <v>121</v>
      </c>
      <c r="G5" s="114" t="s">
        <v>122</v>
      </c>
      <c r="H5" s="113" t="s">
        <v>121</v>
      </c>
      <c r="I5" s="114" t="s">
        <v>122</v>
      </c>
      <c r="J5" s="113" t="s">
        <v>121</v>
      </c>
      <c r="K5" s="114" t="s">
        <v>122</v>
      </c>
      <c r="L5" s="113" t="s">
        <v>121</v>
      </c>
      <c r="M5" s="114" t="s">
        <v>122</v>
      </c>
      <c r="N5" s="113" t="s">
        <v>121</v>
      </c>
      <c r="O5" s="114" t="s">
        <v>122</v>
      </c>
      <c r="P5" s="113" t="s">
        <v>121</v>
      </c>
      <c r="Q5" s="114" t="s">
        <v>122</v>
      </c>
      <c r="R5" s="113" t="s">
        <v>121</v>
      </c>
      <c r="S5" s="114" t="s">
        <v>122</v>
      </c>
      <c r="T5" s="113" t="s">
        <v>121</v>
      </c>
      <c r="U5" s="114" t="s">
        <v>122</v>
      </c>
      <c r="V5" s="113" t="s">
        <v>121</v>
      </c>
      <c r="W5" s="114" t="s">
        <v>122</v>
      </c>
      <c r="X5" s="113" t="s">
        <v>121</v>
      </c>
      <c r="Y5" s="114" t="s">
        <v>122</v>
      </c>
    </row>
    <row r="6" spans="2:25" x14ac:dyDescent="0.2">
      <c r="B6" s="96" t="s">
        <v>112</v>
      </c>
      <c r="C6" s="97">
        <v>908526</v>
      </c>
      <c r="E6" s="106"/>
      <c r="F6" s="108"/>
      <c r="G6" s="109"/>
      <c r="H6" s="108"/>
      <c r="I6" s="109"/>
      <c r="J6" s="108"/>
      <c r="K6" s="109"/>
      <c r="L6" s="108"/>
      <c r="M6" s="109"/>
      <c r="N6" s="108"/>
      <c r="O6" s="109"/>
      <c r="P6" s="108"/>
      <c r="Q6" s="109"/>
      <c r="R6" s="108"/>
      <c r="S6" s="109"/>
      <c r="T6" s="108"/>
      <c r="U6" s="109"/>
      <c r="V6" s="108"/>
      <c r="W6" s="109"/>
      <c r="X6" s="108"/>
      <c r="Y6" s="109"/>
    </row>
    <row r="7" spans="2:25" x14ac:dyDescent="0.2">
      <c r="B7" s="96" t="s">
        <v>117</v>
      </c>
      <c r="C7" s="97">
        <f>+C6/30</f>
        <v>30284.2</v>
      </c>
      <c r="E7" s="106"/>
      <c r="F7" s="108"/>
      <c r="G7" s="109"/>
      <c r="H7" s="108"/>
      <c r="I7" s="109"/>
      <c r="J7" s="108"/>
      <c r="K7" s="109"/>
      <c r="L7" s="108"/>
      <c r="M7" s="109"/>
      <c r="N7" s="108"/>
      <c r="O7" s="109"/>
      <c r="P7" s="108"/>
      <c r="Q7" s="109"/>
      <c r="R7" s="108"/>
      <c r="S7" s="109"/>
      <c r="T7" s="108"/>
      <c r="U7" s="109"/>
      <c r="V7" s="108"/>
      <c r="W7" s="109"/>
      <c r="X7" s="108"/>
      <c r="Y7" s="109"/>
    </row>
    <row r="8" spans="2:25" x14ac:dyDescent="0.2">
      <c r="B8" s="96" t="s">
        <v>96</v>
      </c>
      <c r="C8" s="98">
        <v>0.05</v>
      </c>
      <c r="E8" s="106"/>
      <c r="F8" s="108"/>
      <c r="G8" s="109"/>
      <c r="H8" s="108"/>
      <c r="I8" s="109"/>
      <c r="J8" s="108"/>
      <c r="K8" s="109"/>
      <c r="L8" s="108"/>
      <c r="M8" s="109"/>
      <c r="N8" s="108"/>
      <c r="O8" s="109"/>
      <c r="P8" s="108"/>
      <c r="Q8" s="109"/>
      <c r="R8" s="108"/>
      <c r="S8" s="109"/>
      <c r="T8" s="108"/>
      <c r="U8" s="109"/>
      <c r="V8" s="108"/>
      <c r="W8" s="109"/>
      <c r="X8" s="108"/>
      <c r="Y8" s="109"/>
    </row>
    <row r="9" spans="2:25" x14ac:dyDescent="0.2">
      <c r="B9" s="96" t="s">
        <v>97</v>
      </c>
      <c r="C9" s="99" t="s">
        <v>114</v>
      </c>
      <c r="E9" s="106"/>
      <c r="F9" s="108"/>
      <c r="G9" s="109"/>
      <c r="H9" s="108"/>
      <c r="I9" s="109"/>
      <c r="J9" s="108"/>
      <c r="K9" s="109"/>
      <c r="L9" s="108"/>
      <c r="M9" s="109"/>
      <c r="N9" s="108"/>
      <c r="O9" s="109"/>
      <c r="P9" s="108"/>
      <c r="Q9" s="109"/>
      <c r="R9" s="108"/>
      <c r="S9" s="109"/>
      <c r="T9" s="108"/>
      <c r="U9" s="109"/>
      <c r="V9" s="108"/>
      <c r="W9" s="109"/>
      <c r="X9" s="108"/>
      <c r="Y9" s="109"/>
    </row>
    <row r="10" spans="2:25" x14ac:dyDescent="0.2">
      <c r="B10" s="96" t="s">
        <v>98</v>
      </c>
      <c r="C10" s="99" t="s">
        <v>28</v>
      </c>
      <c r="E10" s="106"/>
      <c r="F10" s="108"/>
      <c r="G10" s="109"/>
      <c r="H10" s="108"/>
      <c r="I10" s="109"/>
      <c r="J10" s="108"/>
      <c r="K10" s="109"/>
      <c r="L10" s="108"/>
      <c r="M10" s="109"/>
      <c r="N10" s="108"/>
      <c r="O10" s="109"/>
      <c r="P10" s="108"/>
      <c r="Q10" s="109"/>
      <c r="R10" s="108"/>
      <c r="S10" s="109"/>
      <c r="T10" s="108"/>
      <c r="U10" s="109"/>
      <c r="V10" s="108"/>
      <c r="W10" s="109"/>
      <c r="X10" s="108"/>
      <c r="Y10" s="109"/>
    </row>
    <row r="11" spans="2:25" x14ac:dyDescent="0.2">
      <c r="B11" s="96" t="s">
        <v>99</v>
      </c>
      <c r="C11" s="99">
        <v>10</v>
      </c>
      <c r="E11" s="106"/>
      <c r="F11" s="108"/>
      <c r="G11" s="109"/>
      <c r="H11" s="108"/>
      <c r="I11" s="109"/>
      <c r="J11" s="108"/>
      <c r="K11" s="109"/>
      <c r="L11" s="108"/>
      <c r="M11" s="109"/>
      <c r="N11" s="108"/>
      <c r="O11" s="109"/>
      <c r="P11" s="108"/>
      <c r="Q11" s="109"/>
      <c r="R11" s="108"/>
      <c r="S11" s="109"/>
      <c r="T11" s="108"/>
      <c r="U11" s="109"/>
      <c r="V11" s="108"/>
      <c r="W11" s="109"/>
      <c r="X11" s="108"/>
      <c r="Y11" s="109"/>
    </row>
    <row r="12" spans="2:25" ht="25.5" x14ac:dyDescent="0.2">
      <c r="B12" s="96" t="s">
        <v>115</v>
      </c>
      <c r="C12" s="105">
        <v>4.1200000000000001E-2</v>
      </c>
      <c r="E12" s="106"/>
      <c r="F12" s="108"/>
      <c r="G12" s="109"/>
      <c r="H12" s="108"/>
      <c r="I12" s="109"/>
      <c r="J12" s="108"/>
      <c r="K12" s="109"/>
      <c r="L12" s="108"/>
      <c r="M12" s="109"/>
      <c r="N12" s="108"/>
      <c r="O12" s="109"/>
      <c r="P12" s="108"/>
      <c r="Q12" s="109"/>
      <c r="R12" s="108"/>
      <c r="S12" s="109"/>
      <c r="T12" s="108"/>
      <c r="U12" s="109"/>
      <c r="V12" s="108"/>
      <c r="W12" s="109"/>
      <c r="X12" s="108"/>
      <c r="Y12" s="109"/>
    </row>
    <row r="13" spans="2:25" x14ac:dyDescent="0.2">
      <c r="B13" s="96" t="s">
        <v>100</v>
      </c>
      <c r="C13" s="99" t="s">
        <v>101</v>
      </c>
      <c r="E13" s="106"/>
      <c r="F13" s="134">
        <f>(1.5*$C$6)/1000</f>
        <v>1362.789</v>
      </c>
      <c r="G13" s="135">
        <f>+F13</f>
        <v>1362.789</v>
      </c>
      <c r="H13" s="134">
        <f t="shared" ref="H13:H18" si="0">+F13*(1+$C$8)</f>
        <v>1430.9284500000001</v>
      </c>
      <c r="I13" s="135">
        <f>+H13</f>
        <v>1430.9284500000001</v>
      </c>
      <c r="J13" s="134">
        <f t="shared" ref="J13:J18" si="1">+H13*(1+$C$8)</f>
        <v>1502.4748725000002</v>
      </c>
      <c r="K13" s="135">
        <f>+J13</f>
        <v>1502.4748725000002</v>
      </c>
      <c r="L13" s="134">
        <f t="shared" ref="L13:L18" si="2">+J13*(1+$C$8)</f>
        <v>1577.5986161250003</v>
      </c>
      <c r="M13" s="135">
        <f>+L13</f>
        <v>1577.5986161250003</v>
      </c>
      <c r="N13" s="134">
        <f t="shared" ref="N13:N18" si="3">+L13*(1+$C$8)</f>
        <v>1656.4785469312503</v>
      </c>
      <c r="O13" s="135">
        <f>+N13</f>
        <v>1656.4785469312503</v>
      </c>
      <c r="P13" s="134">
        <f t="shared" ref="P13:P18" si="4">+N13*(1+$C$8)</f>
        <v>1739.302474277813</v>
      </c>
      <c r="Q13" s="135">
        <f>+P13</f>
        <v>1739.302474277813</v>
      </c>
      <c r="R13" s="134">
        <f t="shared" ref="R13:R18" si="5">+P13*(1+$C$8)</f>
        <v>1826.2675979917037</v>
      </c>
      <c r="S13" s="135">
        <f>+R13</f>
        <v>1826.2675979917037</v>
      </c>
      <c r="T13" s="134">
        <f t="shared" ref="T13:T18" si="6">+R13*(1+$C$8)</f>
        <v>1917.580977891289</v>
      </c>
      <c r="U13" s="135">
        <f>+T13</f>
        <v>1917.580977891289</v>
      </c>
      <c r="V13" s="134">
        <f t="shared" ref="V13" si="7">+T13*(1+$C$8)</f>
        <v>2013.4600267858534</v>
      </c>
      <c r="W13" s="135">
        <f>+V13</f>
        <v>2013.4600267858534</v>
      </c>
      <c r="X13" s="134">
        <f t="shared" ref="X13" si="8">+V13*(1+$C$8)</f>
        <v>2114.1330281251462</v>
      </c>
      <c r="Y13" s="135">
        <f>+X13</f>
        <v>2114.1330281251462</v>
      </c>
    </row>
    <row r="14" spans="2:25" x14ac:dyDescent="0.2">
      <c r="B14" s="96" t="s">
        <v>102</v>
      </c>
      <c r="C14" s="99" t="s">
        <v>103</v>
      </c>
      <c r="E14" s="106"/>
      <c r="F14" s="134">
        <f>(3.75*$C$7)/1000</f>
        <v>113.56574999999999</v>
      </c>
      <c r="G14" s="135">
        <f t="shared" ref="G14:I18" si="9">+F14</f>
        <v>113.56574999999999</v>
      </c>
      <c r="H14" s="134">
        <f t="shared" si="0"/>
        <v>119.2440375</v>
      </c>
      <c r="I14" s="135">
        <f t="shared" si="9"/>
        <v>119.2440375</v>
      </c>
      <c r="J14" s="134">
        <f t="shared" si="1"/>
        <v>125.20623937500001</v>
      </c>
      <c r="K14" s="135">
        <f t="shared" ref="K14" si="10">+J14</f>
        <v>125.20623937500001</v>
      </c>
      <c r="L14" s="134">
        <f t="shared" si="2"/>
        <v>131.46655134375001</v>
      </c>
      <c r="M14" s="135">
        <f t="shared" ref="M14" si="11">+L14</f>
        <v>131.46655134375001</v>
      </c>
      <c r="N14" s="134">
        <f t="shared" si="3"/>
        <v>138.03987891093752</v>
      </c>
      <c r="O14" s="135">
        <f t="shared" ref="O14" si="12">+N14</f>
        <v>138.03987891093752</v>
      </c>
      <c r="P14" s="134">
        <f t="shared" si="4"/>
        <v>144.94187285648439</v>
      </c>
      <c r="Q14" s="135">
        <f t="shared" ref="Q14" si="13">+P14</f>
        <v>144.94187285648439</v>
      </c>
      <c r="R14" s="134">
        <f t="shared" si="5"/>
        <v>152.18896649930863</v>
      </c>
      <c r="S14" s="135">
        <f t="shared" ref="S14" si="14">+R14</f>
        <v>152.18896649930863</v>
      </c>
      <c r="T14" s="134">
        <f t="shared" si="6"/>
        <v>159.79841482427406</v>
      </c>
      <c r="U14" s="135">
        <f t="shared" ref="U14" si="15">+T14</f>
        <v>159.79841482427406</v>
      </c>
      <c r="V14" s="134">
        <f t="shared" ref="V14:V18" si="16">+T14*(1+$C$8)</f>
        <v>167.78833556548778</v>
      </c>
      <c r="W14" s="135">
        <f t="shared" ref="W14" si="17">+V14</f>
        <v>167.78833556548778</v>
      </c>
      <c r="X14" s="134">
        <f t="shared" ref="X14" si="18">+V14*(1+$C$8)</f>
        <v>176.17775234376219</v>
      </c>
      <c r="Y14" s="135">
        <f t="shared" ref="Y14" si="19">+X14</f>
        <v>176.17775234376219</v>
      </c>
    </row>
    <row r="15" spans="2:25" x14ac:dyDescent="0.2">
      <c r="B15" s="96" t="s">
        <v>104</v>
      </c>
      <c r="C15" s="99" t="s">
        <v>105</v>
      </c>
      <c r="E15" s="106"/>
      <c r="F15" s="134">
        <f>(0.8*C6)/1000</f>
        <v>726.82080000000008</v>
      </c>
      <c r="G15" s="135">
        <f t="shared" si="9"/>
        <v>726.82080000000008</v>
      </c>
      <c r="H15" s="134">
        <f t="shared" si="0"/>
        <v>763.1618400000001</v>
      </c>
      <c r="I15" s="135">
        <f t="shared" si="9"/>
        <v>763.1618400000001</v>
      </c>
      <c r="J15" s="134">
        <f t="shared" si="1"/>
        <v>801.31993200000011</v>
      </c>
      <c r="K15" s="135">
        <f t="shared" ref="K15" si="20">+J15</f>
        <v>801.31993200000011</v>
      </c>
      <c r="L15" s="134">
        <f t="shared" si="2"/>
        <v>841.38592860000017</v>
      </c>
      <c r="M15" s="135">
        <f t="shared" ref="M15" si="21">+L15</f>
        <v>841.38592860000017</v>
      </c>
      <c r="N15" s="134">
        <f t="shared" si="3"/>
        <v>883.45522503000018</v>
      </c>
      <c r="O15" s="135">
        <f t="shared" ref="O15" si="22">+N15</f>
        <v>883.45522503000018</v>
      </c>
      <c r="P15" s="134">
        <f t="shared" si="4"/>
        <v>927.62798628150017</v>
      </c>
      <c r="Q15" s="135">
        <f t="shared" ref="Q15" si="23">+P15</f>
        <v>927.62798628150017</v>
      </c>
      <c r="R15" s="134">
        <f t="shared" si="5"/>
        <v>974.00938559557517</v>
      </c>
      <c r="S15" s="135">
        <f t="shared" ref="S15" si="24">+R15</f>
        <v>974.00938559557517</v>
      </c>
      <c r="T15" s="134">
        <f t="shared" si="6"/>
        <v>1022.7098548753539</v>
      </c>
      <c r="U15" s="135">
        <f t="shared" ref="U15" si="25">+T15</f>
        <v>1022.7098548753539</v>
      </c>
      <c r="V15" s="134">
        <f t="shared" si="16"/>
        <v>1073.8453476191216</v>
      </c>
      <c r="W15" s="135">
        <f t="shared" ref="W15" si="26">+V15</f>
        <v>1073.8453476191216</v>
      </c>
      <c r="X15" s="134">
        <f t="shared" ref="X15" si="27">+V15*(1+$C$8)</f>
        <v>1127.5376150000777</v>
      </c>
      <c r="Y15" s="135">
        <f t="shared" ref="Y15" si="28">+X15</f>
        <v>1127.5376150000777</v>
      </c>
    </row>
    <row r="16" spans="2:25" x14ac:dyDescent="0.2">
      <c r="B16" s="96" t="s">
        <v>106</v>
      </c>
      <c r="C16" s="99" t="s">
        <v>107</v>
      </c>
      <c r="E16" s="106"/>
      <c r="F16" s="134">
        <f>(2*C7)/1000</f>
        <v>60.568400000000004</v>
      </c>
      <c r="G16" s="135">
        <f t="shared" si="9"/>
        <v>60.568400000000004</v>
      </c>
      <c r="H16" s="134">
        <f t="shared" si="0"/>
        <v>63.596820000000008</v>
      </c>
      <c r="I16" s="135">
        <f t="shared" si="9"/>
        <v>63.596820000000008</v>
      </c>
      <c r="J16" s="134">
        <f t="shared" si="1"/>
        <v>66.776661000000004</v>
      </c>
      <c r="K16" s="135">
        <f t="shared" ref="K16" si="29">+J16</f>
        <v>66.776661000000004</v>
      </c>
      <c r="L16" s="134">
        <f t="shared" si="2"/>
        <v>70.115494050000009</v>
      </c>
      <c r="M16" s="135">
        <f t="shared" ref="M16" si="30">+L16</f>
        <v>70.115494050000009</v>
      </c>
      <c r="N16" s="134">
        <f t="shared" si="3"/>
        <v>73.621268752500015</v>
      </c>
      <c r="O16" s="135">
        <f t="shared" ref="O16" si="31">+N16</f>
        <v>73.621268752500015</v>
      </c>
      <c r="P16" s="134">
        <f t="shared" si="4"/>
        <v>77.302332190125014</v>
      </c>
      <c r="Q16" s="135">
        <f t="shared" ref="Q16" si="32">+P16</f>
        <v>77.302332190125014</v>
      </c>
      <c r="R16" s="134">
        <f t="shared" si="5"/>
        <v>81.167448799631273</v>
      </c>
      <c r="S16" s="135">
        <f t="shared" ref="S16" si="33">+R16</f>
        <v>81.167448799631273</v>
      </c>
      <c r="T16" s="134">
        <f t="shared" si="6"/>
        <v>85.225821239612841</v>
      </c>
      <c r="U16" s="135">
        <f t="shared" ref="U16" si="34">+T16</f>
        <v>85.225821239612841</v>
      </c>
      <c r="V16" s="134">
        <f t="shared" si="16"/>
        <v>89.487112301593484</v>
      </c>
      <c r="W16" s="135">
        <f t="shared" ref="W16" si="35">+V16</f>
        <v>89.487112301593484</v>
      </c>
      <c r="X16" s="134">
        <f t="shared" ref="X16" si="36">+V16*(1+$C$8)</f>
        <v>93.961467916673158</v>
      </c>
      <c r="Y16" s="135">
        <f t="shared" ref="Y16" si="37">+X16</f>
        <v>93.961467916673158</v>
      </c>
    </row>
    <row r="17" spans="2:25" x14ac:dyDescent="0.2">
      <c r="B17" s="96" t="s">
        <v>108</v>
      </c>
      <c r="C17" s="99" t="s">
        <v>109</v>
      </c>
      <c r="E17" s="106"/>
      <c r="F17" s="134">
        <f>(1.25*C7)/1000</f>
        <v>37.855249999999998</v>
      </c>
      <c r="G17" s="135">
        <f t="shared" si="9"/>
        <v>37.855249999999998</v>
      </c>
      <c r="H17" s="134">
        <f t="shared" si="0"/>
        <v>39.748012500000002</v>
      </c>
      <c r="I17" s="135">
        <f t="shared" si="9"/>
        <v>39.748012500000002</v>
      </c>
      <c r="J17" s="134">
        <f t="shared" si="1"/>
        <v>41.735413125000001</v>
      </c>
      <c r="K17" s="135">
        <f t="shared" ref="K17" si="38">+J17</f>
        <v>41.735413125000001</v>
      </c>
      <c r="L17" s="134">
        <f t="shared" si="2"/>
        <v>43.822183781250004</v>
      </c>
      <c r="M17" s="135">
        <f t="shared" ref="M17" si="39">+L17</f>
        <v>43.822183781250004</v>
      </c>
      <c r="N17" s="134">
        <f t="shared" si="3"/>
        <v>46.013292970312506</v>
      </c>
      <c r="O17" s="135">
        <f t="shared" ref="O17" si="40">+N17</f>
        <v>46.013292970312506</v>
      </c>
      <c r="P17" s="134">
        <f t="shared" si="4"/>
        <v>48.313957618828134</v>
      </c>
      <c r="Q17" s="135">
        <f t="shared" ref="Q17" si="41">+P17</f>
        <v>48.313957618828134</v>
      </c>
      <c r="R17" s="134">
        <f t="shared" si="5"/>
        <v>50.729655499769542</v>
      </c>
      <c r="S17" s="135">
        <f t="shared" ref="S17" si="42">+R17</f>
        <v>50.729655499769542</v>
      </c>
      <c r="T17" s="134">
        <f t="shared" si="6"/>
        <v>53.266138274758021</v>
      </c>
      <c r="U17" s="135">
        <f t="shared" ref="U17" si="43">+T17</f>
        <v>53.266138274758021</v>
      </c>
      <c r="V17" s="134">
        <f t="shared" si="16"/>
        <v>55.929445188495926</v>
      </c>
      <c r="W17" s="135">
        <f t="shared" ref="W17" si="44">+V17</f>
        <v>55.929445188495926</v>
      </c>
      <c r="X17" s="134">
        <f t="shared" ref="X17" si="45">+V17*(1+$C$8)</f>
        <v>58.725917447920722</v>
      </c>
      <c r="Y17" s="135">
        <f t="shared" ref="Y17" si="46">+X17</f>
        <v>58.725917447920722</v>
      </c>
    </row>
    <row r="18" spans="2:25" x14ac:dyDescent="0.2">
      <c r="B18" s="96" t="s">
        <v>75</v>
      </c>
      <c r="C18" s="99" t="s">
        <v>110</v>
      </c>
      <c r="E18" s="106"/>
      <c r="F18" s="134">
        <f>(1.5*C7)/1000</f>
        <v>45.426300000000005</v>
      </c>
      <c r="G18" s="135">
        <f t="shared" si="9"/>
        <v>45.426300000000005</v>
      </c>
      <c r="H18" s="134">
        <f t="shared" si="0"/>
        <v>47.697615000000006</v>
      </c>
      <c r="I18" s="135">
        <f t="shared" si="9"/>
        <v>47.697615000000006</v>
      </c>
      <c r="J18" s="134">
        <f t="shared" si="1"/>
        <v>50.082495750000007</v>
      </c>
      <c r="K18" s="135">
        <f t="shared" ref="K18" si="47">+J18</f>
        <v>50.082495750000007</v>
      </c>
      <c r="L18" s="134">
        <f t="shared" si="2"/>
        <v>52.586620537500011</v>
      </c>
      <c r="M18" s="135">
        <f t="shared" ref="M18" si="48">+L18</f>
        <v>52.586620537500011</v>
      </c>
      <c r="N18" s="134">
        <f t="shared" si="3"/>
        <v>55.215951564375011</v>
      </c>
      <c r="O18" s="135">
        <f t="shared" ref="O18" si="49">+N18</f>
        <v>55.215951564375011</v>
      </c>
      <c r="P18" s="134">
        <f t="shared" si="4"/>
        <v>57.976749142593761</v>
      </c>
      <c r="Q18" s="135">
        <f t="shared" ref="Q18" si="50">+P18</f>
        <v>57.976749142593761</v>
      </c>
      <c r="R18" s="134">
        <f t="shared" si="5"/>
        <v>60.875586599723448</v>
      </c>
      <c r="S18" s="135">
        <f t="shared" ref="S18" si="51">+R18</f>
        <v>60.875586599723448</v>
      </c>
      <c r="T18" s="134">
        <f t="shared" si="6"/>
        <v>63.91936592970962</v>
      </c>
      <c r="U18" s="135">
        <f t="shared" ref="U18" si="52">+T18</f>
        <v>63.91936592970962</v>
      </c>
      <c r="V18" s="134">
        <f t="shared" si="16"/>
        <v>67.115334226195102</v>
      </c>
      <c r="W18" s="135">
        <f t="shared" ref="W18" si="53">+V18</f>
        <v>67.115334226195102</v>
      </c>
      <c r="X18" s="134">
        <f t="shared" ref="X18" si="54">+V18*(1+$C$8)</f>
        <v>70.471100937504858</v>
      </c>
      <c r="Y18" s="135">
        <f t="shared" ref="Y18" si="55">+X18</f>
        <v>70.471100937504858</v>
      </c>
    </row>
    <row r="19" spans="2:25" x14ac:dyDescent="0.2">
      <c r="B19" s="96" t="s">
        <v>111</v>
      </c>
      <c r="C19" s="98">
        <v>-0.1</v>
      </c>
      <c r="E19" s="107"/>
      <c r="F19" s="110"/>
      <c r="G19" s="111"/>
      <c r="H19" s="110"/>
      <c r="I19" s="111"/>
      <c r="J19" s="110"/>
      <c r="K19" s="111"/>
      <c r="L19" s="110"/>
      <c r="M19" s="111"/>
      <c r="N19" s="110"/>
      <c r="O19" s="111"/>
      <c r="P19" s="110"/>
      <c r="Q19" s="111"/>
      <c r="R19" s="110"/>
      <c r="S19" s="111"/>
      <c r="T19" s="110"/>
      <c r="U19" s="111"/>
      <c r="V19" s="110"/>
      <c r="W19" s="111"/>
      <c r="X19" s="110"/>
      <c r="Y19" s="111"/>
    </row>
  </sheetData>
  <mergeCells count="13">
    <mergeCell ref="V4:W4"/>
    <mergeCell ref="X4:Y4"/>
    <mergeCell ref="F4:G4"/>
    <mergeCell ref="H4:I4"/>
    <mergeCell ref="J4:K4"/>
    <mergeCell ref="L4:M4"/>
    <mergeCell ref="N4:O4"/>
    <mergeCell ref="P4:Q4"/>
    <mergeCell ref="B1:C1"/>
    <mergeCell ref="B2:C2"/>
    <mergeCell ref="B3:C3"/>
    <mergeCell ref="R4:S4"/>
    <mergeCell ref="T4:U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F660-316E-4466-92F4-87C961AAF691}">
  <dimension ref="B1:H7"/>
  <sheetViews>
    <sheetView workbookViewId="0">
      <selection activeCell="G3" sqref="G3"/>
    </sheetView>
  </sheetViews>
  <sheetFormatPr baseColWidth="10" defaultRowHeight="14.25" x14ac:dyDescent="0.2"/>
  <sheetData>
    <row r="1" spans="2:8" ht="15" thickBot="1" x14ac:dyDescent="0.25">
      <c r="B1" s="59" t="s">
        <v>90</v>
      </c>
      <c r="C1" s="59" t="s">
        <v>89</v>
      </c>
      <c r="F1" s="59" t="s">
        <v>91</v>
      </c>
    </row>
    <row r="2" spans="2:8" ht="19.5" thickTop="1" thickBot="1" x14ac:dyDescent="0.25">
      <c r="B2" s="74">
        <v>2021</v>
      </c>
      <c r="C2" s="75">
        <v>908526</v>
      </c>
      <c r="D2" s="79"/>
      <c r="F2" s="81">
        <v>4.1000000000000002E-2</v>
      </c>
      <c r="G2" s="59" t="s">
        <v>130</v>
      </c>
      <c r="H2" s="72">
        <f>+F2*1.29</f>
        <v>5.2890000000000006E-2</v>
      </c>
    </row>
    <row r="3" spans="2:8" ht="18.75" thickBot="1" x14ac:dyDescent="0.25">
      <c r="B3" s="73">
        <v>2020</v>
      </c>
      <c r="C3" s="76">
        <v>877803</v>
      </c>
      <c r="D3" s="79">
        <f>1-(+C3/C2)</f>
        <v>3.3816313457182279E-2</v>
      </c>
      <c r="F3" s="80">
        <v>1.61E-2</v>
      </c>
      <c r="H3" s="71">
        <f t="shared" ref="H3:H5" si="0">1-(+F3/D3)</f>
        <v>0.52389842788790131</v>
      </c>
    </row>
    <row r="4" spans="2:8" ht="18.75" thickBot="1" x14ac:dyDescent="0.25">
      <c r="B4" s="73">
        <v>2019</v>
      </c>
      <c r="C4" s="76">
        <v>828116</v>
      </c>
      <c r="D4" s="79">
        <f t="shared" ref="D4:D7" si="1">1-(+C4/C3)</f>
        <v>5.6603816573878141E-2</v>
      </c>
      <c r="F4" s="80">
        <v>3.7999999999999999E-2</v>
      </c>
      <c r="H4" s="71">
        <f t="shared" si="0"/>
        <v>0.32866717652504618</v>
      </c>
    </row>
    <row r="5" spans="2:8" ht="18.75" thickBot="1" x14ac:dyDescent="0.25">
      <c r="B5" s="73">
        <v>2018</v>
      </c>
      <c r="C5" s="76">
        <v>781242</v>
      </c>
      <c r="D5" s="79">
        <f t="shared" si="1"/>
        <v>5.660318119683716E-2</v>
      </c>
      <c r="F5" s="80">
        <v>3.1800000000000002E-2</v>
      </c>
      <c r="H5" s="71">
        <f t="shared" si="0"/>
        <v>0.43819412040790207</v>
      </c>
    </row>
    <row r="6" spans="2:8" ht="18.75" thickBot="1" x14ac:dyDescent="0.25">
      <c r="B6" s="73">
        <v>2017</v>
      </c>
      <c r="C6" s="76">
        <v>737717</v>
      </c>
      <c r="D6" s="79">
        <f t="shared" si="1"/>
        <v>5.5712570496721847E-2</v>
      </c>
      <c r="F6" s="80">
        <v>4.0899999999999999E-2</v>
      </c>
      <c r="H6" s="71">
        <f>1-(+F6/D6)</f>
        <v>0.26587483515221089</v>
      </c>
    </row>
    <row r="7" spans="2:8" ht="18.75" thickBot="1" x14ac:dyDescent="0.25">
      <c r="B7" s="77">
        <v>2016</v>
      </c>
      <c r="C7" s="78">
        <v>689455</v>
      </c>
      <c r="D7" s="79">
        <f t="shared" si="1"/>
        <v>6.5420750775703973E-2</v>
      </c>
      <c r="F7" s="80">
        <v>5.7500000000000002E-2</v>
      </c>
      <c r="H7" s="71">
        <f t="shared" ref="H7" si="2">1-(+F7/D7)</f>
        <v>0.12107398160043104</v>
      </c>
    </row>
  </sheetData>
  <hyperlinks>
    <hyperlink ref="F3" r:id="rId1" location="cite_note-2" display="https://es.wikipedia.org/wiki/Anexo:Variaci%C3%B3n_de_la_inflaci%C3%B3n_de_Colombia_desde_1946 - cite_note-2" xr:uid="{D2DE7E6D-52A1-40C6-B78D-C59116C538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70"/>
  <sheetViews>
    <sheetView showGridLines="0" zoomScale="90" zoomScaleNormal="90" workbookViewId="0">
      <selection activeCell="O8" sqref="O8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3" width="3.125" style="2" bestFit="1" customWidth="1"/>
    <col min="4" max="4" width="3.875" style="2" bestFit="1" customWidth="1"/>
    <col min="5" max="8" width="4.125" style="2" bestFit="1" customWidth="1"/>
    <col min="9" max="10" width="3.875" style="2" bestFit="1" customWidth="1"/>
    <col min="11" max="12" width="4.125" style="2" bestFit="1" customWidth="1"/>
    <col min="13" max="14" width="3.875" style="2" bestFit="1" customWidth="1"/>
    <col min="15" max="15" width="4.125" style="2" bestFit="1" customWidth="1"/>
    <col min="16" max="16" width="3.875" style="2" bestFit="1" customWidth="1"/>
    <col min="17" max="17" width="4.125" style="2" bestFit="1" customWidth="1"/>
    <col min="18" max="18" width="3.875" style="2" bestFit="1" customWidth="1"/>
    <col min="19" max="22" width="4.12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7.12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7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13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0.1215</v>
      </c>
      <c r="AB2" s="18">
        <f>+AA2/2</f>
        <v>6.0749999999999998E-2</v>
      </c>
    </row>
    <row r="3" spans="1:28" ht="10.5" customHeight="1" thickBot="1" x14ac:dyDescent="0.25">
      <c r="A3" s="1"/>
      <c r="B3" s="3" t="s">
        <v>2</v>
      </c>
      <c r="C3" s="198"/>
      <c r="D3" s="194"/>
      <c r="E3" s="193">
        <v>-0.02</v>
      </c>
      <c r="F3" s="194"/>
      <c r="G3" s="193">
        <v>-0.04</v>
      </c>
      <c r="H3" s="194"/>
      <c r="I3" s="193">
        <v>-0.06</v>
      </c>
      <c r="J3" s="194"/>
      <c r="K3" s="193">
        <v>-0.06</v>
      </c>
      <c r="L3" s="194"/>
      <c r="M3" s="193">
        <v>-0.08</v>
      </c>
      <c r="N3" s="194"/>
      <c r="O3" s="193">
        <v>0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0.87850000000000006</v>
      </c>
      <c r="AB3" s="18">
        <f>-AB2+1</f>
        <v>0.93925000000000003</v>
      </c>
    </row>
    <row r="4" spans="1:28" ht="10.5" customHeight="1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ht="10.5" customHeight="1" x14ac:dyDescent="0.2">
      <c r="A5" s="1"/>
      <c r="B5" s="5" t="s">
        <v>4</v>
      </c>
      <c r="C5" s="6" t="s">
        <v>5</v>
      </c>
      <c r="D5" s="7" t="s">
        <v>6</v>
      </c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0.5" customHeight="1" thickBot="1" x14ac:dyDescent="0.25">
      <c r="A6" s="1"/>
      <c r="B6" s="8" t="s">
        <v>12</v>
      </c>
      <c r="C6" s="9">
        <v>90</v>
      </c>
      <c r="D6" s="10">
        <v>84</v>
      </c>
      <c r="E6" s="9">
        <f t="shared" ref="E6:F6" si="0">+(D6*$E$3)+D6</f>
        <v>82.32</v>
      </c>
      <c r="F6" s="10">
        <f t="shared" si="0"/>
        <v>80.673599999999993</v>
      </c>
      <c r="G6" s="9">
        <f t="shared" ref="G6:H6" si="1">+(F6*$G$3)+F6</f>
        <v>77.44665599999999</v>
      </c>
      <c r="H6" s="10">
        <f t="shared" si="1"/>
        <v>74.348789759999988</v>
      </c>
      <c r="I6" s="9">
        <f t="shared" ref="I6:J6" si="2">+(H6*$I$3)+H6</f>
        <v>69.887862374399987</v>
      </c>
      <c r="J6" s="10">
        <f t="shared" si="2"/>
        <v>65.694590631935995</v>
      </c>
      <c r="K6" s="9">
        <f t="shared" ref="K6:L6" si="3">+(J6*$K$3)+J6</f>
        <v>61.752915194019835</v>
      </c>
      <c r="L6" s="10">
        <f t="shared" si="3"/>
        <v>58.047740282378648</v>
      </c>
      <c r="M6" s="9">
        <f t="shared" ref="M6:N6" si="4">+(L6*$M$3)+L6</f>
        <v>53.40392105978836</v>
      </c>
      <c r="N6" s="10">
        <f t="shared" si="4"/>
        <v>49.131607375005288</v>
      </c>
      <c r="O6" s="9">
        <v>50</v>
      </c>
      <c r="P6" s="10">
        <f t="shared" ref="P6" si="5">+(O6*$O$3)+O6</f>
        <v>50</v>
      </c>
      <c r="Q6" s="9">
        <f>+(P6*$Q$3)+P6</f>
        <v>50</v>
      </c>
      <c r="R6" s="10">
        <f>+(Q6*$Q$3)+Q6</f>
        <v>50</v>
      </c>
      <c r="S6" s="9">
        <f>+(R6*$S$3)+R6</f>
        <v>50</v>
      </c>
      <c r="T6" s="10">
        <f>+(S6*$S$3)+S6</f>
        <v>50</v>
      </c>
      <c r="U6" s="9">
        <f>+(T6*$U$3)+T6</f>
        <v>50</v>
      </c>
      <c r="V6" s="10">
        <f>+(U6*$U$3)+U6</f>
        <v>50</v>
      </c>
      <c r="W6" s="1"/>
      <c r="X6" s="1"/>
      <c r="Y6" s="1"/>
      <c r="Z6" s="1"/>
      <c r="AA6" s="1"/>
      <c r="AB6" s="1"/>
    </row>
    <row r="7" spans="1:28" ht="10.5" customHeight="1" thickBot="1" x14ac:dyDescent="0.25">
      <c r="A7" s="1"/>
      <c r="B7" s="11" t="s">
        <v>16</v>
      </c>
      <c r="C7" s="185">
        <f>+C6+D6</f>
        <v>174</v>
      </c>
      <c r="D7" s="186"/>
      <c r="E7" s="185">
        <f>+E6+F6</f>
        <v>162.99359999999999</v>
      </c>
      <c r="F7" s="186"/>
      <c r="G7" s="185">
        <f>+G6+H6</f>
        <v>151.79544575999998</v>
      </c>
      <c r="H7" s="186"/>
      <c r="I7" s="185">
        <f>+I6+J6</f>
        <v>135.58245300633598</v>
      </c>
      <c r="J7" s="186"/>
      <c r="K7" s="185">
        <f>+K6+L6</f>
        <v>119.80065547639848</v>
      </c>
      <c r="L7" s="186"/>
      <c r="M7" s="185">
        <f>+M6+N6</f>
        <v>102.53552843479365</v>
      </c>
      <c r="N7" s="186"/>
      <c r="O7" s="185">
        <f>+O6+P6</f>
        <v>100</v>
      </c>
      <c r="P7" s="186"/>
      <c r="Q7" s="185">
        <f>+Q6+R6</f>
        <v>100</v>
      </c>
      <c r="R7" s="186"/>
      <c r="S7" s="185">
        <f>+S6+T6</f>
        <v>100</v>
      </c>
      <c r="T7" s="186"/>
      <c r="U7" s="185">
        <f>+U6+V6</f>
        <v>100</v>
      </c>
      <c r="V7" s="187"/>
      <c r="W7" s="1"/>
      <c r="X7" s="1"/>
      <c r="Y7" s="1"/>
      <c r="Z7" s="1"/>
      <c r="AA7" s="1"/>
      <c r="AB7" s="1"/>
    </row>
    <row r="8" spans="1:28" ht="10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0.5" customHeight="1" x14ac:dyDescent="0.2">
      <c r="A9" s="1"/>
      <c r="B9" s="12" t="s">
        <v>26</v>
      </c>
      <c r="C9" s="31">
        <f>+C6</f>
        <v>90</v>
      </c>
      <c r="D9" s="32">
        <f>+C9*$AB$3</f>
        <v>84.532499999999999</v>
      </c>
      <c r="E9" s="32">
        <f t="shared" ref="E9:T25" si="6">+D9*$AB$3</f>
        <v>79.397150624999995</v>
      </c>
      <c r="F9" s="32">
        <f t="shared" si="6"/>
        <v>74.57377372453125</v>
      </c>
      <c r="G9" s="32">
        <f t="shared" si="6"/>
        <v>70.043416970765975</v>
      </c>
      <c r="H9" s="32">
        <f t="shared" si="6"/>
        <v>65.788279389791938</v>
      </c>
      <c r="I9" s="32">
        <f t="shared" si="6"/>
        <v>61.791641416862078</v>
      </c>
      <c r="J9" s="32">
        <f t="shared" si="6"/>
        <v>58.03779920078771</v>
      </c>
      <c r="K9" s="32">
        <f t="shared" si="6"/>
        <v>54.512002899339855</v>
      </c>
      <c r="L9" s="32">
        <f t="shared" si="6"/>
        <v>51.200398723204962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0.5" customHeight="1" x14ac:dyDescent="0.2">
      <c r="A10" s="1"/>
      <c r="B10" s="12" t="s">
        <v>29</v>
      </c>
      <c r="C10" s="1"/>
      <c r="D10" s="31">
        <f>+D6</f>
        <v>84</v>
      </c>
      <c r="E10" s="32">
        <f>+D10*$AB$3</f>
        <v>78.897000000000006</v>
      </c>
      <c r="F10" s="32">
        <f t="shared" si="6"/>
        <v>74.104007250000009</v>
      </c>
      <c r="G10" s="32">
        <f t="shared" si="6"/>
        <v>69.602188809562506</v>
      </c>
      <c r="H10" s="32">
        <f t="shared" si="6"/>
        <v>65.373855839381591</v>
      </c>
      <c r="I10" s="32">
        <f t="shared" si="6"/>
        <v>61.402394097139158</v>
      </c>
      <c r="J10" s="32">
        <f t="shared" si="6"/>
        <v>57.672198655737958</v>
      </c>
      <c r="K10" s="32">
        <f t="shared" si="6"/>
        <v>54.168612587401881</v>
      </c>
      <c r="L10" s="32">
        <f t="shared" si="6"/>
        <v>50.877869372717221</v>
      </c>
      <c r="M10" s="32">
        <f t="shared" si="6"/>
        <v>47.787038808324652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0.5" customHeight="1" x14ac:dyDescent="0.2">
      <c r="A11" s="1"/>
      <c r="B11" s="12" t="s">
        <v>30</v>
      </c>
      <c r="C11" s="1"/>
      <c r="D11" s="1"/>
      <c r="E11" s="31">
        <f>+E6</f>
        <v>82.32</v>
      </c>
      <c r="F11" s="32">
        <f>+E11*$AB$3</f>
        <v>77.319059999999993</v>
      </c>
      <c r="G11" s="32">
        <f t="shared" si="6"/>
        <v>72.621927104999997</v>
      </c>
      <c r="H11" s="32">
        <f t="shared" si="6"/>
        <v>68.210145033371248</v>
      </c>
      <c r="I11" s="32">
        <f t="shared" si="6"/>
        <v>64.066378722593953</v>
      </c>
      <c r="J11" s="32">
        <f t="shared" si="6"/>
        <v>60.174346215196373</v>
      </c>
      <c r="K11" s="32">
        <f t="shared" si="6"/>
        <v>56.518754682623197</v>
      </c>
      <c r="L11" s="32">
        <f t="shared" si="6"/>
        <v>53.085240335653836</v>
      </c>
      <c r="M11" s="32">
        <f t="shared" si="6"/>
        <v>49.860311985262868</v>
      </c>
      <c r="N11" s="32">
        <f t="shared" si="6"/>
        <v>46.831298032158152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0.5" customHeight="1" x14ac:dyDescent="0.2">
      <c r="A12" s="1"/>
      <c r="B12" s="12" t="s">
        <v>32</v>
      </c>
      <c r="C12" s="1"/>
      <c r="D12" s="1"/>
      <c r="E12" s="33"/>
      <c r="F12" s="31">
        <f>+F6</f>
        <v>80.673599999999993</v>
      </c>
      <c r="G12" s="32">
        <f>+F12*$AB$3</f>
        <v>75.772678799999994</v>
      </c>
      <c r="H12" s="32">
        <f t="shared" si="6"/>
        <v>71.1694885629</v>
      </c>
      <c r="I12" s="32">
        <f t="shared" si="6"/>
        <v>66.845942132703826</v>
      </c>
      <c r="J12" s="32">
        <f t="shared" si="6"/>
        <v>62.785051148142067</v>
      </c>
      <c r="K12" s="32">
        <f t="shared" si="6"/>
        <v>58.970859290892442</v>
      </c>
      <c r="L12" s="32">
        <f t="shared" si="6"/>
        <v>55.388379588970729</v>
      </c>
      <c r="M12" s="32">
        <f t="shared" si="6"/>
        <v>52.023535528940755</v>
      </c>
      <c r="N12" s="32">
        <f t="shared" si="6"/>
        <v>48.863105745557604</v>
      </c>
      <c r="O12" s="32">
        <f t="shared" si="6"/>
        <v>45.894672071514982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0.5" customHeight="1" x14ac:dyDescent="0.2">
      <c r="A13" s="1"/>
      <c r="B13" s="12" t="s">
        <v>33</v>
      </c>
      <c r="C13" s="1"/>
      <c r="D13" s="1"/>
      <c r="E13" s="1"/>
      <c r="F13" s="1"/>
      <c r="G13" s="31">
        <f>+G6</f>
        <v>77.44665599999999</v>
      </c>
      <c r="H13" s="32">
        <f>+G13*$AB$3</f>
        <v>72.741771647999997</v>
      </c>
      <c r="I13" s="32">
        <f t="shared" si="6"/>
        <v>68.322709020383996</v>
      </c>
      <c r="J13" s="32">
        <f t="shared" si="6"/>
        <v>64.172104447395668</v>
      </c>
      <c r="K13" s="32">
        <f t="shared" si="6"/>
        <v>60.273649102216382</v>
      </c>
      <c r="L13" s="32">
        <f t="shared" si="6"/>
        <v>56.61202491925674</v>
      </c>
      <c r="M13" s="32">
        <f t="shared" si="6"/>
        <v>53.172844405411894</v>
      </c>
      <c r="N13" s="32">
        <f t="shared" si="6"/>
        <v>49.942594107783123</v>
      </c>
      <c r="O13" s="32">
        <f t="shared" si="6"/>
        <v>46.9085815157353</v>
      </c>
      <c r="P13" s="32">
        <f t="shared" si="6"/>
        <v>44.058885188654379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0.5" customHeight="1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74.348789759999988</v>
      </c>
      <c r="I14" s="32">
        <f>+H14*$AB$3</f>
        <v>69.832100782079991</v>
      </c>
      <c r="J14" s="32">
        <f t="shared" si="6"/>
        <v>65.589800659568638</v>
      </c>
      <c r="K14" s="32">
        <f t="shared" si="6"/>
        <v>61.605220269499846</v>
      </c>
      <c r="L14" s="32">
        <f t="shared" si="6"/>
        <v>57.862703138127735</v>
      </c>
      <c r="M14" s="32">
        <f t="shared" si="6"/>
        <v>54.34754392248648</v>
      </c>
      <c r="N14" s="32">
        <f t="shared" si="6"/>
        <v>51.045930629195425</v>
      </c>
      <c r="O14" s="32">
        <f t="shared" si="6"/>
        <v>47.944890343471805</v>
      </c>
      <c r="P14" s="32">
        <f t="shared" si="6"/>
        <v>45.032238255105895</v>
      </c>
      <c r="Q14" s="32">
        <f t="shared" si="6"/>
        <v>42.296529781108212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0.5" customHeight="1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69.887862374399987</v>
      </c>
      <c r="J15" s="32">
        <f>+I15*$AB$3</f>
        <v>65.642174735155194</v>
      </c>
      <c r="K15" s="32">
        <f t="shared" si="6"/>
        <v>61.654412619994517</v>
      </c>
      <c r="L15" s="32">
        <f t="shared" si="6"/>
        <v>57.908907053329848</v>
      </c>
      <c r="M15" s="32">
        <f t="shared" si="6"/>
        <v>54.390940949840065</v>
      </c>
      <c r="N15" s="32">
        <f t="shared" si="6"/>
        <v>51.086691287137285</v>
      </c>
      <c r="O15" s="32">
        <f t="shared" si="6"/>
        <v>47.983174791443695</v>
      </c>
      <c r="P15" s="32">
        <f t="shared" si="6"/>
        <v>45.068196922863493</v>
      </c>
      <c r="Q15" s="32">
        <f t="shared" si="6"/>
        <v>42.330303959799537</v>
      </c>
      <c r="R15" s="32">
        <f t="shared" si="6"/>
        <v>39.758737994241713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0.5" customHeight="1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65.694590631935995</v>
      </c>
      <c r="K16" s="32">
        <f>+J16*$AB$3</f>
        <v>61.703644251045887</v>
      </c>
      <c r="L16" s="32">
        <f t="shared" si="6"/>
        <v>57.955147862794853</v>
      </c>
      <c r="M16" s="32">
        <f t="shared" si="6"/>
        <v>54.434372630130071</v>
      </c>
      <c r="N16" s="32">
        <f t="shared" si="6"/>
        <v>51.127484492849668</v>
      </c>
      <c r="O16" s="32">
        <f t="shared" si="6"/>
        <v>48.021489809909049</v>
      </c>
      <c r="P16" s="32">
        <f t="shared" si="6"/>
        <v>45.104184303957076</v>
      </c>
      <c r="Q16" s="32">
        <f t="shared" si="6"/>
        <v>42.364105107491689</v>
      </c>
      <c r="R16" s="32">
        <f t="shared" si="6"/>
        <v>39.790485722211571</v>
      </c>
      <c r="S16" s="32">
        <f t="shared" si="6"/>
        <v>37.373213714587216</v>
      </c>
      <c r="T16" s="1"/>
      <c r="U16" s="1"/>
      <c r="V16" s="1"/>
      <c r="W16" s="1"/>
      <c r="X16" s="1"/>
      <c r="Y16" s="1"/>
      <c r="Z16" s="1"/>
      <c r="AA16" s="1"/>
      <c r="AB16" s="1"/>
    </row>
    <row r="17" spans="1:28" ht="10.5" customHeight="1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61.752915194019835</v>
      </c>
      <c r="L17" s="32">
        <f>+K17*$AB$3</f>
        <v>58.001425595983129</v>
      </c>
      <c r="M17" s="32">
        <f t="shared" si="6"/>
        <v>54.477838991027156</v>
      </c>
      <c r="N17" s="32">
        <f t="shared" si="6"/>
        <v>51.168310272322259</v>
      </c>
      <c r="O17" s="32">
        <f t="shared" si="6"/>
        <v>48.059835423278685</v>
      </c>
      <c r="P17" s="32">
        <f t="shared" si="6"/>
        <v>45.140200421314503</v>
      </c>
      <c r="Q17" s="32">
        <f t="shared" si="6"/>
        <v>42.397933245719649</v>
      </c>
      <c r="R17" s="32">
        <f t="shared" si="6"/>
        <v>39.822258801042182</v>
      </c>
      <c r="S17" s="32">
        <f t="shared" si="6"/>
        <v>37.403056578878868</v>
      </c>
      <c r="T17" s="32">
        <f t="shared" si="6"/>
        <v>35.130820891711977</v>
      </c>
      <c r="U17" s="1"/>
      <c r="V17" s="1"/>
      <c r="W17" s="1"/>
      <c r="Y17" s="1"/>
      <c r="Z17" s="1"/>
      <c r="AA17" s="1"/>
      <c r="AB17" s="1"/>
    </row>
    <row r="18" spans="1:28" ht="10.5" customHeight="1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58.047740282378648</v>
      </c>
      <c r="M18" s="32">
        <f>+L18*$AB$3</f>
        <v>54.521340060224148</v>
      </c>
      <c r="N18" s="32">
        <f t="shared" si="6"/>
        <v>51.209168651565534</v>
      </c>
      <c r="O18" s="32">
        <f t="shared" si="6"/>
        <v>48.098211655982929</v>
      </c>
      <c r="P18" s="32">
        <f t="shared" si="6"/>
        <v>45.17624529788197</v>
      </c>
      <c r="Q18" s="32">
        <f t="shared" si="6"/>
        <v>42.431788396035643</v>
      </c>
      <c r="R18" s="32">
        <f t="shared" si="6"/>
        <v>39.854057250976481</v>
      </c>
      <c r="S18" s="32">
        <f t="shared" si="6"/>
        <v>37.432923272979664</v>
      </c>
      <c r="T18" s="32">
        <f t="shared" si="6"/>
        <v>35.158873184146152</v>
      </c>
      <c r="U18" s="32">
        <f t="shared" ref="U18:V27" si="7">+T18*$AB$3</f>
        <v>33.022971638209278</v>
      </c>
      <c r="V18" s="1"/>
      <c r="W18" s="1"/>
      <c r="X18" s="1"/>
      <c r="Y18" s="1"/>
      <c r="Z18" s="1"/>
      <c r="AA18" s="1"/>
      <c r="AB18" s="1"/>
    </row>
    <row r="19" spans="1:28" ht="10.5" customHeight="1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53.40392105978836</v>
      </c>
      <c r="N19" s="32">
        <f>+M19*$AB$3</f>
        <v>50.159632855406215</v>
      </c>
      <c r="O19" s="32">
        <f t="shared" si="6"/>
        <v>47.112435159440288</v>
      </c>
      <c r="P19" s="32">
        <f t="shared" si="6"/>
        <v>44.250354723504294</v>
      </c>
      <c r="Q19" s="32">
        <f t="shared" si="6"/>
        <v>41.562145674051408</v>
      </c>
      <c r="R19" s="32">
        <f t="shared" si="6"/>
        <v>39.037245324352789</v>
      </c>
      <c r="S19" s="32">
        <f t="shared" si="6"/>
        <v>36.665732670898358</v>
      </c>
      <c r="T19" s="32">
        <f t="shared" si="6"/>
        <v>34.438289411141284</v>
      </c>
      <c r="U19" s="32">
        <f t="shared" si="7"/>
        <v>32.346163329414452</v>
      </c>
      <c r="V19" s="32">
        <f t="shared" si="7"/>
        <v>30.381133907152524</v>
      </c>
      <c r="W19" s="1"/>
      <c r="X19" s="1"/>
      <c r="Y19" s="1"/>
      <c r="Z19" s="1"/>
      <c r="AA19" s="1"/>
      <c r="AB19" s="1"/>
    </row>
    <row r="20" spans="1:28" ht="10.5" customHeight="1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49.131607375005288</v>
      </c>
      <c r="O20" s="32">
        <f>+N20*$AB$3</f>
        <v>46.146862226973717</v>
      </c>
      <c r="P20" s="32">
        <f t="shared" si="6"/>
        <v>43.343440346685064</v>
      </c>
      <c r="Q20" s="32">
        <f t="shared" si="6"/>
        <v>40.710326345623947</v>
      </c>
      <c r="R20" s="32">
        <f t="shared" si="6"/>
        <v>38.237174020127291</v>
      </c>
      <c r="S20" s="32">
        <f t="shared" si="6"/>
        <v>35.914265698404563</v>
      </c>
      <c r="T20" s="32">
        <f t="shared" si="6"/>
        <v>33.73247405722649</v>
      </c>
      <c r="U20" s="32">
        <f t="shared" si="7"/>
        <v>31.683226258249981</v>
      </c>
      <c r="V20" s="32">
        <f t="shared" si="7"/>
        <v>29.758470263061295</v>
      </c>
      <c r="W20" s="1"/>
      <c r="X20" s="1"/>
      <c r="Y20" s="1"/>
      <c r="Z20" s="1"/>
      <c r="AA20" s="1"/>
      <c r="AB20" s="1"/>
    </row>
    <row r="21" spans="1:28" ht="10.5" customHeight="1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50</v>
      </c>
      <c r="P21" s="32">
        <f t="shared" si="6"/>
        <v>46.962499999999999</v>
      </c>
      <c r="Q21" s="32">
        <f t="shared" si="6"/>
        <v>44.109528124999997</v>
      </c>
      <c r="R21" s="32">
        <f t="shared" si="6"/>
        <v>41.42987429140625</v>
      </c>
      <c r="S21" s="32">
        <f t="shared" si="6"/>
        <v>38.913009428203324</v>
      </c>
      <c r="T21" s="32">
        <f t="shared" si="6"/>
        <v>36.549044105439975</v>
      </c>
      <c r="U21" s="32">
        <f t="shared" si="7"/>
        <v>34.3286896760345</v>
      </c>
      <c r="V21" s="32">
        <f t="shared" si="7"/>
        <v>32.243221778215407</v>
      </c>
      <c r="W21" s="1"/>
      <c r="X21" s="1"/>
      <c r="Y21" s="1"/>
      <c r="Z21" s="1"/>
      <c r="AA21" s="1"/>
      <c r="AB21" s="1"/>
    </row>
    <row r="22" spans="1:28" ht="10.5" customHeight="1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50</v>
      </c>
      <c r="Q22" s="32">
        <f t="shared" si="6"/>
        <v>46.962499999999999</v>
      </c>
      <c r="R22" s="32">
        <f t="shared" si="6"/>
        <v>44.109528124999997</v>
      </c>
      <c r="S22" s="32">
        <f t="shared" si="6"/>
        <v>41.42987429140625</v>
      </c>
      <c r="T22" s="32">
        <f t="shared" si="6"/>
        <v>38.913009428203324</v>
      </c>
      <c r="U22" s="32">
        <f t="shared" si="7"/>
        <v>36.549044105439975</v>
      </c>
      <c r="V22" s="32">
        <f t="shared" si="7"/>
        <v>34.3286896760345</v>
      </c>
      <c r="W22" s="1"/>
      <c r="X22" s="1"/>
      <c r="Y22" s="1"/>
      <c r="Z22" s="1"/>
      <c r="AA22" s="1"/>
      <c r="AB22" s="1"/>
    </row>
    <row r="23" spans="1:28" ht="10.5" customHeight="1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50</v>
      </c>
      <c r="R23" s="32">
        <f t="shared" si="6"/>
        <v>46.962499999999999</v>
      </c>
      <c r="S23" s="32">
        <f t="shared" si="6"/>
        <v>44.109528124999997</v>
      </c>
      <c r="T23" s="32">
        <f t="shared" si="6"/>
        <v>41.42987429140625</v>
      </c>
      <c r="U23" s="32">
        <f t="shared" si="7"/>
        <v>38.913009428203324</v>
      </c>
      <c r="V23" s="32">
        <f t="shared" si="7"/>
        <v>36.549044105439975</v>
      </c>
      <c r="W23" s="1"/>
      <c r="X23" s="1"/>
      <c r="Y23" s="1"/>
      <c r="Z23" s="1"/>
      <c r="AA23" s="1"/>
      <c r="AB23" s="1"/>
    </row>
    <row r="24" spans="1:28" ht="10.5" customHeight="1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50</v>
      </c>
      <c r="S24" s="32">
        <f t="shared" si="6"/>
        <v>46.962499999999999</v>
      </c>
      <c r="T24" s="32">
        <f t="shared" si="6"/>
        <v>44.109528124999997</v>
      </c>
      <c r="U24" s="32">
        <f t="shared" si="7"/>
        <v>41.42987429140625</v>
      </c>
      <c r="V24" s="32">
        <f t="shared" si="7"/>
        <v>38.913009428203324</v>
      </c>
      <c r="W24" s="1"/>
      <c r="X24" s="1"/>
      <c r="Y24" s="1"/>
      <c r="Z24" s="1"/>
      <c r="AA24" s="1"/>
      <c r="AB24" s="1"/>
    </row>
    <row r="25" spans="1:28" ht="10.5" customHeight="1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50</v>
      </c>
      <c r="T25" s="32">
        <f t="shared" si="6"/>
        <v>46.962499999999999</v>
      </c>
      <c r="U25" s="32">
        <f t="shared" si="7"/>
        <v>44.109528124999997</v>
      </c>
      <c r="V25" s="32">
        <f t="shared" si="7"/>
        <v>41.42987429140625</v>
      </c>
      <c r="W25" s="1"/>
      <c r="X25" s="1"/>
      <c r="Y25" s="1"/>
      <c r="Z25" s="1"/>
      <c r="AA25" s="1"/>
      <c r="AB25" s="1"/>
    </row>
    <row r="26" spans="1:28" ht="10.5" customHeight="1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50</v>
      </c>
      <c r="U26" s="32">
        <f t="shared" si="7"/>
        <v>46.962499999999999</v>
      </c>
      <c r="V26" s="32">
        <f t="shared" si="7"/>
        <v>44.109528124999997</v>
      </c>
      <c r="W26" s="1"/>
      <c r="X26" s="1"/>
      <c r="Y26" s="1"/>
      <c r="Z26" s="1"/>
      <c r="AA26" s="1"/>
      <c r="AB26" s="1"/>
    </row>
    <row r="27" spans="1:28" ht="10.5" customHeight="1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50</v>
      </c>
      <c r="V27" s="32">
        <f t="shared" si="7"/>
        <v>46.962499999999999</v>
      </c>
      <c r="W27" s="1"/>
      <c r="X27" s="1"/>
      <c r="Y27" s="1"/>
      <c r="Z27" s="1"/>
      <c r="AA27" s="1"/>
      <c r="AB27" s="1"/>
    </row>
    <row r="28" spans="1:28" ht="10.5" customHeight="1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50</v>
      </c>
      <c r="W28" s="1"/>
      <c r="X28" s="1"/>
      <c r="Y28" s="1"/>
      <c r="Z28" s="1"/>
      <c r="AA28" s="1"/>
      <c r="AB28" s="1"/>
    </row>
    <row r="29" spans="1:28" ht="10.5" customHeight="1" x14ac:dyDescent="0.2">
      <c r="A29" s="1"/>
      <c r="B29" s="30" t="s">
        <v>48</v>
      </c>
      <c r="C29" s="24">
        <f>SUM(C9:C28)</f>
        <v>90</v>
      </c>
      <c r="D29" s="24">
        <f>SUM(D9:D28)</f>
        <v>168.5325</v>
      </c>
      <c r="E29" s="24">
        <f t="shared" ref="E29:V29" si="8">SUM(E9:E28)</f>
        <v>240.61415062499998</v>
      </c>
      <c r="F29" s="24">
        <f t="shared" si="8"/>
        <v>306.67044097453129</v>
      </c>
      <c r="G29" s="24">
        <f t="shared" si="8"/>
        <v>365.48686768532843</v>
      </c>
      <c r="H29" s="24">
        <f t="shared" si="8"/>
        <v>417.6323302334448</v>
      </c>
      <c r="I29" s="24">
        <f t="shared" si="8"/>
        <v>462.14902854616298</v>
      </c>
      <c r="J29" s="24">
        <f t="shared" si="8"/>
        <v>499.76806569391965</v>
      </c>
      <c r="K29" s="24">
        <f t="shared" si="8"/>
        <v>531.16007089703385</v>
      </c>
      <c r="L29" s="24">
        <f t="shared" si="8"/>
        <v>556.93983687241769</v>
      </c>
      <c r="M29" s="24">
        <f t="shared" si="8"/>
        <v>528.41968834143643</v>
      </c>
      <c r="N29" s="24">
        <f t="shared" si="8"/>
        <v>500.5658234489805</v>
      </c>
      <c r="O29" s="24">
        <f t="shared" si="8"/>
        <v>476.17015299775045</v>
      </c>
      <c r="P29" s="24">
        <f t="shared" si="8"/>
        <v>454.13624545996663</v>
      </c>
      <c r="Q29" s="24">
        <f t="shared" si="8"/>
        <v>435.1651606348301</v>
      </c>
      <c r="R29" s="24">
        <f t="shared" si="8"/>
        <v>419.00186152935828</v>
      </c>
      <c r="S29" s="24">
        <f t="shared" si="8"/>
        <v>406.2041037803582</v>
      </c>
      <c r="T29" s="24">
        <f t="shared" si="8"/>
        <v>396.42441349427543</v>
      </c>
      <c r="U29" s="24">
        <f t="shared" si="8"/>
        <v>389.34500685195775</v>
      </c>
      <c r="V29" s="24">
        <f t="shared" si="8"/>
        <v>384.67547157451327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C2:N2"/>
    <mergeCell ref="O3:P3"/>
    <mergeCell ref="Q3:R3"/>
    <mergeCell ref="S3:T3"/>
    <mergeCell ref="U3:V3"/>
    <mergeCell ref="O2:V2"/>
    <mergeCell ref="M3:N3"/>
    <mergeCell ref="C3:D3"/>
    <mergeCell ref="E3:F3"/>
    <mergeCell ref="G3:H3"/>
    <mergeCell ref="I3:J3"/>
    <mergeCell ref="K3:L3"/>
    <mergeCell ref="Q4:R4"/>
    <mergeCell ref="S4:T4"/>
    <mergeCell ref="U4:V4"/>
    <mergeCell ref="C4:D4"/>
    <mergeCell ref="E4:F4"/>
    <mergeCell ref="G4:H4"/>
    <mergeCell ref="I4:J4"/>
    <mergeCell ref="K4:L4"/>
    <mergeCell ref="M4:N4"/>
    <mergeCell ref="O4:P4"/>
    <mergeCell ref="Q7:R7"/>
    <mergeCell ref="S7:T7"/>
    <mergeCell ref="U7:V7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970"/>
  <sheetViews>
    <sheetView showGridLines="0" workbookViewId="0">
      <selection activeCell="B2" sqref="B2:V29"/>
    </sheetView>
  </sheetViews>
  <sheetFormatPr baseColWidth="10" defaultColWidth="12.625" defaultRowHeight="11.25" x14ac:dyDescent="0.2"/>
  <cols>
    <col min="1" max="1" width="1.75" style="2" customWidth="1"/>
    <col min="2" max="2" width="18.625" style="2" bestFit="1" customWidth="1"/>
    <col min="3" max="3" width="2.875" style="2" bestFit="1" customWidth="1"/>
    <col min="4" max="4" width="3" style="2" customWidth="1"/>
    <col min="5" max="7" width="3.125" style="2" bestFit="1" customWidth="1"/>
    <col min="8" max="22" width="3.125" style="2" customWidth="1"/>
    <col min="23" max="23" width="10" style="2" customWidth="1"/>
    <col min="24" max="24" width="22.625" style="2" bestFit="1" customWidth="1"/>
    <col min="25" max="26" width="10" style="2" customWidth="1"/>
    <col min="27" max="27" width="5.5" style="2" bestFit="1" customWidth="1"/>
    <col min="28" max="28" width="7.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1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14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4.4699999999999997E-2</v>
      </c>
      <c r="AB2" s="18">
        <f>+AA2/2</f>
        <v>2.2349999999999998E-2</v>
      </c>
    </row>
    <row r="3" spans="1:28" ht="12" customHeight="1" thickBot="1" x14ac:dyDescent="0.25">
      <c r="A3" s="1"/>
      <c r="B3" s="3" t="s">
        <v>2</v>
      </c>
      <c r="C3" s="198"/>
      <c r="D3" s="194"/>
      <c r="E3" s="193">
        <v>0.08</v>
      </c>
      <c r="F3" s="194"/>
      <c r="G3" s="193">
        <v>0.06</v>
      </c>
      <c r="H3" s="194"/>
      <c r="I3" s="193">
        <v>0.04</v>
      </c>
      <c r="J3" s="194"/>
      <c r="K3" s="193">
        <v>0.02</v>
      </c>
      <c r="L3" s="194"/>
      <c r="M3" s="197">
        <v>0</v>
      </c>
      <c r="N3" s="194"/>
      <c r="O3" s="193">
        <v>0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0.95530000000000004</v>
      </c>
      <c r="AB3" s="18">
        <f>-AB2+1</f>
        <v>0.97765000000000002</v>
      </c>
    </row>
    <row r="4" spans="1:28" ht="10.5" customHeight="1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ht="10.5" customHeight="1" x14ac:dyDescent="0.2">
      <c r="A5" s="1"/>
      <c r="B5" s="5" t="s">
        <v>4</v>
      </c>
      <c r="C5" s="6" t="s">
        <v>5</v>
      </c>
      <c r="D5" s="7" t="s">
        <v>6</v>
      </c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0.5" customHeight="1" thickBot="1" x14ac:dyDescent="0.25">
      <c r="A6" s="1"/>
      <c r="B6" s="8" t="s">
        <v>12</v>
      </c>
      <c r="C6" s="9">
        <v>20</v>
      </c>
      <c r="D6" s="10">
        <v>40</v>
      </c>
      <c r="E6" s="9">
        <f>+(D6*E$3)+D6</f>
        <v>43.2</v>
      </c>
      <c r="F6" s="10">
        <f>+(E6*$E$3)+E6</f>
        <v>46.656000000000006</v>
      </c>
      <c r="G6" s="9">
        <f t="shared" ref="G6:H6" si="0">+(F6*$G$3)+F6</f>
        <v>49.455360000000006</v>
      </c>
      <c r="H6" s="10">
        <f t="shared" si="0"/>
        <v>52.422681600000004</v>
      </c>
      <c r="I6" s="9">
        <f t="shared" ref="I6:J6" si="1">+(H6*$I$3)+H6</f>
        <v>54.519588864000006</v>
      </c>
      <c r="J6" s="10">
        <f t="shared" si="1"/>
        <v>56.700372418560008</v>
      </c>
      <c r="K6" s="9">
        <f t="shared" ref="K6:L6" si="2">+(J6*$K$3)+J6</f>
        <v>57.834379866931208</v>
      </c>
      <c r="L6" s="10">
        <f t="shared" si="2"/>
        <v>58.991067464269832</v>
      </c>
      <c r="M6" s="9">
        <v>75</v>
      </c>
      <c r="N6" s="10">
        <f>+(M6*$M$3)+M6</f>
        <v>75</v>
      </c>
      <c r="O6" s="9">
        <f t="shared" ref="O6:P6" si="3">+(N6*$O$3)+N6</f>
        <v>75</v>
      </c>
      <c r="P6" s="10">
        <f t="shared" si="3"/>
        <v>75</v>
      </c>
      <c r="Q6" s="9">
        <f t="shared" ref="Q6:V6" si="4">+(P6*$Q$3)+P6</f>
        <v>75</v>
      </c>
      <c r="R6" s="10">
        <f t="shared" si="4"/>
        <v>75</v>
      </c>
      <c r="S6" s="9">
        <f t="shared" si="4"/>
        <v>75</v>
      </c>
      <c r="T6" s="10">
        <f t="shared" si="4"/>
        <v>75</v>
      </c>
      <c r="U6" s="9">
        <f t="shared" si="4"/>
        <v>75</v>
      </c>
      <c r="V6" s="10">
        <f t="shared" si="4"/>
        <v>75</v>
      </c>
      <c r="W6" s="1"/>
      <c r="X6" s="1"/>
      <c r="Y6" s="1"/>
      <c r="Z6" s="1"/>
      <c r="AA6" s="1"/>
      <c r="AB6" s="1"/>
    </row>
    <row r="7" spans="1:28" ht="10.5" customHeight="1" thickBot="1" x14ac:dyDescent="0.25">
      <c r="A7" s="1"/>
      <c r="B7" s="11" t="s">
        <v>16</v>
      </c>
      <c r="C7" s="185">
        <f>+C6+D6</f>
        <v>60</v>
      </c>
      <c r="D7" s="186"/>
      <c r="E7" s="185">
        <f>+E6+F6</f>
        <v>89.856000000000009</v>
      </c>
      <c r="F7" s="186"/>
      <c r="G7" s="185">
        <f>+G6+H6</f>
        <v>101.87804160000002</v>
      </c>
      <c r="H7" s="186"/>
      <c r="I7" s="185">
        <f>+I6+J6</f>
        <v>111.21996128256001</v>
      </c>
      <c r="J7" s="186"/>
      <c r="K7" s="185">
        <f>+K6+L6</f>
        <v>116.82544733120105</v>
      </c>
      <c r="L7" s="186"/>
      <c r="M7" s="185">
        <f>+M6+N6</f>
        <v>150</v>
      </c>
      <c r="N7" s="186"/>
      <c r="O7" s="185">
        <f>+O6+P6</f>
        <v>150</v>
      </c>
      <c r="P7" s="186"/>
      <c r="Q7" s="185">
        <f>+Q6+R6</f>
        <v>150</v>
      </c>
      <c r="R7" s="186"/>
      <c r="S7" s="185">
        <f>+S6+T6</f>
        <v>150</v>
      </c>
      <c r="T7" s="186"/>
      <c r="U7" s="185">
        <f>+U6+V6</f>
        <v>150</v>
      </c>
      <c r="V7" s="187"/>
      <c r="W7" s="1"/>
      <c r="X7" s="1"/>
      <c r="Y7" s="1"/>
      <c r="Z7" s="1"/>
      <c r="AA7" s="1"/>
      <c r="AB7" s="1"/>
    </row>
    <row r="8" spans="1:28" ht="10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0.5" customHeight="1" x14ac:dyDescent="0.2">
      <c r="A9" s="1"/>
      <c r="B9" s="12" t="s">
        <v>26</v>
      </c>
      <c r="C9" s="31">
        <f>+C6</f>
        <v>20</v>
      </c>
      <c r="D9" s="32">
        <f>+C9*$AB$3</f>
        <v>19.553000000000001</v>
      </c>
      <c r="E9" s="32">
        <f t="shared" ref="E9:T24" si="5">+D9*$AB$3</f>
        <v>19.115990450000002</v>
      </c>
      <c r="F9" s="32">
        <f t="shared" si="5"/>
        <v>18.688748063442503</v>
      </c>
      <c r="G9" s="32">
        <f t="shared" si="5"/>
        <v>18.271054544224565</v>
      </c>
      <c r="H9" s="32">
        <f t="shared" si="5"/>
        <v>17.862696475161147</v>
      </c>
      <c r="I9" s="32">
        <f t="shared" si="5"/>
        <v>17.463465208941297</v>
      </c>
      <c r="J9" s="32">
        <f t="shared" si="5"/>
        <v>17.07315676152146</v>
      </c>
      <c r="K9" s="32">
        <f t="shared" si="5"/>
        <v>16.691571707901456</v>
      </c>
      <c r="L9" s="32">
        <f t="shared" si="5"/>
        <v>16.318515080229858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0.5" customHeight="1" x14ac:dyDescent="0.2">
      <c r="A10" s="1"/>
      <c r="B10" s="12" t="s">
        <v>29</v>
      </c>
      <c r="C10" s="1"/>
      <c r="D10" s="31">
        <f>+D6</f>
        <v>40</v>
      </c>
      <c r="E10" s="32">
        <f>+D10*$AB$3</f>
        <v>39.106000000000002</v>
      </c>
      <c r="F10" s="32">
        <f t="shared" si="5"/>
        <v>38.231980900000003</v>
      </c>
      <c r="G10" s="32">
        <f t="shared" si="5"/>
        <v>37.377496126885006</v>
      </c>
      <c r="H10" s="32">
        <f t="shared" si="5"/>
        <v>36.542109088449131</v>
      </c>
      <c r="I10" s="32">
        <f t="shared" si="5"/>
        <v>35.725392950322295</v>
      </c>
      <c r="J10" s="32">
        <f t="shared" si="5"/>
        <v>34.926930417882595</v>
      </c>
      <c r="K10" s="32">
        <f t="shared" si="5"/>
        <v>34.14631352304292</v>
      </c>
      <c r="L10" s="32">
        <f t="shared" si="5"/>
        <v>33.383143415802913</v>
      </c>
      <c r="M10" s="32">
        <f t="shared" si="5"/>
        <v>32.637030160459716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0.5" customHeight="1" x14ac:dyDescent="0.2">
      <c r="A11" s="1"/>
      <c r="B11" s="12" t="s">
        <v>30</v>
      </c>
      <c r="C11" s="1"/>
      <c r="D11" s="1"/>
      <c r="E11" s="31">
        <f>+E6</f>
        <v>43.2</v>
      </c>
      <c r="F11" s="32">
        <f>+E11*$AB$3</f>
        <v>42.234480000000005</v>
      </c>
      <c r="G11" s="32">
        <f t="shared" si="5"/>
        <v>41.290539372000005</v>
      </c>
      <c r="H11" s="32">
        <f t="shared" si="5"/>
        <v>40.367695817035809</v>
      </c>
      <c r="I11" s="32">
        <f t="shared" si="5"/>
        <v>39.465477815525063</v>
      </c>
      <c r="J11" s="32">
        <f t="shared" si="5"/>
        <v>38.583424386348078</v>
      </c>
      <c r="K11" s="32">
        <f t="shared" si="5"/>
        <v>37.721084851313201</v>
      </c>
      <c r="L11" s="32">
        <f t="shared" si="5"/>
        <v>36.87801860488635</v>
      </c>
      <c r="M11" s="32">
        <f t="shared" si="5"/>
        <v>36.053794889067142</v>
      </c>
      <c r="N11" s="32">
        <f t="shared" si="5"/>
        <v>35.247992573296493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0.5" customHeight="1" x14ac:dyDescent="0.2">
      <c r="A12" s="1"/>
      <c r="B12" s="12" t="s">
        <v>32</v>
      </c>
      <c r="C12" s="1"/>
      <c r="D12" s="1"/>
      <c r="E12" s="33"/>
      <c r="F12" s="31">
        <f>+F6</f>
        <v>46.656000000000006</v>
      </c>
      <c r="G12" s="32">
        <f>+F12*$AB$3</f>
        <v>45.613238400000007</v>
      </c>
      <c r="H12" s="32">
        <f t="shared" si="5"/>
        <v>44.593782521760005</v>
      </c>
      <c r="I12" s="32">
        <f t="shared" si="5"/>
        <v>43.597111482398667</v>
      </c>
      <c r="J12" s="32">
        <f t="shared" si="5"/>
        <v>42.62271604076706</v>
      </c>
      <c r="K12" s="32">
        <f t="shared" si="5"/>
        <v>41.670098337255915</v>
      </c>
      <c r="L12" s="32">
        <f t="shared" si="5"/>
        <v>40.738771639418246</v>
      </c>
      <c r="M12" s="32">
        <f t="shared" si="5"/>
        <v>39.828260093277251</v>
      </c>
      <c r="N12" s="32">
        <f t="shared" si="5"/>
        <v>38.938098480192508</v>
      </c>
      <c r="O12" s="32">
        <f t="shared" si="5"/>
        <v>38.067831979160204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0.5" customHeight="1" x14ac:dyDescent="0.2">
      <c r="A13" s="1"/>
      <c r="B13" s="12" t="s">
        <v>33</v>
      </c>
      <c r="C13" s="1"/>
      <c r="D13" s="1"/>
      <c r="E13" s="1"/>
      <c r="F13" s="1"/>
      <c r="G13" s="31">
        <f>+G6</f>
        <v>49.455360000000006</v>
      </c>
      <c r="H13" s="32">
        <f>+G13*$AB$3</f>
        <v>48.350032704000007</v>
      </c>
      <c r="I13" s="32">
        <f t="shared" si="5"/>
        <v>47.269409473065608</v>
      </c>
      <c r="J13" s="32">
        <f t="shared" si="5"/>
        <v>46.212938171342593</v>
      </c>
      <c r="K13" s="32">
        <f t="shared" si="5"/>
        <v>45.180079003213088</v>
      </c>
      <c r="L13" s="32">
        <f t="shared" si="5"/>
        <v>44.170304237491273</v>
      </c>
      <c r="M13" s="32">
        <f t="shared" si="5"/>
        <v>43.183097937783344</v>
      </c>
      <c r="N13" s="32">
        <f t="shared" si="5"/>
        <v>42.217955698873887</v>
      </c>
      <c r="O13" s="32">
        <f t="shared" si="5"/>
        <v>41.274384389004055</v>
      </c>
      <c r="P13" s="32">
        <f t="shared" si="5"/>
        <v>40.351901897909812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0.5" customHeight="1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52.422681600000004</v>
      </c>
      <c r="I14" s="32">
        <f>+H14*$AB$3</f>
        <v>51.251034666240002</v>
      </c>
      <c r="J14" s="32">
        <f t="shared" si="5"/>
        <v>50.105574041449536</v>
      </c>
      <c r="K14" s="32">
        <f t="shared" si="5"/>
        <v>48.985714461623139</v>
      </c>
      <c r="L14" s="32">
        <f t="shared" si="5"/>
        <v>47.890883743405865</v>
      </c>
      <c r="M14" s="32">
        <f t="shared" si="5"/>
        <v>46.820522491740746</v>
      </c>
      <c r="N14" s="32">
        <f t="shared" si="5"/>
        <v>45.774083814050343</v>
      </c>
      <c r="O14" s="32">
        <f t="shared" si="5"/>
        <v>44.75103304080632</v>
      </c>
      <c r="P14" s="32">
        <f t="shared" si="5"/>
        <v>43.750847452344303</v>
      </c>
      <c r="Q14" s="32">
        <f t="shared" si="5"/>
        <v>42.773016011784406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0.5" customHeight="1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54.519588864000006</v>
      </c>
      <c r="J15" s="32">
        <f>+I15*$AB$3</f>
        <v>53.301076052889606</v>
      </c>
      <c r="K15" s="32">
        <f t="shared" si="5"/>
        <v>52.109797003107523</v>
      </c>
      <c r="L15" s="32">
        <f t="shared" si="5"/>
        <v>50.94514304008807</v>
      </c>
      <c r="M15" s="32">
        <f t="shared" si="5"/>
        <v>49.8065190931421</v>
      </c>
      <c r="N15" s="32">
        <f t="shared" si="5"/>
        <v>48.693343391410373</v>
      </c>
      <c r="O15" s="32">
        <f t="shared" si="5"/>
        <v>47.605047166612351</v>
      </c>
      <c r="P15" s="32">
        <f t="shared" si="5"/>
        <v>46.541074362438565</v>
      </c>
      <c r="Q15" s="32">
        <f t="shared" si="5"/>
        <v>45.500881350438064</v>
      </c>
      <c r="R15" s="32">
        <f t="shared" si="5"/>
        <v>44.483936652255771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0.5" customHeight="1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56.700372418560008</v>
      </c>
      <c r="K16" s="32">
        <f>+J16*$AB$3</f>
        <v>55.433119095005196</v>
      </c>
      <c r="L16" s="32">
        <f t="shared" si="5"/>
        <v>54.194188883231831</v>
      </c>
      <c r="M16" s="32">
        <f t="shared" si="5"/>
        <v>52.982948761691603</v>
      </c>
      <c r="N16" s="32">
        <f t="shared" si="5"/>
        <v>51.798779856867796</v>
      </c>
      <c r="O16" s="32">
        <f t="shared" si="5"/>
        <v>50.641077127066801</v>
      </c>
      <c r="P16" s="32">
        <f t="shared" si="5"/>
        <v>49.509249053276861</v>
      </c>
      <c r="Q16" s="32">
        <f t="shared" si="5"/>
        <v>48.402717336936121</v>
      </c>
      <c r="R16" s="32">
        <f t="shared" si="5"/>
        <v>47.320916604455597</v>
      </c>
      <c r="S16" s="32">
        <f t="shared" si="5"/>
        <v>46.263294118346018</v>
      </c>
      <c r="T16" s="1"/>
      <c r="U16" s="1"/>
      <c r="V16" s="1"/>
      <c r="W16" s="1"/>
      <c r="X16" s="1"/>
      <c r="Y16" s="1"/>
      <c r="Z16" s="1"/>
      <c r="AA16" s="1"/>
      <c r="AB16" s="1"/>
    </row>
    <row r="17" spans="1:28" ht="10.5" customHeight="1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57.834379866931208</v>
      </c>
      <c r="L17" s="32">
        <f>+K17*$AB$3</f>
        <v>56.5417814769053</v>
      </c>
      <c r="M17" s="32">
        <f t="shared" si="5"/>
        <v>55.27807266089647</v>
      </c>
      <c r="N17" s="32">
        <f t="shared" si="5"/>
        <v>54.042607736925433</v>
      </c>
      <c r="O17" s="32">
        <f t="shared" si="5"/>
        <v>52.834755454005148</v>
      </c>
      <c r="P17" s="32">
        <f t="shared" si="5"/>
        <v>51.653898669608132</v>
      </c>
      <c r="Q17" s="32">
        <f t="shared" si="5"/>
        <v>50.499434034342393</v>
      </c>
      <c r="R17" s="32">
        <f t="shared" si="5"/>
        <v>49.370771683674839</v>
      </c>
      <c r="S17" s="32">
        <f t="shared" si="5"/>
        <v>48.267334936544707</v>
      </c>
      <c r="T17" s="32">
        <f t="shared" si="5"/>
        <v>47.188560000712933</v>
      </c>
      <c r="U17" s="1"/>
      <c r="V17" s="1"/>
      <c r="W17" s="1"/>
      <c r="Y17" s="1"/>
      <c r="Z17" s="1"/>
      <c r="AA17" s="1"/>
      <c r="AB17" s="1"/>
    </row>
    <row r="18" spans="1:28" ht="10.5" customHeight="1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58.991067464269832</v>
      </c>
      <c r="M18" s="32">
        <f>+L18*$AB$3</f>
        <v>57.672617106443404</v>
      </c>
      <c r="N18" s="32">
        <f t="shared" si="5"/>
        <v>56.383634114114393</v>
      </c>
      <c r="O18" s="32">
        <f t="shared" si="5"/>
        <v>55.123459891663934</v>
      </c>
      <c r="P18" s="32">
        <f t="shared" si="5"/>
        <v>53.891450563085243</v>
      </c>
      <c r="Q18" s="32">
        <f t="shared" si="5"/>
        <v>52.686976643000285</v>
      </c>
      <c r="R18" s="32">
        <f t="shared" si="5"/>
        <v>51.509422715029231</v>
      </c>
      <c r="S18" s="32">
        <f t="shared" si="5"/>
        <v>50.358187117348329</v>
      </c>
      <c r="T18" s="32">
        <f t="shared" si="5"/>
        <v>49.232681635275597</v>
      </c>
      <c r="U18" s="32">
        <f t="shared" ref="U18:V27" si="6">+T18*$AB$3</f>
        <v>48.132331200727187</v>
      </c>
      <c r="V18" s="1"/>
      <c r="W18" s="1"/>
      <c r="X18" s="1"/>
      <c r="Y18" s="1"/>
      <c r="Z18" s="1"/>
      <c r="AA18" s="1"/>
      <c r="AB18" s="1"/>
    </row>
    <row r="19" spans="1:28" ht="10.5" customHeight="1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75</v>
      </c>
      <c r="N19" s="32">
        <f>+M19*$AB$3</f>
        <v>73.323750000000004</v>
      </c>
      <c r="O19" s="32">
        <f t="shared" si="5"/>
        <v>71.6849641875</v>
      </c>
      <c r="P19" s="32">
        <f t="shared" si="5"/>
        <v>70.082805237909383</v>
      </c>
      <c r="Q19" s="32">
        <f t="shared" si="5"/>
        <v>68.516454540842105</v>
      </c>
      <c r="R19" s="32">
        <f t="shared" si="5"/>
        <v>66.985111781854286</v>
      </c>
      <c r="S19" s="32">
        <f t="shared" si="5"/>
        <v>65.487994533529843</v>
      </c>
      <c r="T19" s="32">
        <f t="shared" si="5"/>
        <v>64.024337855705454</v>
      </c>
      <c r="U19" s="32">
        <f t="shared" si="6"/>
        <v>62.593393904630439</v>
      </c>
      <c r="V19" s="32">
        <f t="shared" si="6"/>
        <v>61.19443155086195</v>
      </c>
      <c r="W19" s="1"/>
      <c r="X19" s="1"/>
      <c r="Y19" s="1"/>
      <c r="Z19" s="1"/>
      <c r="AA19" s="1"/>
      <c r="AB19" s="1"/>
    </row>
    <row r="20" spans="1:28" ht="10.5" customHeight="1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75</v>
      </c>
      <c r="O20" s="32">
        <f>+N20*$AB$3</f>
        <v>73.323750000000004</v>
      </c>
      <c r="P20" s="32">
        <f t="shared" si="5"/>
        <v>71.6849641875</v>
      </c>
      <c r="Q20" s="32">
        <f t="shared" si="5"/>
        <v>70.082805237909383</v>
      </c>
      <c r="R20" s="32">
        <f t="shared" si="5"/>
        <v>68.516454540842105</v>
      </c>
      <c r="S20" s="32">
        <f t="shared" si="5"/>
        <v>66.985111781854286</v>
      </c>
      <c r="T20" s="32">
        <f t="shared" si="5"/>
        <v>65.487994533529843</v>
      </c>
      <c r="U20" s="32">
        <f t="shared" si="6"/>
        <v>64.024337855705454</v>
      </c>
      <c r="V20" s="32">
        <f t="shared" si="6"/>
        <v>62.593393904630439</v>
      </c>
      <c r="W20" s="1"/>
      <c r="X20" s="1"/>
      <c r="Y20" s="1"/>
      <c r="Z20" s="1"/>
      <c r="AA20" s="1"/>
      <c r="AB20" s="1"/>
    </row>
    <row r="21" spans="1:28" ht="10.5" customHeight="1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75</v>
      </c>
      <c r="P21" s="32">
        <f t="shared" si="5"/>
        <v>73.323750000000004</v>
      </c>
      <c r="Q21" s="32">
        <f t="shared" si="5"/>
        <v>71.6849641875</v>
      </c>
      <c r="R21" s="32">
        <f t="shared" si="5"/>
        <v>70.082805237909383</v>
      </c>
      <c r="S21" s="32">
        <f t="shared" si="5"/>
        <v>68.516454540842105</v>
      </c>
      <c r="T21" s="32">
        <f t="shared" si="5"/>
        <v>66.985111781854286</v>
      </c>
      <c r="U21" s="32">
        <f t="shared" si="6"/>
        <v>65.487994533529843</v>
      </c>
      <c r="V21" s="32">
        <f t="shared" si="6"/>
        <v>64.024337855705454</v>
      </c>
      <c r="W21" s="1"/>
      <c r="X21" s="1"/>
      <c r="Y21" s="1"/>
      <c r="Z21" s="1"/>
      <c r="AA21" s="1"/>
      <c r="AB21" s="1"/>
    </row>
    <row r="22" spans="1:28" ht="10.5" customHeight="1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75</v>
      </c>
      <c r="Q22" s="32">
        <f t="shared" si="5"/>
        <v>73.323750000000004</v>
      </c>
      <c r="R22" s="32">
        <f t="shared" si="5"/>
        <v>71.6849641875</v>
      </c>
      <c r="S22" s="32">
        <f t="shared" si="5"/>
        <v>70.082805237909383</v>
      </c>
      <c r="T22" s="32">
        <f t="shared" si="5"/>
        <v>68.516454540842105</v>
      </c>
      <c r="U22" s="32">
        <f t="shared" si="6"/>
        <v>66.985111781854286</v>
      </c>
      <c r="V22" s="32">
        <f t="shared" si="6"/>
        <v>65.487994533529843</v>
      </c>
      <c r="W22" s="1"/>
      <c r="X22" s="1"/>
      <c r="Y22" s="1"/>
      <c r="Z22" s="1"/>
      <c r="AA22" s="1"/>
      <c r="AB22" s="1"/>
    </row>
    <row r="23" spans="1:28" ht="10.5" customHeight="1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75</v>
      </c>
      <c r="R23" s="32">
        <f t="shared" si="5"/>
        <v>73.323750000000004</v>
      </c>
      <c r="S23" s="32">
        <f t="shared" si="5"/>
        <v>71.6849641875</v>
      </c>
      <c r="T23" s="32">
        <f t="shared" si="5"/>
        <v>70.082805237909383</v>
      </c>
      <c r="U23" s="32">
        <f t="shared" si="6"/>
        <v>68.516454540842105</v>
      </c>
      <c r="V23" s="32">
        <f t="shared" si="6"/>
        <v>66.985111781854286</v>
      </c>
      <c r="W23" s="1"/>
      <c r="X23" s="1"/>
      <c r="Y23" s="1"/>
      <c r="Z23" s="1"/>
      <c r="AA23" s="1"/>
      <c r="AB23" s="1"/>
    </row>
    <row r="24" spans="1:28" ht="10.5" customHeight="1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75</v>
      </c>
      <c r="S24" s="32">
        <f t="shared" si="5"/>
        <v>73.323750000000004</v>
      </c>
      <c r="T24" s="32">
        <f t="shared" si="5"/>
        <v>71.6849641875</v>
      </c>
      <c r="U24" s="32">
        <f t="shared" si="6"/>
        <v>70.082805237909383</v>
      </c>
      <c r="V24" s="32">
        <f t="shared" si="6"/>
        <v>68.516454540842105</v>
      </c>
      <c r="W24" s="1"/>
      <c r="X24" s="1"/>
      <c r="Y24" s="1"/>
      <c r="Z24" s="1"/>
      <c r="AA24" s="1"/>
      <c r="AB24" s="1"/>
    </row>
    <row r="25" spans="1:28" ht="10.5" customHeight="1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75</v>
      </c>
      <c r="T25" s="32">
        <f t="shared" ref="T25" si="7">+S25*$AB$3</f>
        <v>73.323750000000004</v>
      </c>
      <c r="U25" s="32">
        <f t="shared" si="6"/>
        <v>71.6849641875</v>
      </c>
      <c r="V25" s="32">
        <f t="shared" si="6"/>
        <v>70.082805237909383</v>
      </c>
      <c r="W25" s="1"/>
      <c r="X25" s="1"/>
      <c r="Y25" s="1"/>
      <c r="Z25" s="1"/>
      <c r="AA25" s="1"/>
      <c r="AB25" s="1"/>
    </row>
    <row r="26" spans="1:28" ht="10.5" customHeight="1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75</v>
      </c>
      <c r="U26" s="32">
        <f t="shared" si="6"/>
        <v>73.323750000000004</v>
      </c>
      <c r="V26" s="32">
        <f t="shared" si="6"/>
        <v>71.6849641875</v>
      </c>
      <c r="W26" s="1"/>
      <c r="X26" s="1"/>
      <c r="Y26" s="1"/>
      <c r="Z26" s="1"/>
      <c r="AA26" s="1"/>
      <c r="AB26" s="1"/>
    </row>
    <row r="27" spans="1:28" ht="10.5" customHeight="1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75</v>
      </c>
      <c r="V27" s="32">
        <f t="shared" si="6"/>
        <v>73.323750000000004</v>
      </c>
      <c r="W27" s="1"/>
      <c r="X27" s="1"/>
      <c r="Y27" s="1"/>
      <c r="Z27" s="1"/>
      <c r="AA27" s="1"/>
      <c r="AB27" s="1"/>
    </row>
    <row r="28" spans="1:28" ht="10.5" customHeight="1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75</v>
      </c>
      <c r="W28" s="1"/>
      <c r="X28" s="1"/>
      <c r="Y28" s="1"/>
      <c r="Z28" s="1"/>
      <c r="AA28" s="1"/>
      <c r="AB28" s="1"/>
    </row>
    <row r="29" spans="1:28" ht="10.5" customHeight="1" x14ac:dyDescent="0.2">
      <c r="A29" s="1"/>
      <c r="B29" s="30" t="s">
        <v>48</v>
      </c>
      <c r="C29" s="24">
        <f>SUM(C9:C28)</f>
        <v>20</v>
      </c>
      <c r="D29" s="24">
        <f>SUM(D9:D28)</f>
        <v>59.552999999999997</v>
      </c>
      <c r="E29" s="24">
        <f t="shared" ref="E29:V29" si="8">SUM(E9:E28)</f>
        <v>101.42199045000001</v>
      </c>
      <c r="F29" s="24">
        <f t="shared" si="8"/>
        <v>145.81120896344251</v>
      </c>
      <c r="G29" s="24">
        <f t="shared" si="8"/>
        <v>192.0076884431096</v>
      </c>
      <c r="H29" s="24">
        <f t="shared" si="8"/>
        <v>240.13899820640611</v>
      </c>
      <c r="I29" s="24">
        <f t="shared" si="8"/>
        <v>289.29148046049295</v>
      </c>
      <c r="J29" s="24">
        <f t="shared" si="8"/>
        <v>339.5261882907609</v>
      </c>
      <c r="K29" s="24">
        <f t="shared" si="8"/>
        <v>389.77215784939364</v>
      </c>
      <c r="L29" s="24">
        <f t="shared" si="8"/>
        <v>440.05181758572951</v>
      </c>
      <c r="M29" s="24">
        <f t="shared" si="8"/>
        <v>489.26286319450179</v>
      </c>
      <c r="N29" s="24">
        <f t="shared" si="8"/>
        <v>521.42024566573127</v>
      </c>
      <c r="O29" s="24">
        <f t="shared" si="8"/>
        <v>550.30630323581886</v>
      </c>
      <c r="P29" s="24">
        <f t="shared" si="8"/>
        <v>575.78994142407225</v>
      </c>
      <c r="Q29" s="24">
        <f t="shared" si="8"/>
        <v>598.47099934275275</v>
      </c>
      <c r="R29" s="24">
        <f t="shared" si="8"/>
        <v>618.27813340352122</v>
      </c>
      <c r="S29" s="24">
        <f t="shared" si="8"/>
        <v>635.96989645387464</v>
      </c>
      <c r="T29" s="24">
        <f t="shared" si="8"/>
        <v>651.52665977332958</v>
      </c>
      <c r="U29" s="24">
        <f t="shared" si="8"/>
        <v>665.83114324269877</v>
      </c>
      <c r="V29" s="24">
        <f t="shared" si="8"/>
        <v>678.89324359283353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C2:N2"/>
    <mergeCell ref="O3:P3"/>
    <mergeCell ref="Q3:R3"/>
    <mergeCell ref="S3:T3"/>
    <mergeCell ref="U3:V3"/>
    <mergeCell ref="O2:V2"/>
    <mergeCell ref="M3:N3"/>
    <mergeCell ref="C3:D3"/>
    <mergeCell ref="E3:F3"/>
    <mergeCell ref="G3:H3"/>
    <mergeCell ref="I3:J3"/>
    <mergeCell ref="K3:L3"/>
    <mergeCell ref="Q4:R4"/>
    <mergeCell ref="S4:T4"/>
    <mergeCell ref="U4:V4"/>
    <mergeCell ref="C4:D4"/>
    <mergeCell ref="E4:F4"/>
    <mergeCell ref="G4:H4"/>
    <mergeCell ref="I4:J4"/>
    <mergeCell ref="K4:L4"/>
    <mergeCell ref="M4:N4"/>
    <mergeCell ref="O4:P4"/>
    <mergeCell ref="Q7:R7"/>
    <mergeCell ref="S7:T7"/>
    <mergeCell ref="U7:V7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970"/>
  <sheetViews>
    <sheetView showGridLines="0" zoomScale="90" zoomScaleNormal="90" workbookViewId="0">
      <selection activeCell="M6" sqref="M6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4" width="2.25" style="2" bestFit="1" customWidth="1"/>
    <col min="5" max="5" width="2.875" style="2" bestFit="1" customWidth="1"/>
    <col min="6" max="6" width="3.5" style="2" bestFit="1" customWidth="1"/>
    <col min="7" max="7" width="3.125" style="2" bestFit="1" customWidth="1"/>
    <col min="8" max="10" width="3.875" style="2" bestFit="1" customWidth="1"/>
    <col min="11" max="22" width="4.12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7.12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9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13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0.15770000000000001</v>
      </c>
      <c r="AB2" s="18">
        <f>+AA2/2</f>
        <v>7.8850000000000003E-2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>
        <v>0.08</v>
      </c>
      <c r="H3" s="194"/>
      <c r="I3" s="193">
        <v>0.06</v>
      </c>
      <c r="J3" s="194"/>
      <c r="K3" s="193">
        <v>0.05</v>
      </c>
      <c r="L3" s="194"/>
      <c r="M3" s="197">
        <v>0</v>
      </c>
      <c r="N3" s="194"/>
      <c r="O3" s="193">
        <v>0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0.84230000000000005</v>
      </c>
      <c r="AB3" s="18">
        <f>-AB2+1</f>
        <v>0.92115000000000002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/>
      <c r="D5" s="7"/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/>
      <c r="D6" s="10"/>
      <c r="E6" s="9">
        <v>0</v>
      </c>
      <c r="F6" s="10">
        <v>35</v>
      </c>
      <c r="G6" s="9">
        <f>+(F6*G3)+F6</f>
        <v>37.799999999999997</v>
      </c>
      <c r="H6" s="10">
        <f>+(G6*G3)+G6</f>
        <v>40.823999999999998</v>
      </c>
      <c r="I6" s="9">
        <f>+(H6*I3)+H6</f>
        <v>43.273440000000001</v>
      </c>
      <c r="J6" s="10">
        <f>+(I6*I3)+I6</f>
        <v>45.8698464</v>
      </c>
      <c r="K6" s="9">
        <f>+(J6*K3)+J6</f>
        <v>48.163338719999999</v>
      </c>
      <c r="L6" s="10">
        <v>50</v>
      </c>
      <c r="M6" s="9">
        <f>+(L6*M3)+L6</f>
        <v>50</v>
      </c>
      <c r="N6" s="10">
        <f>+(M6*M3)+M6</f>
        <v>50</v>
      </c>
      <c r="O6" s="9">
        <f>+(N6*O3)+N6</f>
        <v>50</v>
      </c>
      <c r="P6" s="10">
        <f>+(O6*O3)+O6</f>
        <v>50</v>
      </c>
      <c r="Q6" s="9">
        <f>+(P6*Q3)+P6</f>
        <v>50</v>
      </c>
      <c r="R6" s="10">
        <f>+(Q6*Q3)+Q6</f>
        <v>50</v>
      </c>
      <c r="S6" s="9">
        <f>+(R6*S3)+R6</f>
        <v>50</v>
      </c>
      <c r="T6" s="10">
        <f>+(S6*S3)+S6</f>
        <v>50</v>
      </c>
      <c r="U6" s="9">
        <f>+(T6*U3)+T6</f>
        <v>50</v>
      </c>
      <c r="V6" s="10">
        <f>+(U6*U3)+U6</f>
        <v>50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/>
      <c r="D7" s="186"/>
      <c r="E7" s="185">
        <f>+E6+F6</f>
        <v>35</v>
      </c>
      <c r="F7" s="186"/>
      <c r="G7" s="185">
        <f>+G6+H6</f>
        <v>78.623999999999995</v>
      </c>
      <c r="H7" s="186"/>
      <c r="I7" s="185">
        <f>+I6+J6</f>
        <v>89.143286399999994</v>
      </c>
      <c r="J7" s="186"/>
      <c r="K7" s="185">
        <f>+K6+L6</f>
        <v>98.163338719999999</v>
      </c>
      <c r="L7" s="186"/>
      <c r="M7" s="185">
        <f>+M6+N6</f>
        <v>100</v>
      </c>
      <c r="N7" s="186"/>
      <c r="O7" s="185">
        <f>+O6+P6</f>
        <v>100</v>
      </c>
      <c r="P7" s="186"/>
      <c r="Q7" s="185">
        <f>+Q6+R6</f>
        <v>100</v>
      </c>
      <c r="R7" s="186"/>
      <c r="S7" s="185">
        <f>+S6+T6</f>
        <v>100</v>
      </c>
      <c r="T7" s="186"/>
      <c r="U7" s="185">
        <f>+U6+V6</f>
        <v>100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1"/>
      <c r="D9" s="1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"/>
      <c r="D10" s="1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"/>
      <c r="D11" s="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"/>
      <c r="D12" s="1"/>
      <c r="E12" s="33"/>
      <c r="F12" s="31">
        <f>+F6</f>
        <v>35</v>
      </c>
      <c r="G12" s="32">
        <f>+F12*$AB$3</f>
        <v>32.240250000000003</v>
      </c>
      <c r="H12" s="32">
        <f t="shared" ref="H12:T24" si="0">+G12*$AB$3</f>
        <v>29.698106287500003</v>
      </c>
      <c r="I12" s="32">
        <f t="shared" si="0"/>
        <v>27.356410606730631</v>
      </c>
      <c r="J12" s="32">
        <f t="shared" si="0"/>
        <v>25.199357630389922</v>
      </c>
      <c r="K12" s="32">
        <f t="shared" si="0"/>
        <v>23.212388281233679</v>
      </c>
      <c r="L12" s="32">
        <f t="shared" si="0"/>
        <v>21.382091465258405</v>
      </c>
      <c r="M12" s="32">
        <f t="shared" si="0"/>
        <v>19.69611355322278</v>
      </c>
      <c r="N12" s="32">
        <f t="shared" si="0"/>
        <v>18.143074999551164</v>
      </c>
      <c r="O12" s="32">
        <f t="shared" si="0"/>
        <v>16.712493535836554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"/>
      <c r="D13" s="1"/>
      <c r="E13" s="1"/>
      <c r="F13" s="1"/>
      <c r="G13" s="31">
        <f>+G6</f>
        <v>37.799999999999997</v>
      </c>
      <c r="H13" s="32">
        <f>+G13*$AB$3</f>
        <v>34.819469999999995</v>
      </c>
      <c r="I13" s="32">
        <f t="shared" si="0"/>
        <v>32.073954790499997</v>
      </c>
      <c r="J13" s="32">
        <f t="shared" si="0"/>
        <v>29.544923455269071</v>
      </c>
      <c r="K13" s="32">
        <f t="shared" si="0"/>
        <v>27.215306240821107</v>
      </c>
      <c r="L13" s="32">
        <f t="shared" si="0"/>
        <v>25.069379343732365</v>
      </c>
      <c r="M13" s="32">
        <f t="shared" si="0"/>
        <v>23.09265878247907</v>
      </c>
      <c r="N13" s="32">
        <f t="shared" si="0"/>
        <v>21.271802637480597</v>
      </c>
      <c r="O13" s="32">
        <f t="shared" si="0"/>
        <v>19.594520999515254</v>
      </c>
      <c r="P13" s="32">
        <f t="shared" si="0"/>
        <v>18.049493018703476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40.823999999999998</v>
      </c>
      <c r="I14" s="32">
        <f>+H14*$AB$3</f>
        <v>37.6050276</v>
      </c>
      <c r="J14" s="32">
        <f t="shared" si="0"/>
        <v>34.639871173739998</v>
      </c>
      <c r="K14" s="32">
        <f t="shared" si="0"/>
        <v>31.9085173316906</v>
      </c>
      <c r="L14" s="32">
        <f t="shared" si="0"/>
        <v>29.392530740086798</v>
      </c>
      <c r="M14" s="32">
        <f t="shared" si="0"/>
        <v>27.074929691230956</v>
      </c>
      <c r="N14" s="32">
        <f t="shared" si="0"/>
        <v>24.940071485077397</v>
      </c>
      <c r="O14" s="32">
        <f t="shared" si="0"/>
        <v>22.973546848479046</v>
      </c>
      <c r="P14" s="32">
        <f t="shared" si="0"/>
        <v>21.162082679476473</v>
      </c>
      <c r="Q14" s="32">
        <f t="shared" si="0"/>
        <v>19.493452460199755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43.273440000000001</v>
      </c>
      <c r="J15" s="32">
        <f>+I15*$AB$3</f>
        <v>39.861329256000005</v>
      </c>
      <c r="K15" s="32">
        <f t="shared" si="0"/>
        <v>36.718263444164407</v>
      </c>
      <c r="L15" s="32">
        <f t="shared" si="0"/>
        <v>33.823028371592045</v>
      </c>
      <c r="M15" s="32">
        <f t="shared" si="0"/>
        <v>31.156082584492012</v>
      </c>
      <c r="N15" s="32">
        <f t="shared" si="0"/>
        <v>28.699425472704817</v>
      </c>
      <c r="O15" s="32">
        <f t="shared" si="0"/>
        <v>26.436475774182043</v>
      </c>
      <c r="P15" s="32">
        <f t="shared" si="0"/>
        <v>24.351959659387788</v>
      </c>
      <c r="Q15" s="32">
        <f t="shared" si="0"/>
        <v>22.431807640245061</v>
      </c>
      <c r="R15" s="32">
        <f t="shared" si="0"/>
        <v>20.663059607811739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45.8698464</v>
      </c>
      <c r="K16" s="32">
        <f>+J16*$AB$3</f>
        <v>42.25300901136</v>
      </c>
      <c r="L16" s="32">
        <f t="shared" si="0"/>
        <v>38.921359250814263</v>
      </c>
      <c r="M16" s="32">
        <f t="shared" si="0"/>
        <v>35.852410073887562</v>
      </c>
      <c r="N16" s="32">
        <f t="shared" si="0"/>
        <v>33.025447539561526</v>
      </c>
      <c r="O16" s="32">
        <f t="shared" si="0"/>
        <v>30.4213910010671</v>
      </c>
      <c r="P16" s="32">
        <f t="shared" si="0"/>
        <v>28.022664320632959</v>
      </c>
      <c r="Q16" s="32">
        <f t="shared" si="0"/>
        <v>25.813077238951053</v>
      </c>
      <c r="R16" s="32">
        <f t="shared" si="0"/>
        <v>23.777716098659763</v>
      </c>
      <c r="S16" s="32">
        <f t="shared" si="0"/>
        <v>21.902843184280442</v>
      </c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48.163338719999999</v>
      </c>
      <c r="L17" s="32">
        <f>+K17*$AB$3</f>
        <v>44.365659461927997</v>
      </c>
      <c r="M17" s="32">
        <f t="shared" si="0"/>
        <v>40.867427213354979</v>
      </c>
      <c r="N17" s="32">
        <f t="shared" si="0"/>
        <v>37.645030577581942</v>
      </c>
      <c r="O17" s="32">
        <f t="shared" si="0"/>
        <v>34.676719916539604</v>
      </c>
      <c r="P17" s="32">
        <f t="shared" si="0"/>
        <v>31.942460551120458</v>
      </c>
      <c r="Q17" s="32">
        <f t="shared" si="0"/>
        <v>29.423797536664612</v>
      </c>
      <c r="R17" s="32">
        <f t="shared" si="0"/>
        <v>27.103731100898607</v>
      </c>
      <c r="S17" s="32">
        <f t="shared" si="0"/>
        <v>24.966601903592753</v>
      </c>
      <c r="T17" s="32">
        <f t="shared" si="0"/>
        <v>22.997985343494467</v>
      </c>
      <c r="U17" s="1"/>
      <c r="V17" s="1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50</v>
      </c>
      <c r="M18" s="32">
        <f>+L18*$AB$3</f>
        <v>46.057500000000005</v>
      </c>
      <c r="N18" s="32">
        <f t="shared" si="0"/>
        <v>42.425866125000006</v>
      </c>
      <c r="O18" s="32">
        <f t="shared" si="0"/>
        <v>39.080586581043754</v>
      </c>
      <c r="P18" s="32">
        <f t="shared" si="0"/>
        <v>35.999082329128456</v>
      </c>
      <c r="Q18" s="32">
        <f t="shared" si="0"/>
        <v>33.160554687476676</v>
      </c>
      <c r="R18" s="32">
        <f t="shared" si="0"/>
        <v>30.54584495036914</v>
      </c>
      <c r="S18" s="32">
        <f t="shared" si="0"/>
        <v>28.137305076032536</v>
      </c>
      <c r="T18" s="32">
        <f t="shared" si="0"/>
        <v>25.918678570787371</v>
      </c>
      <c r="U18" s="32">
        <f t="shared" ref="U18:V27" si="1">+T18*$AB$3</f>
        <v>23.874990765480788</v>
      </c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50</v>
      </c>
      <c r="N19" s="32">
        <f>+M19*$AB$3</f>
        <v>46.057500000000005</v>
      </c>
      <c r="O19" s="32">
        <f t="shared" si="0"/>
        <v>42.425866125000006</v>
      </c>
      <c r="P19" s="32">
        <f t="shared" si="0"/>
        <v>39.080586581043754</v>
      </c>
      <c r="Q19" s="32">
        <f t="shared" si="0"/>
        <v>35.999082329128456</v>
      </c>
      <c r="R19" s="32">
        <f t="shared" si="0"/>
        <v>33.160554687476676</v>
      </c>
      <c r="S19" s="32">
        <f t="shared" si="0"/>
        <v>30.54584495036914</v>
      </c>
      <c r="T19" s="32">
        <f t="shared" si="0"/>
        <v>28.137305076032536</v>
      </c>
      <c r="U19" s="32">
        <f t="shared" si="1"/>
        <v>25.918678570787371</v>
      </c>
      <c r="V19" s="32">
        <f t="shared" si="1"/>
        <v>23.874990765480788</v>
      </c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50</v>
      </c>
      <c r="O20" s="32">
        <f>+N20*$AB$3</f>
        <v>46.057500000000005</v>
      </c>
      <c r="P20" s="32">
        <f t="shared" si="0"/>
        <v>42.425866125000006</v>
      </c>
      <c r="Q20" s="32">
        <f t="shared" si="0"/>
        <v>39.080586581043754</v>
      </c>
      <c r="R20" s="32">
        <f t="shared" si="0"/>
        <v>35.999082329128456</v>
      </c>
      <c r="S20" s="32">
        <f t="shared" si="0"/>
        <v>33.160554687476676</v>
      </c>
      <c r="T20" s="32">
        <f t="shared" si="0"/>
        <v>30.54584495036914</v>
      </c>
      <c r="U20" s="32">
        <f t="shared" si="1"/>
        <v>28.137305076032536</v>
      </c>
      <c r="V20" s="32">
        <f t="shared" si="1"/>
        <v>25.918678570787371</v>
      </c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50</v>
      </c>
      <c r="P21" s="32">
        <f t="shared" si="0"/>
        <v>46.057500000000005</v>
      </c>
      <c r="Q21" s="32">
        <f t="shared" si="0"/>
        <v>42.425866125000006</v>
      </c>
      <c r="R21" s="32">
        <f t="shared" si="0"/>
        <v>39.080586581043754</v>
      </c>
      <c r="S21" s="32">
        <f t="shared" si="0"/>
        <v>35.999082329128456</v>
      </c>
      <c r="T21" s="32">
        <f t="shared" si="0"/>
        <v>33.160554687476676</v>
      </c>
      <c r="U21" s="32">
        <f t="shared" si="1"/>
        <v>30.54584495036914</v>
      </c>
      <c r="V21" s="32">
        <f t="shared" si="1"/>
        <v>28.137305076032536</v>
      </c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50</v>
      </c>
      <c r="Q22" s="32">
        <f t="shared" si="0"/>
        <v>46.057500000000005</v>
      </c>
      <c r="R22" s="32">
        <f t="shared" si="0"/>
        <v>42.425866125000006</v>
      </c>
      <c r="S22" s="32">
        <f t="shared" si="0"/>
        <v>39.080586581043754</v>
      </c>
      <c r="T22" s="32">
        <f t="shared" si="0"/>
        <v>35.999082329128456</v>
      </c>
      <c r="U22" s="32">
        <f t="shared" si="1"/>
        <v>33.160554687476676</v>
      </c>
      <c r="V22" s="32">
        <f t="shared" si="1"/>
        <v>30.54584495036914</v>
      </c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50</v>
      </c>
      <c r="R23" s="32">
        <f t="shared" si="0"/>
        <v>46.057500000000005</v>
      </c>
      <c r="S23" s="32">
        <f t="shared" si="0"/>
        <v>42.425866125000006</v>
      </c>
      <c r="T23" s="32">
        <f t="shared" si="0"/>
        <v>39.080586581043754</v>
      </c>
      <c r="U23" s="32">
        <f t="shared" si="1"/>
        <v>35.999082329128456</v>
      </c>
      <c r="V23" s="32">
        <f t="shared" si="1"/>
        <v>33.160554687476676</v>
      </c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50</v>
      </c>
      <c r="S24" s="32">
        <f t="shared" si="0"/>
        <v>46.057500000000005</v>
      </c>
      <c r="T24" s="32">
        <f t="shared" si="0"/>
        <v>42.425866125000006</v>
      </c>
      <c r="U24" s="32">
        <f t="shared" si="1"/>
        <v>39.080586581043754</v>
      </c>
      <c r="V24" s="32">
        <f t="shared" si="1"/>
        <v>35.999082329128456</v>
      </c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50</v>
      </c>
      <c r="T25" s="32">
        <f t="shared" ref="T25" si="2">+S25*$AB$3</f>
        <v>46.057500000000005</v>
      </c>
      <c r="U25" s="32">
        <f t="shared" si="1"/>
        <v>42.425866125000006</v>
      </c>
      <c r="V25" s="32">
        <f t="shared" si="1"/>
        <v>39.080586581043754</v>
      </c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50</v>
      </c>
      <c r="U26" s="32">
        <f t="shared" si="1"/>
        <v>46.057500000000005</v>
      </c>
      <c r="V26" s="32">
        <f t="shared" si="1"/>
        <v>42.425866125000006</v>
      </c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50</v>
      </c>
      <c r="V27" s="32">
        <f t="shared" si="1"/>
        <v>46.057500000000005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50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0</v>
      </c>
      <c r="D29" s="24">
        <f>SUM(D9:D28)</f>
        <v>0</v>
      </c>
      <c r="E29" s="24">
        <f t="shared" ref="E29:V29" si="3">SUM(E9:E28)</f>
        <v>0</v>
      </c>
      <c r="F29" s="24">
        <f t="shared" si="3"/>
        <v>35</v>
      </c>
      <c r="G29" s="24">
        <f t="shared" si="3"/>
        <v>70.04025</v>
      </c>
      <c r="H29" s="24">
        <f t="shared" si="3"/>
        <v>105.34157628749999</v>
      </c>
      <c r="I29" s="24">
        <f t="shared" si="3"/>
        <v>140.30883299723064</v>
      </c>
      <c r="J29" s="24">
        <f t="shared" si="3"/>
        <v>175.11532791539901</v>
      </c>
      <c r="K29" s="24">
        <f t="shared" si="3"/>
        <v>209.47082302926981</v>
      </c>
      <c r="L29" s="24">
        <f t="shared" si="3"/>
        <v>242.95404863341187</v>
      </c>
      <c r="M29" s="24">
        <f t="shared" si="3"/>
        <v>273.79712189866734</v>
      </c>
      <c r="N29" s="24">
        <f t="shared" si="3"/>
        <v>302.20821883695749</v>
      </c>
      <c r="O29" s="24">
        <f t="shared" si="3"/>
        <v>328.3791007816634</v>
      </c>
      <c r="P29" s="24">
        <f t="shared" si="3"/>
        <v>337.09169526449341</v>
      </c>
      <c r="Q29" s="24">
        <f t="shared" si="3"/>
        <v>343.88572459870932</v>
      </c>
      <c r="R29" s="24">
        <f t="shared" si="3"/>
        <v>348.81394148038817</v>
      </c>
      <c r="S29" s="24">
        <f t="shared" si="3"/>
        <v>352.27618483692379</v>
      </c>
      <c r="T29" s="24">
        <f t="shared" si="3"/>
        <v>354.32340366333244</v>
      </c>
      <c r="U29" s="24">
        <f t="shared" si="3"/>
        <v>355.20040908531877</v>
      </c>
      <c r="V29" s="24">
        <f t="shared" si="3"/>
        <v>355.20040908531877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C2:N2"/>
    <mergeCell ref="O2:V2"/>
    <mergeCell ref="C3:D3"/>
    <mergeCell ref="E3:F3"/>
    <mergeCell ref="Q4:R4"/>
    <mergeCell ref="Q7:R7"/>
    <mergeCell ref="S7:T7"/>
    <mergeCell ref="U7:V7"/>
    <mergeCell ref="K3:L3"/>
    <mergeCell ref="M3:N3"/>
    <mergeCell ref="S4:T4"/>
    <mergeCell ref="U4:V4"/>
    <mergeCell ref="K4:L4"/>
    <mergeCell ref="M4:N4"/>
    <mergeCell ref="O4:P4"/>
    <mergeCell ref="O3:P3"/>
    <mergeCell ref="Q3:R3"/>
    <mergeCell ref="S3:T3"/>
    <mergeCell ref="U3:V3"/>
    <mergeCell ref="O7:P7"/>
    <mergeCell ref="C7:D7"/>
    <mergeCell ref="K7:L7"/>
    <mergeCell ref="M7:N7"/>
    <mergeCell ref="I7:J7"/>
    <mergeCell ref="G3:H3"/>
    <mergeCell ref="I3:J3"/>
    <mergeCell ref="C4:D4"/>
    <mergeCell ref="E4:F4"/>
    <mergeCell ref="G4:H4"/>
    <mergeCell ref="I4:J4"/>
    <mergeCell ref="E7:F7"/>
    <mergeCell ref="G7:H7"/>
  </mergeCell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70"/>
  <sheetViews>
    <sheetView showGridLines="0" zoomScale="90" zoomScaleNormal="90" workbookViewId="0">
      <selection activeCell="P6" sqref="P6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4" width="2.25" style="2" bestFit="1" customWidth="1"/>
    <col min="5" max="5" width="2.875" style="2" bestFit="1" customWidth="1"/>
    <col min="6" max="6" width="3.5" style="2" bestFit="1" customWidth="1"/>
    <col min="7" max="7" width="3.125" style="2" bestFit="1" customWidth="1"/>
    <col min="8" max="8" width="3.625" style="2" bestFit="1" customWidth="1"/>
    <col min="9" max="9" width="3.875" style="2" bestFit="1" customWidth="1"/>
    <col min="10" max="10" width="3.625" style="2" bestFit="1" customWidth="1"/>
    <col min="11" max="12" width="4.125" style="2" bestFit="1" customWidth="1"/>
    <col min="13" max="13" width="3.875" style="2" bestFit="1" customWidth="1"/>
    <col min="14" max="15" width="4.125" style="2" bestFit="1" customWidth="1"/>
    <col min="16" max="16" width="3.625" style="2" bestFit="1" customWidth="1"/>
    <col min="17" max="22" width="4.12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7.12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8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13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6.2300000000000001E-2</v>
      </c>
      <c r="AB2" s="18">
        <f>+AA2/2</f>
        <v>3.1150000000000001E-2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>
        <v>0.08</v>
      </c>
      <c r="H3" s="194"/>
      <c r="I3" s="193">
        <v>0.06</v>
      </c>
      <c r="J3" s="194"/>
      <c r="K3" s="193">
        <v>0.05</v>
      </c>
      <c r="L3" s="194"/>
      <c r="M3" s="197">
        <v>0</v>
      </c>
      <c r="N3" s="194"/>
      <c r="O3" s="193">
        <v>0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0.93769999999999998</v>
      </c>
      <c r="AB3" s="18">
        <f>-AB2+1</f>
        <v>0.96884999999999999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/>
      <c r="D5" s="7"/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/>
      <c r="D6" s="10"/>
      <c r="E6" s="9">
        <v>0</v>
      </c>
      <c r="F6" s="10">
        <v>35</v>
      </c>
      <c r="G6" s="9">
        <f t="shared" ref="G6:H6" si="0">+(F6*$G$3)+F6</f>
        <v>37.799999999999997</v>
      </c>
      <c r="H6" s="10">
        <f t="shared" si="0"/>
        <v>40.823999999999998</v>
      </c>
      <c r="I6" s="9">
        <f t="shared" ref="I6:J6" si="1">+(H6*$I$3)+H6</f>
        <v>43.273440000000001</v>
      </c>
      <c r="J6" s="10">
        <f t="shared" si="1"/>
        <v>45.8698464</v>
      </c>
      <c r="K6" s="9">
        <f t="shared" ref="K6:L6" si="2">+(J6*$K$3)+J6</f>
        <v>48.163338719999999</v>
      </c>
      <c r="L6" s="10">
        <f t="shared" si="2"/>
        <v>50.571505655999999</v>
      </c>
      <c r="M6" s="9">
        <f t="shared" ref="M6:N6" si="3">+(L6*$M$3)+L6</f>
        <v>50.571505655999999</v>
      </c>
      <c r="N6" s="10">
        <f t="shared" si="3"/>
        <v>50.571505655999999</v>
      </c>
      <c r="O6" s="9">
        <v>50</v>
      </c>
      <c r="P6" s="10">
        <f t="shared" ref="P6" si="4">+(O6*$O$3)+O6</f>
        <v>50</v>
      </c>
      <c r="Q6" s="9">
        <f t="shared" ref="Q6:R6" si="5">+(P6*$Q$3)+P6</f>
        <v>50</v>
      </c>
      <c r="R6" s="10">
        <f t="shared" si="5"/>
        <v>50</v>
      </c>
      <c r="S6" s="9">
        <f t="shared" ref="S6:T6" si="6">+(R6*$S$3)+R6</f>
        <v>50</v>
      </c>
      <c r="T6" s="10">
        <f t="shared" si="6"/>
        <v>50</v>
      </c>
      <c r="U6" s="9">
        <f t="shared" ref="U6:V6" si="7">+(T6*$U$3)+T6</f>
        <v>50</v>
      </c>
      <c r="V6" s="10">
        <f t="shared" si="7"/>
        <v>50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/>
      <c r="D7" s="186"/>
      <c r="E7" s="185">
        <f>+E6+F6</f>
        <v>35</v>
      </c>
      <c r="F7" s="186"/>
      <c r="G7" s="185">
        <f>+G6+H6</f>
        <v>78.623999999999995</v>
      </c>
      <c r="H7" s="186"/>
      <c r="I7" s="185">
        <f>+I6+J6</f>
        <v>89.143286399999994</v>
      </c>
      <c r="J7" s="186"/>
      <c r="K7" s="185">
        <f>+K6+L6</f>
        <v>98.734844375999998</v>
      </c>
      <c r="L7" s="186"/>
      <c r="M7" s="185">
        <f>+M6+N6</f>
        <v>101.143011312</v>
      </c>
      <c r="N7" s="186"/>
      <c r="O7" s="185">
        <f>+O6+P6</f>
        <v>100</v>
      </c>
      <c r="P7" s="186"/>
      <c r="Q7" s="185">
        <f>+Q6+R6</f>
        <v>100</v>
      </c>
      <c r="R7" s="186"/>
      <c r="S7" s="185">
        <f>+S6+T6</f>
        <v>100</v>
      </c>
      <c r="T7" s="186"/>
      <c r="U7" s="185">
        <f>+U6+V6</f>
        <v>100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"/>
      <c r="D12" s="1"/>
      <c r="E12" s="33"/>
      <c r="F12" s="31">
        <f>+F6</f>
        <v>35</v>
      </c>
      <c r="G12" s="32">
        <f>+F12*$AB$3</f>
        <v>33.909750000000003</v>
      </c>
      <c r="H12" s="32">
        <f t="shared" ref="H12:T24" si="8">+G12*$AB$3</f>
        <v>32.853461287500004</v>
      </c>
      <c r="I12" s="32">
        <f t="shared" si="8"/>
        <v>31.830075968394379</v>
      </c>
      <c r="J12" s="32">
        <f t="shared" si="8"/>
        <v>30.838569101978894</v>
      </c>
      <c r="K12" s="32">
        <f t="shared" si="8"/>
        <v>29.877947674452251</v>
      </c>
      <c r="L12" s="32">
        <f t="shared" si="8"/>
        <v>28.947249604393065</v>
      </c>
      <c r="M12" s="32">
        <f t="shared" si="8"/>
        <v>28.04554277921622</v>
      </c>
      <c r="N12" s="32">
        <f t="shared" si="8"/>
        <v>27.171924121643634</v>
      </c>
      <c r="O12" s="32">
        <f t="shared" si="8"/>
        <v>26.325518685254433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"/>
      <c r="D13" s="1"/>
      <c r="E13" s="1"/>
      <c r="F13" s="1"/>
      <c r="G13" s="31">
        <f>+G6</f>
        <v>37.799999999999997</v>
      </c>
      <c r="H13" s="32">
        <f>+G13*$AB$3</f>
        <v>36.622529999999998</v>
      </c>
      <c r="I13" s="32">
        <f t="shared" si="8"/>
        <v>35.481738190499996</v>
      </c>
      <c r="J13" s="32">
        <f t="shared" si="8"/>
        <v>34.37648204586592</v>
      </c>
      <c r="K13" s="32">
        <f t="shared" si="8"/>
        <v>33.305654630137198</v>
      </c>
      <c r="L13" s="32">
        <f t="shared" si="8"/>
        <v>32.268183488408425</v>
      </c>
      <c r="M13" s="32">
        <f t="shared" si="8"/>
        <v>31.263029572744504</v>
      </c>
      <c r="N13" s="32">
        <f t="shared" si="8"/>
        <v>30.289186201553512</v>
      </c>
      <c r="O13" s="32">
        <f t="shared" si="8"/>
        <v>29.345678051375121</v>
      </c>
      <c r="P13" s="32">
        <f t="shared" si="8"/>
        <v>28.431560180074786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40.823999999999998</v>
      </c>
      <c r="I14" s="32">
        <f>+H14*$AB$3</f>
        <v>39.552332399999997</v>
      </c>
      <c r="J14" s="32">
        <f t="shared" si="8"/>
        <v>38.320277245739994</v>
      </c>
      <c r="K14" s="32">
        <f t="shared" si="8"/>
        <v>37.126600609535195</v>
      </c>
      <c r="L14" s="32">
        <f t="shared" si="8"/>
        <v>35.970107000548175</v>
      </c>
      <c r="M14" s="32">
        <f t="shared" si="8"/>
        <v>34.849638167481096</v>
      </c>
      <c r="N14" s="32">
        <f t="shared" si="8"/>
        <v>33.764071938564058</v>
      </c>
      <c r="O14" s="32">
        <f t="shared" si="8"/>
        <v>32.712321097677787</v>
      </c>
      <c r="P14" s="32">
        <f t="shared" si="8"/>
        <v>31.693332295485124</v>
      </c>
      <c r="Q14" s="32">
        <f t="shared" si="8"/>
        <v>30.706084994480761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43.273440000000001</v>
      </c>
      <c r="J15" s="32">
        <f>+I15*$AB$3</f>
        <v>41.925472343999999</v>
      </c>
      <c r="K15" s="32">
        <f t="shared" si="8"/>
        <v>40.619493880484399</v>
      </c>
      <c r="L15" s="32">
        <f t="shared" si="8"/>
        <v>39.354196646107312</v>
      </c>
      <c r="M15" s="32">
        <f t="shared" si="8"/>
        <v>38.128313420581065</v>
      </c>
      <c r="N15" s="32">
        <f t="shared" si="8"/>
        <v>36.940616457529963</v>
      </c>
      <c r="O15" s="32">
        <f t="shared" si="8"/>
        <v>35.789916254877902</v>
      </c>
      <c r="P15" s="32">
        <f t="shared" si="8"/>
        <v>34.675060363538456</v>
      </c>
      <c r="Q15" s="32">
        <f t="shared" si="8"/>
        <v>33.59493223321423</v>
      </c>
      <c r="R15" s="32">
        <f t="shared" si="8"/>
        <v>32.548450094149608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45.8698464</v>
      </c>
      <c r="K16" s="32">
        <f>+J16*$AB$3</f>
        <v>44.441000684640002</v>
      </c>
      <c r="L16" s="32">
        <f t="shared" si="8"/>
        <v>43.056663513313467</v>
      </c>
      <c r="M16" s="32">
        <f t="shared" si="8"/>
        <v>41.715448444873751</v>
      </c>
      <c r="N16" s="32">
        <f t="shared" si="8"/>
        <v>40.416012225815933</v>
      </c>
      <c r="O16" s="32">
        <f t="shared" si="8"/>
        <v>39.15705344498177</v>
      </c>
      <c r="P16" s="32">
        <f t="shared" si="8"/>
        <v>37.937311230170586</v>
      </c>
      <c r="Q16" s="32">
        <f t="shared" si="8"/>
        <v>36.755563985350769</v>
      </c>
      <c r="R16" s="32">
        <f t="shared" si="8"/>
        <v>35.610628167207089</v>
      </c>
      <c r="S16" s="32">
        <f t="shared" si="8"/>
        <v>34.501357099798589</v>
      </c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48.163338719999999</v>
      </c>
      <c r="L17" s="32">
        <f>+K17*$AB$3</f>
        <v>46.663050718872</v>
      </c>
      <c r="M17" s="32">
        <f t="shared" si="8"/>
        <v>45.209496688979137</v>
      </c>
      <c r="N17" s="32">
        <f t="shared" si="8"/>
        <v>43.801220867117436</v>
      </c>
      <c r="O17" s="32">
        <f t="shared" si="8"/>
        <v>42.436812837106729</v>
      </c>
      <c r="P17" s="32">
        <f t="shared" si="8"/>
        <v>41.114906117230852</v>
      </c>
      <c r="Q17" s="32">
        <f t="shared" si="8"/>
        <v>39.834176791679113</v>
      </c>
      <c r="R17" s="32">
        <f t="shared" si="8"/>
        <v>38.593342184618308</v>
      </c>
      <c r="S17" s="32">
        <f t="shared" si="8"/>
        <v>37.39115957556745</v>
      </c>
      <c r="T17" s="32">
        <f t="shared" si="8"/>
        <v>36.22642495478852</v>
      </c>
      <c r="U17" s="1"/>
      <c r="V17" s="1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50.571505655999999</v>
      </c>
      <c r="M18" s="32">
        <f>+L18*$AB$3</f>
        <v>48.996203254815597</v>
      </c>
      <c r="N18" s="32">
        <f t="shared" si="8"/>
        <v>47.469971523428093</v>
      </c>
      <c r="O18" s="32">
        <f t="shared" si="8"/>
        <v>45.991281910473305</v>
      </c>
      <c r="P18" s="32">
        <f t="shared" si="8"/>
        <v>44.558653478962057</v>
      </c>
      <c r="Q18" s="32">
        <f t="shared" si="8"/>
        <v>43.170651423092387</v>
      </c>
      <c r="R18" s="32">
        <f t="shared" si="8"/>
        <v>41.825885631263056</v>
      </c>
      <c r="S18" s="32">
        <f t="shared" si="8"/>
        <v>40.523009293849213</v>
      </c>
      <c r="T18" s="32">
        <f t="shared" si="8"/>
        <v>39.26071755434581</v>
      </c>
      <c r="U18" s="32">
        <f t="shared" ref="U18:V27" si="9">+T18*$AB$3</f>
        <v>38.037746202527934</v>
      </c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50.571505655999999</v>
      </c>
      <c r="N19" s="32">
        <f>+M19*$AB$3</f>
        <v>48.996203254815597</v>
      </c>
      <c r="O19" s="32">
        <f t="shared" si="8"/>
        <v>47.469971523428093</v>
      </c>
      <c r="P19" s="32">
        <f t="shared" si="8"/>
        <v>45.991281910473305</v>
      </c>
      <c r="Q19" s="32">
        <f t="shared" si="8"/>
        <v>44.558653478962057</v>
      </c>
      <c r="R19" s="32">
        <f t="shared" si="8"/>
        <v>43.170651423092387</v>
      </c>
      <c r="S19" s="32">
        <f t="shared" si="8"/>
        <v>41.825885631263056</v>
      </c>
      <c r="T19" s="32">
        <f t="shared" si="8"/>
        <v>40.523009293849213</v>
      </c>
      <c r="U19" s="32">
        <f t="shared" si="9"/>
        <v>39.26071755434581</v>
      </c>
      <c r="V19" s="32">
        <f t="shared" si="9"/>
        <v>38.037746202527934</v>
      </c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50.571505655999999</v>
      </c>
      <c r="O20" s="32">
        <f>+N20*$AB$3</f>
        <v>48.996203254815597</v>
      </c>
      <c r="P20" s="32">
        <f t="shared" si="8"/>
        <v>47.469971523428093</v>
      </c>
      <c r="Q20" s="32">
        <f t="shared" si="8"/>
        <v>45.991281910473305</v>
      </c>
      <c r="R20" s="32">
        <f t="shared" si="8"/>
        <v>44.558653478962057</v>
      </c>
      <c r="S20" s="32">
        <f t="shared" si="8"/>
        <v>43.170651423092387</v>
      </c>
      <c r="T20" s="32">
        <f t="shared" si="8"/>
        <v>41.825885631263056</v>
      </c>
      <c r="U20" s="32">
        <f t="shared" si="9"/>
        <v>40.523009293849213</v>
      </c>
      <c r="V20" s="32">
        <f t="shared" si="9"/>
        <v>39.26071755434581</v>
      </c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50</v>
      </c>
      <c r="P21" s="32">
        <f t="shared" si="8"/>
        <v>48.442500000000003</v>
      </c>
      <c r="Q21" s="32">
        <f t="shared" si="8"/>
        <v>46.933516125000004</v>
      </c>
      <c r="R21" s="32">
        <f t="shared" si="8"/>
        <v>45.471537097706253</v>
      </c>
      <c r="S21" s="32">
        <f t="shared" si="8"/>
        <v>44.055098717112706</v>
      </c>
      <c r="T21" s="32">
        <f t="shared" si="8"/>
        <v>42.682782392074643</v>
      </c>
      <c r="U21" s="32">
        <f t="shared" si="9"/>
        <v>41.35321372056152</v>
      </c>
      <c r="V21" s="32">
        <f t="shared" si="9"/>
        <v>40.065061113166031</v>
      </c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50</v>
      </c>
      <c r="Q22" s="32">
        <f t="shared" si="8"/>
        <v>48.442500000000003</v>
      </c>
      <c r="R22" s="32">
        <f t="shared" si="8"/>
        <v>46.933516125000004</v>
      </c>
      <c r="S22" s="32">
        <f t="shared" si="8"/>
        <v>45.471537097706253</v>
      </c>
      <c r="T22" s="32">
        <f t="shared" si="8"/>
        <v>44.055098717112706</v>
      </c>
      <c r="U22" s="32">
        <f t="shared" si="9"/>
        <v>42.682782392074643</v>
      </c>
      <c r="V22" s="32">
        <f t="shared" si="9"/>
        <v>41.35321372056152</v>
      </c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50</v>
      </c>
      <c r="R23" s="32">
        <f t="shared" si="8"/>
        <v>48.442500000000003</v>
      </c>
      <c r="S23" s="32">
        <f t="shared" si="8"/>
        <v>46.933516125000004</v>
      </c>
      <c r="T23" s="32">
        <f t="shared" si="8"/>
        <v>45.471537097706253</v>
      </c>
      <c r="U23" s="32">
        <f t="shared" si="9"/>
        <v>44.055098717112706</v>
      </c>
      <c r="V23" s="32">
        <f t="shared" si="9"/>
        <v>42.682782392074643</v>
      </c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50</v>
      </c>
      <c r="S24" s="32">
        <f t="shared" si="8"/>
        <v>48.442500000000003</v>
      </c>
      <c r="T24" s="32">
        <f t="shared" si="8"/>
        <v>46.933516125000004</v>
      </c>
      <c r="U24" s="32">
        <f t="shared" si="9"/>
        <v>45.471537097706253</v>
      </c>
      <c r="V24" s="32">
        <f t="shared" si="9"/>
        <v>44.055098717112706</v>
      </c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50</v>
      </c>
      <c r="T25" s="32">
        <f t="shared" ref="T25" si="10">+S25*$AB$3</f>
        <v>48.442500000000003</v>
      </c>
      <c r="U25" s="32">
        <f t="shared" si="9"/>
        <v>46.933516125000004</v>
      </c>
      <c r="V25" s="32">
        <f t="shared" si="9"/>
        <v>45.471537097706253</v>
      </c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50</v>
      </c>
      <c r="U26" s="32">
        <f t="shared" si="9"/>
        <v>48.442500000000003</v>
      </c>
      <c r="V26" s="32">
        <f t="shared" si="9"/>
        <v>46.933516125000004</v>
      </c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50</v>
      </c>
      <c r="V27" s="32">
        <f t="shared" si="9"/>
        <v>48.442500000000003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50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0</v>
      </c>
      <c r="D29" s="24">
        <f>SUM(D9:D28)</f>
        <v>0</v>
      </c>
      <c r="E29" s="24">
        <f t="shared" ref="E29:V29" si="11">SUM(E9:E28)</f>
        <v>0</v>
      </c>
      <c r="F29" s="24">
        <f t="shared" si="11"/>
        <v>35</v>
      </c>
      <c r="G29" s="24">
        <f t="shared" si="11"/>
        <v>71.70975</v>
      </c>
      <c r="H29" s="24">
        <f t="shared" si="11"/>
        <v>110.29999128749999</v>
      </c>
      <c r="I29" s="24">
        <f t="shared" si="11"/>
        <v>150.13758655889438</v>
      </c>
      <c r="J29" s="24">
        <f t="shared" si="11"/>
        <v>191.3306471375848</v>
      </c>
      <c r="K29" s="24">
        <f t="shared" si="11"/>
        <v>233.53403619924904</v>
      </c>
      <c r="L29" s="24">
        <f t="shared" si="11"/>
        <v>276.83095662764242</v>
      </c>
      <c r="M29" s="24">
        <f t="shared" si="11"/>
        <v>318.77917798469133</v>
      </c>
      <c r="N29" s="24">
        <f t="shared" si="11"/>
        <v>359.42071224646827</v>
      </c>
      <c r="O29" s="24">
        <f t="shared" si="11"/>
        <v>398.22475705999074</v>
      </c>
      <c r="P29" s="24">
        <f t="shared" si="11"/>
        <v>410.31457709936325</v>
      </c>
      <c r="Q29" s="24">
        <f t="shared" si="11"/>
        <v>419.98736094225262</v>
      </c>
      <c r="R29" s="24">
        <f t="shared" si="11"/>
        <v>427.15516420199873</v>
      </c>
      <c r="S29" s="24">
        <f t="shared" si="11"/>
        <v>432.31471496338963</v>
      </c>
      <c r="T29" s="24">
        <f t="shared" si="11"/>
        <v>435.4214717661402</v>
      </c>
      <c r="U29" s="24">
        <f t="shared" si="11"/>
        <v>436.76012110317805</v>
      </c>
      <c r="V29" s="24">
        <f t="shared" si="11"/>
        <v>436.30217292249489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C2:N2"/>
    <mergeCell ref="O3:P3"/>
    <mergeCell ref="Q3:R3"/>
    <mergeCell ref="S3:T3"/>
    <mergeCell ref="U3:V3"/>
    <mergeCell ref="O2:V2"/>
    <mergeCell ref="M3:N3"/>
    <mergeCell ref="C3:D3"/>
    <mergeCell ref="E3:F3"/>
    <mergeCell ref="G3:H3"/>
    <mergeCell ref="I3:J3"/>
    <mergeCell ref="K3:L3"/>
    <mergeCell ref="Q4:R4"/>
    <mergeCell ref="S4:T4"/>
    <mergeCell ref="U4:V4"/>
    <mergeCell ref="C4:D4"/>
    <mergeCell ref="E4:F4"/>
    <mergeCell ref="G4:H4"/>
    <mergeCell ref="I4:J4"/>
    <mergeCell ref="K4:L4"/>
    <mergeCell ref="M4:N4"/>
    <mergeCell ref="O4:P4"/>
    <mergeCell ref="Q7:R7"/>
    <mergeCell ref="S7:T7"/>
    <mergeCell ref="U7:V7"/>
    <mergeCell ref="C7:D7"/>
    <mergeCell ref="E7:F7"/>
    <mergeCell ref="G7:H7"/>
    <mergeCell ref="I7:J7"/>
    <mergeCell ref="K7:L7"/>
    <mergeCell ref="M7:N7"/>
    <mergeCell ref="O7:P7"/>
  </mergeCell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A5E1-70F0-4F13-8654-E48FB972D47C}">
  <dimension ref="A1:AB970"/>
  <sheetViews>
    <sheetView showGridLines="0" zoomScale="90" zoomScaleNormal="90" workbookViewId="0">
      <selection activeCell="O7" sqref="O7:P7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3" width="2.875" style="2" bestFit="1" customWidth="1"/>
    <col min="4" max="4" width="3.5" style="2" bestFit="1" customWidth="1"/>
    <col min="5" max="5" width="2.875" style="2" bestFit="1" customWidth="1"/>
    <col min="6" max="6" width="3.5" style="2" bestFit="1" customWidth="1"/>
    <col min="7" max="7" width="3.125" style="2" bestFit="1" customWidth="1"/>
    <col min="8" max="8" width="3.5" style="2" bestFit="1" customWidth="1"/>
    <col min="9" max="9" width="3.125" style="2" bestFit="1" customWidth="1"/>
    <col min="10" max="10" width="3.625" style="2" bestFit="1" customWidth="1"/>
    <col min="11" max="11" width="3.875" style="2" bestFit="1" customWidth="1"/>
    <col min="12" max="17" width="4.125" style="2" bestFit="1" customWidth="1"/>
    <col min="18" max="18" width="3.875" style="2" bestFit="1" customWidth="1"/>
    <col min="19" max="22" width="4.12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6.7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19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13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9.0899999999999995E-2</v>
      </c>
      <c r="AB2" s="18">
        <f>+AA2/2</f>
        <v>4.5449999999999997E-2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/>
      <c r="H3" s="194"/>
      <c r="I3" s="193">
        <v>0.08</v>
      </c>
      <c r="J3" s="194"/>
      <c r="K3" s="193">
        <v>0.06</v>
      </c>
      <c r="L3" s="194"/>
      <c r="M3" s="197">
        <v>0.04</v>
      </c>
      <c r="N3" s="194"/>
      <c r="O3" s="193">
        <v>0.02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0.90910000000000002</v>
      </c>
      <c r="AB3" s="18">
        <f>-AB2+1</f>
        <v>0.95455000000000001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 t="s">
        <v>5</v>
      </c>
      <c r="D5" s="7" t="s">
        <v>6</v>
      </c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/>
      <c r="D6" s="10"/>
      <c r="E6" s="9"/>
      <c r="F6" s="10"/>
      <c r="G6" s="9">
        <v>25</v>
      </c>
      <c r="H6" s="10">
        <v>35</v>
      </c>
      <c r="I6" s="9">
        <f t="shared" ref="I6:J6" si="0">+(H6*$I$3)+H6</f>
        <v>37.799999999999997</v>
      </c>
      <c r="J6" s="10">
        <f t="shared" si="0"/>
        <v>40.823999999999998</v>
      </c>
      <c r="K6" s="9">
        <f t="shared" ref="K6:L6" si="1">+(J6*$K$3)+J6</f>
        <v>43.273440000000001</v>
      </c>
      <c r="L6" s="10">
        <f t="shared" si="1"/>
        <v>45.8698464</v>
      </c>
      <c r="M6" s="9">
        <f t="shared" ref="M6:N6" si="2">+(L6*$M$3)+L6</f>
        <v>47.704640255999998</v>
      </c>
      <c r="N6" s="10">
        <f t="shared" si="2"/>
        <v>49.612825866239994</v>
      </c>
      <c r="O6" s="9">
        <v>50</v>
      </c>
      <c r="P6" s="10">
        <v>50</v>
      </c>
      <c r="Q6" s="9">
        <f>+(P6*$Q$3)+P6</f>
        <v>50</v>
      </c>
      <c r="R6" s="10">
        <f>+(Q6*$Q$3)+Q6</f>
        <v>50</v>
      </c>
      <c r="S6" s="9">
        <f>+(R6*$S$3)+R6</f>
        <v>50</v>
      </c>
      <c r="T6" s="10">
        <f>+(S6*$S$3)+S6</f>
        <v>50</v>
      </c>
      <c r="U6" s="9">
        <f>+(T6*$U$3)+T6</f>
        <v>50</v>
      </c>
      <c r="V6" s="10">
        <f>+(U6*$U$3)+U6</f>
        <v>50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>
        <f>+C6+D6</f>
        <v>0</v>
      </c>
      <c r="D7" s="186"/>
      <c r="E7" s="185">
        <f>+E6+F6</f>
        <v>0</v>
      </c>
      <c r="F7" s="186"/>
      <c r="G7" s="185">
        <f>+G6+H6</f>
        <v>60</v>
      </c>
      <c r="H7" s="186"/>
      <c r="I7" s="185">
        <f>+I6+J6</f>
        <v>78.623999999999995</v>
      </c>
      <c r="J7" s="186"/>
      <c r="K7" s="185">
        <f>+K6+L6</f>
        <v>89.143286399999994</v>
      </c>
      <c r="L7" s="186"/>
      <c r="M7" s="185">
        <f>+M6+N6</f>
        <v>97.317466122239992</v>
      </c>
      <c r="N7" s="186"/>
      <c r="O7" s="185">
        <f>+O6+P6</f>
        <v>100</v>
      </c>
      <c r="P7" s="186"/>
      <c r="Q7" s="185">
        <f>+Q6+R6</f>
        <v>100</v>
      </c>
      <c r="R7" s="186"/>
      <c r="S7" s="185">
        <f>+S6+T6</f>
        <v>100</v>
      </c>
      <c r="T7" s="186"/>
      <c r="U7" s="185">
        <f>+U6+V6</f>
        <v>100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"/>
      <c r="D13" s="1"/>
      <c r="E13" s="1"/>
      <c r="F13" s="1"/>
      <c r="G13" s="31">
        <f>+G6</f>
        <v>25</v>
      </c>
      <c r="H13" s="32">
        <f>+G13*$AB$3</f>
        <v>23.86375</v>
      </c>
      <c r="I13" s="32">
        <f t="shared" ref="I13:U25" si="3">+H13*$AB$3</f>
        <v>22.779142562499999</v>
      </c>
      <c r="J13" s="32">
        <f t="shared" si="3"/>
        <v>21.743830533034373</v>
      </c>
      <c r="K13" s="32">
        <f t="shared" si="3"/>
        <v>20.755573435307962</v>
      </c>
      <c r="L13" s="32">
        <f t="shared" si="3"/>
        <v>19.812232622673214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35</v>
      </c>
      <c r="I14" s="32">
        <f>+H14*$AB$3</f>
        <v>33.40925</v>
      </c>
      <c r="J14" s="32">
        <f t="shared" si="3"/>
        <v>31.890799587500002</v>
      </c>
      <c r="K14" s="32">
        <f t="shared" si="3"/>
        <v>30.441362746248128</v>
      </c>
      <c r="L14" s="32">
        <f t="shared" si="3"/>
        <v>29.057802809431152</v>
      </c>
      <c r="M14" s="32">
        <f t="shared" si="3"/>
        <v>27.737125671742508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37.799999999999997</v>
      </c>
      <c r="J15" s="32">
        <f>+I15*$AB$3</f>
        <v>36.081989999999998</v>
      </c>
      <c r="K15" s="32">
        <f t="shared" si="3"/>
        <v>34.442063554499995</v>
      </c>
      <c r="L15" s="32">
        <f t="shared" si="3"/>
        <v>32.876671765947968</v>
      </c>
      <c r="M15" s="32">
        <f t="shared" si="3"/>
        <v>31.382427034185632</v>
      </c>
      <c r="N15" s="32">
        <f t="shared" si="3"/>
        <v>29.956095725481894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40.823999999999998</v>
      </c>
      <c r="K16" s="32">
        <f>+J16*$AB$3</f>
        <v>38.968549199999998</v>
      </c>
      <c r="L16" s="32">
        <f t="shared" si="3"/>
        <v>37.197428638859996</v>
      </c>
      <c r="M16" s="32">
        <f t="shared" si="3"/>
        <v>35.50680550722381</v>
      </c>
      <c r="N16" s="32">
        <f t="shared" si="3"/>
        <v>33.893021196920486</v>
      </c>
      <c r="O16" s="32">
        <f t="shared" si="3"/>
        <v>32.352583383520454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43.273440000000001</v>
      </c>
      <c r="L17" s="32">
        <f>+K17*$AB$3</f>
        <v>41.306662152000001</v>
      </c>
      <c r="M17" s="32">
        <f t="shared" si="3"/>
        <v>39.429274357191602</v>
      </c>
      <c r="N17" s="32">
        <f t="shared" si="3"/>
        <v>37.637213837657242</v>
      </c>
      <c r="O17" s="32">
        <f t="shared" si="3"/>
        <v>35.926602468735723</v>
      </c>
      <c r="P17" s="32">
        <f t="shared" si="3"/>
        <v>34.293738386531686</v>
      </c>
      <c r="Q17" s="1"/>
      <c r="R17" s="1"/>
      <c r="S17" s="1"/>
      <c r="T17" s="1"/>
      <c r="U17" s="1"/>
      <c r="V17" s="1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45.8698464</v>
      </c>
      <c r="M18" s="32">
        <f>+L18*$AB$3</f>
        <v>43.785061881120001</v>
      </c>
      <c r="N18" s="32">
        <f t="shared" si="3"/>
        <v>41.795030818623097</v>
      </c>
      <c r="O18" s="32">
        <f t="shared" si="3"/>
        <v>39.89544666791668</v>
      </c>
      <c r="P18" s="32">
        <f t="shared" si="3"/>
        <v>38.08219861685987</v>
      </c>
      <c r="Q18" s="32">
        <f t="shared" si="3"/>
        <v>36.351362689723587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47.704640255999998</v>
      </c>
      <c r="N19" s="32">
        <f>+M19*$AB$3</f>
        <v>45.536464356364796</v>
      </c>
      <c r="O19" s="32">
        <f t="shared" si="3"/>
        <v>43.466832051368016</v>
      </c>
      <c r="P19" s="32">
        <f t="shared" si="3"/>
        <v>41.491264534633338</v>
      </c>
      <c r="Q19" s="32">
        <f t="shared" si="3"/>
        <v>39.605486561534256</v>
      </c>
      <c r="R19" s="32">
        <f t="shared" si="3"/>
        <v>37.805417197312522</v>
      </c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49.612825866239994</v>
      </c>
      <c r="O20" s="32">
        <f>+N20*$AB$3</f>
        <v>47.357922930619388</v>
      </c>
      <c r="P20" s="32">
        <f t="shared" si="3"/>
        <v>45.205505333422735</v>
      </c>
      <c r="Q20" s="32">
        <f t="shared" si="3"/>
        <v>43.150915116018673</v>
      </c>
      <c r="R20" s="32">
        <f t="shared" si="3"/>
        <v>41.189706023995626</v>
      </c>
      <c r="S20" s="32">
        <f t="shared" si="3"/>
        <v>39.317633885205026</v>
      </c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50</v>
      </c>
      <c r="P21" s="32">
        <f>+O21*$AB$3</f>
        <v>47.727499999999999</v>
      </c>
      <c r="Q21" s="32">
        <f t="shared" si="3"/>
        <v>45.558285124999998</v>
      </c>
      <c r="R21" s="32">
        <f t="shared" si="3"/>
        <v>43.487661066068746</v>
      </c>
      <c r="S21" s="32">
        <f t="shared" si="3"/>
        <v>41.511146870615924</v>
      </c>
      <c r="T21" s="32">
        <f t="shared" si="3"/>
        <v>39.624465245346428</v>
      </c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50</v>
      </c>
      <c r="Q22" s="32">
        <f>+P22*$AB$3</f>
        <v>47.727499999999999</v>
      </c>
      <c r="R22" s="32">
        <f t="shared" si="3"/>
        <v>45.558285124999998</v>
      </c>
      <c r="S22" s="32">
        <f t="shared" si="3"/>
        <v>43.487661066068746</v>
      </c>
      <c r="T22" s="32">
        <f t="shared" si="3"/>
        <v>41.511146870615924</v>
      </c>
      <c r="U22" s="32">
        <f t="shared" si="3"/>
        <v>39.624465245346428</v>
      </c>
      <c r="V22" s="1"/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50</v>
      </c>
      <c r="R23" s="32">
        <f>+Q23*$AB$3</f>
        <v>47.727499999999999</v>
      </c>
      <c r="S23" s="32">
        <f t="shared" si="3"/>
        <v>45.558285124999998</v>
      </c>
      <c r="T23" s="32">
        <f t="shared" si="3"/>
        <v>43.487661066068746</v>
      </c>
      <c r="U23" s="32">
        <f t="shared" si="3"/>
        <v>41.511146870615924</v>
      </c>
      <c r="V23" s="32">
        <f t="shared" ref="V23:V27" si="4">+U23*$AB$3</f>
        <v>39.624465245346428</v>
      </c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50</v>
      </c>
      <c r="S24" s="32">
        <f t="shared" si="3"/>
        <v>47.727499999999999</v>
      </c>
      <c r="T24" s="32">
        <f t="shared" si="3"/>
        <v>45.558285124999998</v>
      </c>
      <c r="U24" s="32">
        <f t="shared" si="3"/>
        <v>43.487661066068746</v>
      </c>
      <c r="V24" s="32">
        <f t="shared" si="4"/>
        <v>41.511146870615924</v>
      </c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50</v>
      </c>
      <c r="T25" s="32">
        <f t="shared" si="3"/>
        <v>47.727499999999999</v>
      </c>
      <c r="U25" s="32">
        <f t="shared" si="3"/>
        <v>45.558285124999998</v>
      </c>
      <c r="V25" s="32">
        <f t="shared" si="4"/>
        <v>43.487661066068746</v>
      </c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50</v>
      </c>
      <c r="U26" s="32">
        <f t="shared" ref="U26" si="5">+T26*$AB$3</f>
        <v>47.727499999999999</v>
      </c>
      <c r="V26" s="32">
        <f t="shared" si="4"/>
        <v>45.558285124999998</v>
      </c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50</v>
      </c>
      <c r="V27" s="32">
        <f t="shared" si="4"/>
        <v>47.727499999999999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50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0</v>
      </c>
      <c r="D29" s="24">
        <f>SUM(D9:D28)</f>
        <v>0</v>
      </c>
      <c r="E29" s="24">
        <f t="shared" ref="E29:V29" si="6">SUM(E9:E28)</f>
        <v>0</v>
      </c>
      <c r="F29" s="24">
        <f t="shared" si="6"/>
        <v>0</v>
      </c>
      <c r="G29" s="24">
        <f t="shared" si="6"/>
        <v>25</v>
      </c>
      <c r="H29" s="24">
        <f t="shared" si="6"/>
        <v>58.863749999999996</v>
      </c>
      <c r="I29" s="24">
        <f t="shared" si="6"/>
        <v>93.988392562499996</v>
      </c>
      <c r="J29" s="24">
        <f t="shared" si="6"/>
        <v>130.54062012053436</v>
      </c>
      <c r="K29" s="24">
        <f t="shared" si="6"/>
        <v>167.8809889360561</v>
      </c>
      <c r="L29" s="24">
        <f t="shared" si="6"/>
        <v>206.12064438891232</v>
      </c>
      <c r="M29" s="24">
        <f t="shared" si="6"/>
        <v>225.54533470746355</v>
      </c>
      <c r="N29" s="24">
        <f t="shared" si="6"/>
        <v>238.43065180128752</v>
      </c>
      <c r="O29" s="24">
        <f t="shared" si="6"/>
        <v>248.99938750216026</v>
      </c>
      <c r="P29" s="24">
        <f t="shared" si="6"/>
        <v>256.80020687144759</v>
      </c>
      <c r="Q29" s="24">
        <f t="shared" si="6"/>
        <v>262.39354949227652</v>
      </c>
      <c r="R29" s="24">
        <f t="shared" si="6"/>
        <v>265.76856941237691</v>
      </c>
      <c r="S29" s="24">
        <f t="shared" si="6"/>
        <v>267.60222694688969</v>
      </c>
      <c r="T29" s="24">
        <f t="shared" si="6"/>
        <v>267.90905830703105</v>
      </c>
      <c r="U29" s="24">
        <f t="shared" si="6"/>
        <v>267.90905830703105</v>
      </c>
      <c r="V29" s="24">
        <f t="shared" si="6"/>
        <v>267.90905830703105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4:N4"/>
    <mergeCell ref="O4:P4"/>
    <mergeCell ref="Q4:R4"/>
    <mergeCell ref="S4:T4"/>
    <mergeCell ref="U4:V4"/>
    <mergeCell ref="C4:D4"/>
    <mergeCell ref="E4:F4"/>
    <mergeCell ref="G4:H4"/>
    <mergeCell ref="I4:J4"/>
    <mergeCell ref="K4:L4"/>
    <mergeCell ref="C2:N2"/>
    <mergeCell ref="O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8A6F-4819-43B2-AB3D-B0974AF3D5DD}">
  <dimension ref="A1:AB970"/>
  <sheetViews>
    <sheetView showGridLines="0" zoomScale="90" zoomScaleNormal="90" workbookViewId="0">
      <selection activeCell="V14" sqref="V14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3" width="2.875" style="2" bestFit="1" customWidth="1"/>
    <col min="4" max="4" width="3.5" style="2" bestFit="1" customWidth="1"/>
    <col min="5" max="5" width="2.875" style="2" bestFit="1" customWidth="1"/>
    <col min="6" max="6" width="3.5" style="2" bestFit="1" customWidth="1"/>
    <col min="7" max="7" width="2.875" style="2" bestFit="1" customWidth="1"/>
    <col min="8" max="8" width="3.5" style="2" bestFit="1" customWidth="1"/>
    <col min="9" max="9" width="2.875" style="2" bestFit="1" customWidth="1"/>
    <col min="10" max="12" width="3.875" style="2" bestFit="1" customWidth="1"/>
    <col min="13" max="19" width="4.125" style="2" bestFit="1" customWidth="1"/>
    <col min="20" max="20" width="3.875" style="2" bestFit="1" customWidth="1"/>
    <col min="21" max="22" width="4.12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6.7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20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13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8.0199999999999994E-2</v>
      </c>
      <c r="AB2" s="18">
        <f>+AA2/2</f>
        <v>4.0099999999999997E-2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/>
      <c r="H3" s="194"/>
      <c r="I3" s="193">
        <v>0.08</v>
      </c>
      <c r="J3" s="194"/>
      <c r="K3" s="193">
        <v>0.06</v>
      </c>
      <c r="L3" s="194"/>
      <c r="M3" s="197">
        <v>0.04</v>
      </c>
      <c r="N3" s="194"/>
      <c r="O3" s="193">
        <v>0.02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0.91979999999999995</v>
      </c>
      <c r="AB3" s="18">
        <f>-AB2+1</f>
        <v>0.95989999999999998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 t="s">
        <v>5</v>
      </c>
      <c r="D5" s="7" t="s">
        <v>6</v>
      </c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/>
      <c r="D6" s="10"/>
      <c r="E6" s="9"/>
      <c r="F6" s="10"/>
      <c r="G6" s="9"/>
      <c r="H6" s="10">
        <v>35</v>
      </c>
      <c r="I6" s="9">
        <f t="shared" ref="I6:J6" si="0">+(H6*$I$3)+H6</f>
        <v>37.799999999999997</v>
      </c>
      <c r="J6" s="10">
        <f t="shared" si="0"/>
        <v>40.823999999999998</v>
      </c>
      <c r="K6" s="9">
        <f t="shared" ref="K6:L6" si="1">+(J6*$K$3)+J6</f>
        <v>43.273440000000001</v>
      </c>
      <c r="L6" s="10">
        <f t="shared" si="1"/>
        <v>45.8698464</v>
      </c>
      <c r="M6" s="9">
        <f t="shared" ref="M6:N6" si="2">+(L6*$M$3)+L6</f>
        <v>47.704640255999998</v>
      </c>
      <c r="N6" s="10">
        <f t="shared" si="2"/>
        <v>49.612825866239994</v>
      </c>
      <c r="O6" s="9">
        <v>50</v>
      </c>
      <c r="P6" s="10">
        <v>50</v>
      </c>
      <c r="Q6" s="9">
        <f>+(P6*$Q$3)+P6</f>
        <v>50</v>
      </c>
      <c r="R6" s="10">
        <f>+(Q6*$Q$3)+Q6</f>
        <v>50</v>
      </c>
      <c r="S6" s="9">
        <f>+(R6*$S$3)+R6</f>
        <v>50</v>
      </c>
      <c r="T6" s="10">
        <f>+(S6*$S$3)+S6</f>
        <v>50</v>
      </c>
      <c r="U6" s="9">
        <f>+(T6*$U$3)+T6</f>
        <v>50</v>
      </c>
      <c r="V6" s="10">
        <f>+(U6*$U$3)+U6</f>
        <v>50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>
        <f>+C6+D6</f>
        <v>0</v>
      </c>
      <c r="D7" s="186"/>
      <c r="E7" s="185">
        <f>+E6+F6</f>
        <v>0</v>
      </c>
      <c r="F7" s="186"/>
      <c r="G7" s="185">
        <f>+G6+H6</f>
        <v>35</v>
      </c>
      <c r="H7" s="186"/>
      <c r="I7" s="185">
        <f>+I6+J6</f>
        <v>78.623999999999995</v>
      </c>
      <c r="J7" s="186"/>
      <c r="K7" s="185">
        <f>+K6+L6</f>
        <v>89.143286399999994</v>
      </c>
      <c r="L7" s="186"/>
      <c r="M7" s="185">
        <f>+M6+N6</f>
        <v>97.317466122239992</v>
      </c>
      <c r="N7" s="186"/>
      <c r="O7" s="185">
        <f>+O6+P6</f>
        <v>100</v>
      </c>
      <c r="P7" s="186"/>
      <c r="Q7" s="185">
        <f>+Q6+R6</f>
        <v>100</v>
      </c>
      <c r="R7" s="186"/>
      <c r="S7" s="185">
        <f>+S6+T6</f>
        <v>100</v>
      </c>
      <c r="T7" s="186"/>
      <c r="U7" s="185">
        <f>+U6+V6</f>
        <v>100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35</v>
      </c>
      <c r="I14" s="32">
        <f>+H14*$AB$3</f>
        <v>33.596499999999999</v>
      </c>
      <c r="J14" s="32">
        <f t="shared" ref="J14:T24" si="3">+I14*$AB$3</f>
        <v>32.249280349999999</v>
      </c>
      <c r="K14" s="32">
        <f t="shared" si="3"/>
        <v>30.956084207964999</v>
      </c>
      <c r="L14" s="32">
        <f t="shared" si="3"/>
        <v>29.714745231225603</v>
      </c>
      <c r="M14" s="32">
        <f t="shared" si="3"/>
        <v>28.523183947453454</v>
      </c>
      <c r="N14" s="32">
        <f t="shared" si="3"/>
        <v>27.379404271160571</v>
      </c>
      <c r="O14" s="32">
        <f t="shared" si="3"/>
        <v>26.281490159887031</v>
      </c>
      <c r="P14" s="32">
        <f t="shared" si="3"/>
        <v>25.227602404475562</v>
      </c>
      <c r="Q14" s="32">
        <f t="shared" si="3"/>
        <v>24.21597554805609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37.799999999999997</v>
      </c>
      <c r="J15" s="32">
        <f>+I15*$AB$3</f>
        <v>36.284219999999998</v>
      </c>
      <c r="K15" s="32">
        <f t="shared" si="3"/>
        <v>34.829222777999995</v>
      </c>
      <c r="L15" s="32">
        <f t="shared" si="3"/>
        <v>33.432570944602197</v>
      </c>
      <c r="M15" s="32">
        <f t="shared" si="3"/>
        <v>32.091924849723647</v>
      </c>
      <c r="N15" s="32">
        <f t="shared" si="3"/>
        <v>30.805038663249729</v>
      </c>
      <c r="O15" s="32">
        <f t="shared" si="3"/>
        <v>29.569756612853414</v>
      </c>
      <c r="P15" s="32">
        <f t="shared" si="3"/>
        <v>28.384009372677991</v>
      </c>
      <c r="Q15" s="32">
        <f t="shared" si="3"/>
        <v>27.245810596833604</v>
      </c>
      <c r="R15" s="32">
        <f t="shared" si="3"/>
        <v>26.153253591900576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40.823999999999998</v>
      </c>
      <c r="K16" s="32">
        <f>+J16*$AB$3</f>
        <v>39.1869576</v>
      </c>
      <c r="L16" s="32">
        <f t="shared" si="3"/>
        <v>37.615560600240002</v>
      </c>
      <c r="M16" s="32">
        <f t="shared" si="3"/>
        <v>36.107176620170378</v>
      </c>
      <c r="N16" s="32">
        <f t="shared" si="3"/>
        <v>34.659278837701542</v>
      </c>
      <c r="O16" s="32">
        <f t="shared" si="3"/>
        <v>33.26944175630971</v>
      </c>
      <c r="P16" s="32">
        <f t="shared" si="3"/>
        <v>31.935337141881689</v>
      </c>
      <c r="Q16" s="32">
        <f t="shared" si="3"/>
        <v>30.654730122492232</v>
      </c>
      <c r="R16" s="32">
        <f t="shared" si="3"/>
        <v>29.425475444580293</v>
      </c>
      <c r="S16" s="32">
        <f t="shared" si="3"/>
        <v>28.245513879252623</v>
      </c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43.273440000000001</v>
      </c>
      <c r="L17" s="32">
        <f>+K17*$AB$3</f>
        <v>41.538175056</v>
      </c>
      <c r="M17" s="32">
        <f t="shared" si="3"/>
        <v>39.872494236254397</v>
      </c>
      <c r="N17" s="32">
        <f t="shared" si="3"/>
        <v>38.273607217380594</v>
      </c>
      <c r="O17" s="32">
        <f t="shared" si="3"/>
        <v>36.738835567963633</v>
      </c>
      <c r="P17" s="32">
        <f t="shared" si="3"/>
        <v>35.265608261688293</v>
      </c>
      <c r="Q17" s="32">
        <f t="shared" si="3"/>
        <v>33.851457370394591</v>
      </c>
      <c r="R17" s="32">
        <f t="shared" si="3"/>
        <v>32.494013929841771</v>
      </c>
      <c r="S17" s="32">
        <f t="shared" si="3"/>
        <v>31.191003971255114</v>
      </c>
      <c r="T17" s="32">
        <f t="shared" si="3"/>
        <v>29.940244712007782</v>
      </c>
      <c r="U17" s="1"/>
      <c r="V17" s="1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45.8698464</v>
      </c>
      <c r="M18" s="32">
        <f>+L18*$AB$3</f>
        <v>44.030465559359996</v>
      </c>
      <c r="N18" s="32">
        <f t="shared" si="3"/>
        <v>42.26484389042966</v>
      </c>
      <c r="O18" s="32">
        <f t="shared" si="3"/>
        <v>40.57002365042343</v>
      </c>
      <c r="P18" s="32">
        <f t="shared" si="3"/>
        <v>38.943165702041448</v>
      </c>
      <c r="Q18" s="32">
        <f t="shared" si="3"/>
        <v>37.381544757389584</v>
      </c>
      <c r="R18" s="32">
        <f t="shared" si="3"/>
        <v>35.882544812618264</v>
      </c>
      <c r="S18" s="32">
        <f t="shared" si="3"/>
        <v>34.443654765632267</v>
      </c>
      <c r="T18" s="32">
        <f t="shared" si="3"/>
        <v>33.062464209530411</v>
      </c>
      <c r="U18" s="32">
        <f t="shared" ref="U18:V27" si="4">+T18*$AB$3</f>
        <v>31.736659394728242</v>
      </c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47.704640255999998</v>
      </c>
      <c r="N19" s="32">
        <f>+M19*$AB$3</f>
        <v>45.791684181734396</v>
      </c>
      <c r="O19" s="32">
        <f t="shared" si="3"/>
        <v>43.955437646046846</v>
      </c>
      <c r="P19" s="32">
        <f t="shared" si="3"/>
        <v>42.192824596440367</v>
      </c>
      <c r="Q19" s="32">
        <f t="shared" si="3"/>
        <v>40.500892330123108</v>
      </c>
      <c r="R19" s="32">
        <f t="shared" si="3"/>
        <v>38.87680654768517</v>
      </c>
      <c r="S19" s="32">
        <f t="shared" si="3"/>
        <v>37.317846605122995</v>
      </c>
      <c r="T19" s="32">
        <f t="shared" si="3"/>
        <v>35.821400956257563</v>
      </c>
      <c r="U19" s="32">
        <f t="shared" si="4"/>
        <v>34.384962777911632</v>
      </c>
      <c r="V19" s="32">
        <f t="shared" si="4"/>
        <v>33.006125770517372</v>
      </c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49.612825866239994</v>
      </c>
      <c r="O20" s="32">
        <f>+N20*$AB$3</f>
        <v>47.623351549003772</v>
      </c>
      <c r="P20" s="32">
        <f t="shared" si="3"/>
        <v>45.713655151888716</v>
      </c>
      <c r="Q20" s="32">
        <f t="shared" si="3"/>
        <v>43.880537580297975</v>
      </c>
      <c r="R20" s="32">
        <f t="shared" si="3"/>
        <v>42.120928023328027</v>
      </c>
      <c r="S20" s="32">
        <f t="shared" si="3"/>
        <v>40.431878809592575</v>
      </c>
      <c r="T20" s="32">
        <f t="shared" si="3"/>
        <v>38.81056046932791</v>
      </c>
      <c r="U20" s="32">
        <f t="shared" si="4"/>
        <v>37.254256994507863</v>
      </c>
      <c r="V20" s="32">
        <f t="shared" si="4"/>
        <v>35.760361289028097</v>
      </c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50</v>
      </c>
      <c r="P21" s="32">
        <f t="shared" si="3"/>
        <v>47.994999999999997</v>
      </c>
      <c r="Q21" s="32">
        <f t="shared" si="3"/>
        <v>46.070400499999998</v>
      </c>
      <c r="R21" s="32">
        <f t="shared" si="3"/>
        <v>44.22297743995</v>
      </c>
      <c r="S21" s="32">
        <f t="shared" si="3"/>
        <v>42.449636044608006</v>
      </c>
      <c r="T21" s="32">
        <f t="shared" si="3"/>
        <v>40.747405639219224</v>
      </c>
      <c r="U21" s="32">
        <f t="shared" si="4"/>
        <v>39.11343467308653</v>
      </c>
      <c r="V21" s="32">
        <f t="shared" si="4"/>
        <v>37.54498594269576</v>
      </c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50</v>
      </c>
      <c r="Q22" s="32">
        <f t="shared" si="3"/>
        <v>47.994999999999997</v>
      </c>
      <c r="R22" s="32">
        <f t="shared" si="3"/>
        <v>46.070400499999998</v>
      </c>
      <c r="S22" s="32">
        <f t="shared" si="3"/>
        <v>44.22297743995</v>
      </c>
      <c r="T22" s="32">
        <f t="shared" si="3"/>
        <v>42.449636044608006</v>
      </c>
      <c r="U22" s="32">
        <f t="shared" si="4"/>
        <v>40.747405639219224</v>
      </c>
      <c r="V22" s="32">
        <f t="shared" si="4"/>
        <v>39.11343467308653</v>
      </c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50</v>
      </c>
      <c r="R23" s="32">
        <f t="shared" si="3"/>
        <v>47.994999999999997</v>
      </c>
      <c r="S23" s="32">
        <f t="shared" si="3"/>
        <v>46.070400499999998</v>
      </c>
      <c r="T23" s="32">
        <f t="shared" si="3"/>
        <v>44.22297743995</v>
      </c>
      <c r="U23" s="32">
        <f t="shared" si="4"/>
        <v>42.449636044608006</v>
      </c>
      <c r="V23" s="32">
        <f t="shared" si="4"/>
        <v>40.747405639219224</v>
      </c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50</v>
      </c>
      <c r="S24" s="32">
        <f t="shared" si="3"/>
        <v>47.994999999999997</v>
      </c>
      <c r="T24" s="32">
        <f t="shared" si="3"/>
        <v>46.070400499999998</v>
      </c>
      <c r="U24" s="32">
        <f t="shared" si="4"/>
        <v>44.22297743995</v>
      </c>
      <c r="V24" s="32">
        <f t="shared" si="4"/>
        <v>42.449636044608006</v>
      </c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50</v>
      </c>
      <c r="T25" s="32">
        <f t="shared" ref="T25" si="5">+S25*$AB$3</f>
        <v>47.994999999999997</v>
      </c>
      <c r="U25" s="32">
        <f t="shared" si="4"/>
        <v>46.070400499999998</v>
      </c>
      <c r="V25" s="32">
        <f t="shared" si="4"/>
        <v>44.22297743995</v>
      </c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50</v>
      </c>
      <c r="U26" s="32">
        <f t="shared" si="4"/>
        <v>47.994999999999997</v>
      </c>
      <c r="V26" s="32">
        <f t="shared" si="4"/>
        <v>46.070400499999998</v>
      </c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50</v>
      </c>
      <c r="V27" s="32">
        <f t="shared" si="4"/>
        <v>47.994999999999997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50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0</v>
      </c>
      <c r="D29" s="24">
        <f>SUM(D9:D28)</f>
        <v>0</v>
      </c>
      <c r="E29" s="24">
        <f t="shared" ref="E29:V29" si="6">SUM(E9:E28)</f>
        <v>0</v>
      </c>
      <c r="F29" s="24">
        <f t="shared" si="6"/>
        <v>0</v>
      </c>
      <c r="G29" s="24">
        <f t="shared" si="6"/>
        <v>0</v>
      </c>
      <c r="H29" s="24">
        <f t="shared" si="6"/>
        <v>35</v>
      </c>
      <c r="I29" s="24">
        <f t="shared" si="6"/>
        <v>71.396500000000003</v>
      </c>
      <c r="J29" s="24">
        <f t="shared" si="6"/>
        <v>109.35750035</v>
      </c>
      <c r="K29" s="24">
        <f t="shared" si="6"/>
        <v>148.245704585965</v>
      </c>
      <c r="L29" s="24">
        <f t="shared" si="6"/>
        <v>188.1708982320678</v>
      </c>
      <c r="M29" s="24">
        <f t="shared" si="6"/>
        <v>228.32988546896189</v>
      </c>
      <c r="N29" s="24">
        <f t="shared" si="6"/>
        <v>268.78668292789649</v>
      </c>
      <c r="O29" s="24">
        <f t="shared" si="6"/>
        <v>308.00833694248786</v>
      </c>
      <c r="P29" s="24">
        <f t="shared" si="6"/>
        <v>345.65720263109409</v>
      </c>
      <c r="Q29" s="24">
        <f t="shared" si="6"/>
        <v>381.79634880558717</v>
      </c>
      <c r="R29" s="24">
        <f t="shared" si="6"/>
        <v>393.24140028990411</v>
      </c>
      <c r="S29" s="24">
        <f t="shared" si="6"/>
        <v>402.36791201541359</v>
      </c>
      <c r="T29" s="24">
        <f t="shared" si="6"/>
        <v>409.12008997090095</v>
      </c>
      <c r="U29" s="24">
        <f t="shared" si="6"/>
        <v>413.97473346401148</v>
      </c>
      <c r="V29" s="24">
        <f t="shared" si="6"/>
        <v>416.91032729910501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4:N4"/>
    <mergeCell ref="O4:P4"/>
    <mergeCell ref="Q4:R4"/>
    <mergeCell ref="S4:T4"/>
    <mergeCell ref="U4:V4"/>
    <mergeCell ref="C4:D4"/>
    <mergeCell ref="E4:F4"/>
    <mergeCell ref="G4:H4"/>
    <mergeCell ref="I4:J4"/>
    <mergeCell ref="K4:L4"/>
    <mergeCell ref="C2:N2"/>
    <mergeCell ref="O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78F2-72AD-455A-96CE-3E7ABF442998}">
  <dimension ref="A1:AB970"/>
  <sheetViews>
    <sheetView showGridLines="0" zoomScale="90" zoomScaleNormal="90" workbookViewId="0">
      <selection activeCell="Q6" sqref="Q6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3" width="2.875" style="2" bestFit="1" customWidth="1"/>
    <col min="4" max="4" width="3.5" style="2" bestFit="1" customWidth="1"/>
    <col min="5" max="5" width="2.875" style="2" bestFit="1" customWidth="1"/>
    <col min="6" max="6" width="3.5" style="2" bestFit="1" customWidth="1"/>
    <col min="7" max="7" width="2.875" style="2" bestFit="1" customWidth="1"/>
    <col min="8" max="8" width="3.5" style="2" bestFit="1" customWidth="1"/>
    <col min="9" max="9" width="3.125" style="2" customWidth="1"/>
    <col min="10" max="10" width="3.5" style="2" bestFit="1" customWidth="1"/>
    <col min="11" max="12" width="3.875" style="2" bestFit="1" customWidth="1"/>
    <col min="13" max="13" width="4.125" style="2" bestFit="1" customWidth="1"/>
    <col min="14" max="14" width="3.875" style="2" bestFit="1" customWidth="1"/>
    <col min="15" max="16" width="4.125" style="2" bestFit="1" customWidth="1"/>
    <col min="17" max="17" width="3.875" style="2" bestFit="1" customWidth="1"/>
    <col min="18" max="22" width="4.12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7.12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21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13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4.7300000000000002E-2</v>
      </c>
      <c r="AB2" s="18">
        <f>+AA2/2</f>
        <v>2.3650000000000001E-2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/>
      <c r="H3" s="194"/>
      <c r="I3" s="193">
        <v>0.08</v>
      </c>
      <c r="J3" s="194"/>
      <c r="K3" s="193">
        <v>0.06</v>
      </c>
      <c r="L3" s="194"/>
      <c r="M3" s="197">
        <v>0.04</v>
      </c>
      <c r="N3" s="194"/>
      <c r="O3" s="193">
        <v>0.02</v>
      </c>
      <c r="P3" s="194"/>
      <c r="Q3" s="193">
        <v>0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0.95269999999999999</v>
      </c>
      <c r="AB3" s="18">
        <f>-AB2+1</f>
        <v>0.97635000000000005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 t="s">
        <v>5</v>
      </c>
      <c r="D5" s="7" t="s">
        <v>6</v>
      </c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/>
      <c r="D6" s="10"/>
      <c r="E6" s="9"/>
      <c r="F6" s="10"/>
      <c r="G6" s="9"/>
      <c r="H6" s="10">
        <v>35</v>
      </c>
      <c r="I6" s="9">
        <f t="shared" ref="I6:J6" si="0">+(H6*$I$3)+H6</f>
        <v>37.799999999999997</v>
      </c>
      <c r="J6" s="10">
        <f t="shared" si="0"/>
        <v>40.823999999999998</v>
      </c>
      <c r="K6" s="9">
        <f t="shared" ref="K6:L6" si="1">+(J6*$K$3)+J6</f>
        <v>43.273440000000001</v>
      </c>
      <c r="L6" s="10">
        <f t="shared" si="1"/>
        <v>45.8698464</v>
      </c>
      <c r="M6" s="9">
        <f t="shared" ref="M6:N6" si="2">+(L6*$M$3)+L6</f>
        <v>47.704640255999998</v>
      </c>
      <c r="N6" s="10">
        <f t="shared" si="2"/>
        <v>49.612825866239994</v>
      </c>
      <c r="O6" s="9">
        <v>50</v>
      </c>
      <c r="P6" s="10">
        <v>50</v>
      </c>
      <c r="Q6" s="9">
        <f>+(P6*$Q$3)+P6</f>
        <v>50</v>
      </c>
      <c r="R6" s="10">
        <f>+(Q6*$Q$3)+Q6</f>
        <v>50</v>
      </c>
      <c r="S6" s="9">
        <f>+(R6*$S$3)+R6</f>
        <v>50</v>
      </c>
      <c r="T6" s="10">
        <f>+(S6*$S$3)+S6</f>
        <v>50</v>
      </c>
      <c r="U6" s="9">
        <f>+(T6*$U$3)+T6</f>
        <v>50</v>
      </c>
      <c r="V6" s="10">
        <f>+(U6*$U$3)+U6</f>
        <v>50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>
        <f>+C6+D6</f>
        <v>0</v>
      </c>
      <c r="D7" s="186"/>
      <c r="E7" s="185">
        <f>+E6+F6</f>
        <v>0</v>
      </c>
      <c r="F7" s="186"/>
      <c r="G7" s="185">
        <f>+G6+H6</f>
        <v>35</v>
      </c>
      <c r="H7" s="186"/>
      <c r="I7" s="185">
        <f>+I6+J6</f>
        <v>78.623999999999995</v>
      </c>
      <c r="J7" s="186"/>
      <c r="K7" s="185">
        <f>+K6+L6</f>
        <v>89.143286399999994</v>
      </c>
      <c r="L7" s="186"/>
      <c r="M7" s="185">
        <f>+M6+N6</f>
        <v>97.317466122239992</v>
      </c>
      <c r="N7" s="186"/>
      <c r="O7" s="185">
        <f>+O6+P6</f>
        <v>100</v>
      </c>
      <c r="P7" s="186"/>
      <c r="Q7" s="185">
        <f>+Q6+R6</f>
        <v>100</v>
      </c>
      <c r="R7" s="186"/>
      <c r="S7" s="185">
        <f>+S6+T6</f>
        <v>100</v>
      </c>
      <c r="T7" s="186"/>
      <c r="U7" s="185">
        <f>+U6+V6</f>
        <v>100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"/>
      <c r="D14" s="1"/>
      <c r="E14" s="1"/>
      <c r="F14" s="1"/>
      <c r="G14" s="33"/>
      <c r="H14" s="31">
        <f>+H6</f>
        <v>35</v>
      </c>
      <c r="I14" s="32">
        <f>+H14*$AB$3</f>
        <v>34.172250000000005</v>
      </c>
      <c r="J14" s="32">
        <f t="shared" ref="J14:T24" si="3">+I14*$AB$3</f>
        <v>33.364076287500005</v>
      </c>
      <c r="K14" s="32">
        <f t="shared" si="3"/>
        <v>32.57501588330063</v>
      </c>
      <c r="L14" s="32">
        <f t="shared" si="3"/>
        <v>31.804616757660572</v>
      </c>
      <c r="M14" s="32">
        <f t="shared" si="3"/>
        <v>31.052437571341901</v>
      </c>
      <c r="N14" s="32">
        <f t="shared" si="3"/>
        <v>30.318047422779667</v>
      </c>
      <c r="O14" s="32">
        <f t="shared" si="3"/>
        <v>29.60102560123093</v>
      </c>
      <c r="P14" s="32">
        <f t="shared" si="3"/>
        <v>28.900961345761822</v>
      </c>
      <c r="Q14" s="32">
        <f t="shared" si="3"/>
        <v>28.217453609934555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D15" s="1"/>
      <c r="E15" s="1"/>
      <c r="F15" s="1"/>
      <c r="G15" s="1"/>
      <c r="H15" s="1"/>
      <c r="I15" s="31">
        <f>+I6</f>
        <v>37.799999999999997</v>
      </c>
      <c r="J15" s="32">
        <f>+I15*$AB$3</f>
        <v>36.906030000000001</v>
      </c>
      <c r="K15" s="32">
        <f t="shared" si="3"/>
        <v>36.033202390500001</v>
      </c>
      <c r="L15" s="32">
        <f t="shared" si="3"/>
        <v>35.181017153964682</v>
      </c>
      <c r="M15" s="32">
        <f t="shared" si="3"/>
        <v>34.348986098273421</v>
      </c>
      <c r="N15" s="32">
        <f t="shared" si="3"/>
        <v>33.536632577049254</v>
      </c>
      <c r="O15" s="32">
        <f t="shared" si="3"/>
        <v>32.743491216602038</v>
      </c>
      <c r="P15" s="32">
        <f t="shared" si="3"/>
        <v>31.969107649329402</v>
      </c>
      <c r="Q15" s="32">
        <f t="shared" si="3"/>
        <v>31.213038253422763</v>
      </c>
      <c r="R15" s="32">
        <f t="shared" si="3"/>
        <v>30.474849898729317</v>
      </c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D16" s="1"/>
      <c r="E16" s="1"/>
      <c r="F16" s="1"/>
      <c r="G16" s="1"/>
      <c r="H16" s="1"/>
      <c r="I16" s="33"/>
      <c r="J16" s="31">
        <f>+J6</f>
        <v>40.823999999999998</v>
      </c>
      <c r="K16" s="32">
        <f>+J16*$AB$3</f>
        <v>39.858512400000002</v>
      </c>
      <c r="L16" s="32">
        <f t="shared" si="3"/>
        <v>38.915858581740004</v>
      </c>
      <c r="M16" s="32">
        <f t="shared" si="3"/>
        <v>37.995498526281857</v>
      </c>
      <c r="N16" s="32">
        <f t="shared" si="3"/>
        <v>37.096904986135293</v>
      </c>
      <c r="O16" s="32">
        <f t="shared" si="3"/>
        <v>36.219563183213197</v>
      </c>
      <c r="P16" s="32">
        <f t="shared" si="3"/>
        <v>35.362970513930208</v>
      </c>
      <c r="Q16" s="32">
        <f t="shared" si="3"/>
        <v>34.526636261275762</v>
      </c>
      <c r="R16" s="32">
        <f t="shared" si="3"/>
        <v>33.710081313696591</v>
      </c>
      <c r="S16" s="32">
        <f t="shared" si="3"/>
        <v>32.912837890627671</v>
      </c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"/>
      <c r="D17" s="1"/>
      <c r="E17" s="1"/>
      <c r="F17" s="1"/>
      <c r="G17" s="1"/>
      <c r="H17" s="1"/>
      <c r="I17" s="1"/>
      <c r="J17" s="1"/>
      <c r="K17" s="31">
        <f>+K6</f>
        <v>43.273440000000001</v>
      </c>
      <c r="L17" s="32">
        <f>+K17*$AB$3</f>
        <v>42.250023144000004</v>
      </c>
      <c r="M17" s="32">
        <f t="shared" si="3"/>
        <v>41.250810096644408</v>
      </c>
      <c r="N17" s="32">
        <f t="shared" si="3"/>
        <v>40.275228437858772</v>
      </c>
      <c r="O17" s="32">
        <f t="shared" si="3"/>
        <v>39.322719285303414</v>
      </c>
      <c r="P17" s="32">
        <f t="shared" si="3"/>
        <v>38.392736974205988</v>
      </c>
      <c r="Q17" s="32">
        <f t="shared" si="3"/>
        <v>37.484748744766016</v>
      </c>
      <c r="R17" s="32">
        <f t="shared" si="3"/>
        <v>36.598234436952303</v>
      </c>
      <c r="S17" s="32">
        <f t="shared" si="3"/>
        <v>35.732686192518386</v>
      </c>
      <c r="T17" s="32">
        <f t="shared" si="3"/>
        <v>34.887608164065327</v>
      </c>
      <c r="U17" s="1"/>
      <c r="V17" s="1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"/>
      <c r="D18" s="1"/>
      <c r="E18" s="1"/>
      <c r="F18" s="1"/>
      <c r="G18" s="1"/>
      <c r="H18" s="1"/>
      <c r="I18" s="1"/>
      <c r="J18" s="1"/>
      <c r="K18" s="33"/>
      <c r="L18" s="31">
        <f>+L6</f>
        <v>45.8698464</v>
      </c>
      <c r="M18" s="32">
        <f>+L18*$AB$3</f>
        <v>44.785024532640001</v>
      </c>
      <c r="N18" s="32">
        <f t="shared" si="3"/>
        <v>43.72585870244307</v>
      </c>
      <c r="O18" s="32">
        <f t="shared" si="3"/>
        <v>42.691742144130295</v>
      </c>
      <c r="P18" s="32">
        <f t="shared" si="3"/>
        <v>41.682082442421617</v>
      </c>
      <c r="Q18" s="32">
        <f t="shared" si="3"/>
        <v>40.696301192658346</v>
      </c>
      <c r="R18" s="32">
        <f t="shared" si="3"/>
        <v>39.733833669451975</v>
      </c>
      <c r="S18" s="32">
        <f t="shared" si="3"/>
        <v>38.794128503169439</v>
      </c>
      <c r="T18" s="32">
        <f t="shared" si="3"/>
        <v>37.876647364069484</v>
      </c>
      <c r="U18" s="32">
        <f t="shared" ref="U18:V27" si="4">+T18*$AB$3</f>
        <v>36.980864653909244</v>
      </c>
      <c r="V18" s="1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31">
        <f>+M6</f>
        <v>47.704640255999998</v>
      </c>
      <c r="N19" s="32">
        <f>+M19*$AB$3</f>
        <v>46.576425513945601</v>
      </c>
      <c r="O19" s="32">
        <f t="shared" si="3"/>
        <v>45.474893050540793</v>
      </c>
      <c r="P19" s="32">
        <f t="shared" si="3"/>
        <v>44.399411829895506</v>
      </c>
      <c r="Q19" s="32">
        <f t="shared" si="3"/>
        <v>43.349365740118479</v>
      </c>
      <c r="R19" s="32">
        <f t="shared" si="3"/>
        <v>42.32415324036468</v>
      </c>
      <c r="S19" s="32">
        <f t="shared" si="3"/>
        <v>41.323187016230058</v>
      </c>
      <c r="T19" s="32">
        <f t="shared" si="3"/>
        <v>40.345893643296222</v>
      </c>
      <c r="U19" s="32">
        <f t="shared" si="4"/>
        <v>39.391713258632265</v>
      </c>
      <c r="V19" s="32">
        <f t="shared" si="4"/>
        <v>38.460099240065617</v>
      </c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33"/>
      <c r="N20" s="31">
        <f>+N6</f>
        <v>49.612825866239994</v>
      </c>
      <c r="O20" s="32">
        <f>+N20*$AB$3</f>
        <v>48.439482534503419</v>
      </c>
      <c r="P20" s="32">
        <f t="shared" si="3"/>
        <v>47.293888772562418</v>
      </c>
      <c r="Q20" s="32">
        <f t="shared" si="3"/>
        <v>46.175388303091317</v>
      </c>
      <c r="R20" s="32">
        <f t="shared" si="3"/>
        <v>45.08334036972321</v>
      </c>
      <c r="S20" s="32">
        <f t="shared" si="3"/>
        <v>44.017119369979255</v>
      </c>
      <c r="T20" s="32">
        <f t="shared" si="3"/>
        <v>42.976114496879248</v>
      </c>
      <c r="U20" s="32">
        <f t="shared" si="4"/>
        <v>41.959729389028055</v>
      </c>
      <c r="V20" s="32">
        <f t="shared" si="4"/>
        <v>40.967381788977541</v>
      </c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31">
        <f>+O6</f>
        <v>50</v>
      </c>
      <c r="P21" s="32">
        <f t="shared" si="3"/>
        <v>48.817500000000003</v>
      </c>
      <c r="Q21" s="32">
        <f t="shared" si="3"/>
        <v>47.662966125000004</v>
      </c>
      <c r="R21" s="32">
        <f t="shared" si="3"/>
        <v>46.53573697614376</v>
      </c>
      <c r="S21" s="32">
        <f t="shared" si="3"/>
        <v>45.43516679665796</v>
      </c>
      <c r="T21" s="32">
        <f t="shared" si="3"/>
        <v>44.360625101917002</v>
      </c>
      <c r="U21" s="32">
        <f t="shared" si="4"/>
        <v>43.311496318256665</v>
      </c>
      <c r="V21" s="32">
        <f t="shared" si="4"/>
        <v>42.2871794303299</v>
      </c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3"/>
      <c r="P22" s="31">
        <f>+P6</f>
        <v>50</v>
      </c>
      <c r="Q22" s="32">
        <f t="shared" si="3"/>
        <v>48.817500000000003</v>
      </c>
      <c r="R22" s="32">
        <f t="shared" si="3"/>
        <v>47.662966125000004</v>
      </c>
      <c r="S22" s="32">
        <f t="shared" si="3"/>
        <v>46.53573697614376</v>
      </c>
      <c r="T22" s="32">
        <f t="shared" si="3"/>
        <v>45.43516679665796</v>
      </c>
      <c r="U22" s="32">
        <f t="shared" si="4"/>
        <v>44.360625101917002</v>
      </c>
      <c r="V22" s="32">
        <f t="shared" si="4"/>
        <v>43.311496318256665</v>
      </c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1">
        <f>+Q6</f>
        <v>50</v>
      </c>
      <c r="R23" s="32">
        <f t="shared" si="3"/>
        <v>48.817500000000003</v>
      </c>
      <c r="S23" s="32">
        <f t="shared" si="3"/>
        <v>47.662966125000004</v>
      </c>
      <c r="T23" s="32">
        <f t="shared" si="3"/>
        <v>46.53573697614376</v>
      </c>
      <c r="U23" s="32">
        <f t="shared" si="4"/>
        <v>45.43516679665796</v>
      </c>
      <c r="V23" s="32">
        <f t="shared" si="4"/>
        <v>44.360625101917002</v>
      </c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3"/>
      <c r="R24" s="31">
        <f>+R6</f>
        <v>50</v>
      </c>
      <c r="S24" s="32">
        <f t="shared" si="3"/>
        <v>48.817500000000003</v>
      </c>
      <c r="T24" s="32">
        <f t="shared" si="3"/>
        <v>47.662966125000004</v>
      </c>
      <c r="U24" s="32">
        <f t="shared" si="4"/>
        <v>46.53573697614376</v>
      </c>
      <c r="V24" s="32">
        <f t="shared" si="4"/>
        <v>45.43516679665796</v>
      </c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1">
        <f>+S6</f>
        <v>50</v>
      </c>
      <c r="T25" s="32">
        <f t="shared" ref="T25" si="5">+S25*$AB$3</f>
        <v>48.817500000000003</v>
      </c>
      <c r="U25" s="32">
        <f t="shared" si="4"/>
        <v>47.662966125000004</v>
      </c>
      <c r="V25" s="32">
        <f t="shared" si="4"/>
        <v>46.53573697614376</v>
      </c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3"/>
      <c r="T26" s="31">
        <f>+T6</f>
        <v>50</v>
      </c>
      <c r="U26" s="32">
        <f t="shared" si="4"/>
        <v>48.817500000000003</v>
      </c>
      <c r="V26" s="32">
        <f t="shared" si="4"/>
        <v>47.662966125000004</v>
      </c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1">
        <f>+U6</f>
        <v>50</v>
      </c>
      <c r="V27" s="32">
        <f t="shared" si="4"/>
        <v>48.817500000000003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4">
        <f>+V6</f>
        <v>50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0</v>
      </c>
      <c r="D29" s="24">
        <f>SUM(D9:D28)</f>
        <v>0</v>
      </c>
      <c r="E29" s="24">
        <f t="shared" ref="E29:V29" si="6">SUM(E9:E28)</f>
        <v>0</v>
      </c>
      <c r="F29" s="24">
        <f t="shared" si="6"/>
        <v>0</v>
      </c>
      <c r="G29" s="24">
        <f t="shared" si="6"/>
        <v>0</v>
      </c>
      <c r="H29" s="24">
        <f t="shared" si="6"/>
        <v>35</v>
      </c>
      <c r="I29" s="24">
        <f t="shared" si="6"/>
        <v>71.972250000000003</v>
      </c>
      <c r="J29" s="24">
        <f t="shared" si="6"/>
        <v>111.0941062875</v>
      </c>
      <c r="K29" s="24">
        <f t="shared" si="6"/>
        <v>151.74017067380063</v>
      </c>
      <c r="L29" s="24">
        <f t="shared" si="6"/>
        <v>194.02136203736526</v>
      </c>
      <c r="M29" s="24">
        <f t="shared" si="6"/>
        <v>237.1373970811816</v>
      </c>
      <c r="N29" s="24">
        <f t="shared" si="6"/>
        <v>281.14192350645163</v>
      </c>
      <c r="O29" s="24">
        <f t="shared" si="6"/>
        <v>324.49291701552409</v>
      </c>
      <c r="P29" s="24">
        <f t="shared" si="6"/>
        <v>366.81865952810699</v>
      </c>
      <c r="Q29" s="24">
        <f t="shared" si="6"/>
        <v>408.14339823026728</v>
      </c>
      <c r="R29" s="24">
        <f t="shared" si="6"/>
        <v>420.94069603006187</v>
      </c>
      <c r="S29" s="24">
        <f t="shared" si="6"/>
        <v>431.23132887032654</v>
      </c>
      <c r="T29" s="24">
        <f t="shared" si="6"/>
        <v>438.89825866802903</v>
      </c>
      <c r="U29" s="24">
        <f t="shared" si="6"/>
        <v>444.45579861954496</v>
      </c>
      <c r="V29" s="24">
        <f t="shared" si="6"/>
        <v>447.83815177734846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4:N4"/>
    <mergeCell ref="O4:P4"/>
    <mergeCell ref="Q4:R4"/>
    <mergeCell ref="S4:T4"/>
    <mergeCell ref="U4:V4"/>
    <mergeCell ref="C4:D4"/>
    <mergeCell ref="E4:F4"/>
    <mergeCell ref="G4:H4"/>
    <mergeCell ref="I4:J4"/>
    <mergeCell ref="K4:L4"/>
    <mergeCell ref="C2:N2"/>
    <mergeCell ref="O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7BA7-945A-44DB-A7B1-DD1546FC2C43}">
  <dimension ref="A1:AB970"/>
  <sheetViews>
    <sheetView showGridLines="0" topLeftCell="B1" zoomScale="90" zoomScaleNormal="90" workbookViewId="0">
      <selection activeCell="S6" sqref="S6"/>
    </sheetView>
  </sheetViews>
  <sheetFormatPr baseColWidth="10" defaultColWidth="12.625" defaultRowHeight="11.25" x14ac:dyDescent="0.2"/>
  <cols>
    <col min="1" max="1" width="1.75" style="2" customWidth="1"/>
    <col min="2" max="2" width="22.625" style="2" bestFit="1" customWidth="1"/>
    <col min="3" max="3" width="2.875" style="2" bestFit="1" customWidth="1"/>
    <col min="4" max="4" width="3.5" style="2" bestFit="1" customWidth="1"/>
    <col min="5" max="5" width="2.875" style="2" bestFit="1" customWidth="1"/>
    <col min="6" max="6" width="3.5" style="2" bestFit="1" customWidth="1"/>
    <col min="7" max="7" width="3.125" style="2" customWidth="1"/>
    <col min="8" max="8" width="3.5" style="2" bestFit="1" customWidth="1"/>
    <col min="9" max="9" width="3.125" style="2" customWidth="1"/>
    <col min="10" max="10" width="3.5" style="2" bestFit="1" customWidth="1"/>
    <col min="11" max="11" width="3.625" style="2" bestFit="1" customWidth="1"/>
    <col min="12" max="14" width="3.875" style="2" bestFit="1" customWidth="1"/>
    <col min="15" max="15" width="3.625" style="2" bestFit="1" customWidth="1"/>
    <col min="16" max="22" width="3.875" style="2" bestFit="1" customWidth="1"/>
    <col min="23" max="23" width="10" style="2" customWidth="1"/>
    <col min="24" max="24" width="27.5" style="2" bestFit="1" customWidth="1"/>
    <col min="25" max="26" width="10" style="2" customWidth="1"/>
    <col min="27" max="27" width="6.75" style="2" bestFit="1" customWidth="1"/>
    <col min="28" max="28" width="8.875" style="2" bestFit="1" customWidth="1"/>
    <col min="29" max="16384" width="12.625" style="2"/>
  </cols>
  <sheetData>
    <row r="1" spans="1:28" ht="12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5" t="s">
        <v>27</v>
      </c>
      <c r="AB1" s="25" t="s">
        <v>28</v>
      </c>
    </row>
    <row r="2" spans="1:28" ht="12" thickBot="1" x14ac:dyDescent="0.25">
      <c r="A2" s="1"/>
      <c r="B2" s="29" t="s">
        <v>0</v>
      </c>
      <c r="C2" s="190" t="s">
        <v>22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2"/>
      <c r="O2" s="190" t="s">
        <v>50</v>
      </c>
      <c r="P2" s="195"/>
      <c r="Q2" s="195"/>
      <c r="R2" s="195"/>
      <c r="S2" s="195"/>
      <c r="T2" s="195"/>
      <c r="U2" s="195"/>
      <c r="V2" s="196"/>
      <c r="W2" s="1"/>
      <c r="X2" s="16" t="s">
        <v>17</v>
      </c>
      <c r="Y2" s="16"/>
      <c r="Z2" s="17"/>
      <c r="AA2" s="18">
        <v>8.2400000000000001E-2</v>
      </c>
      <c r="AB2" s="18">
        <f>+AA2/2</f>
        <v>4.1200000000000001E-2</v>
      </c>
    </row>
    <row r="3" spans="1:28" ht="12" thickBot="1" x14ac:dyDescent="0.25">
      <c r="A3" s="1"/>
      <c r="B3" s="3" t="s">
        <v>2</v>
      </c>
      <c r="C3" s="198"/>
      <c r="D3" s="194"/>
      <c r="E3" s="193"/>
      <c r="F3" s="194"/>
      <c r="G3" s="193"/>
      <c r="H3" s="194"/>
      <c r="I3" s="193">
        <v>0.05</v>
      </c>
      <c r="J3" s="194"/>
      <c r="K3" s="193">
        <v>0.04</v>
      </c>
      <c r="L3" s="194"/>
      <c r="M3" s="197">
        <v>0.03</v>
      </c>
      <c r="N3" s="194"/>
      <c r="O3" s="193">
        <v>0.02</v>
      </c>
      <c r="P3" s="194"/>
      <c r="Q3" s="193">
        <v>0.01</v>
      </c>
      <c r="R3" s="194"/>
      <c r="S3" s="193">
        <v>0</v>
      </c>
      <c r="T3" s="194"/>
      <c r="U3" s="193">
        <v>0</v>
      </c>
      <c r="V3" s="194"/>
      <c r="W3" s="1"/>
      <c r="X3" s="16" t="s">
        <v>18</v>
      </c>
      <c r="Y3" s="16"/>
      <c r="Z3" s="17"/>
      <c r="AA3" s="18">
        <f>(+AA2-1)*-1</f>
        <v>0.91759999999999997</v>
      </c>
      <c r="AB3" s="18">
        <f>-AB2+1</f>
        <v>0.95879999999999999</v>
      </c>
    </row>
    <row r="4" spans="1:28" x14ac:dyDescent="0.2">
      <c r="A4" s="1"/>
      <c r="B4" s="4" t="s">
        <v>3</v>
      </c>
      <c r="C4" s="188">
        <v>2021</v>
      </c>
      <c r="D4" s="189"/>
      <c r="E4" s="188">
        <v>2022</v>
      </c>
      <c r="F4" s="189"/>
      <c r="G4" s="188">
        <v>2023</v>
      </c>
      <c r="H4" s="189"/>
      <c r="I4" s="188">
        <v>2024</v>
      </c>
      <c r="J4" s="189"/>
      <c r="K4" s="188">
        <v>2025</v>
      </c>
      <c r="L4" s="189"/>
      <c r="M4" s="188">
        <v>2026</v>
      </c>
      <c r="N4" s="189"/>
      <c r="O4" s="188">
        <v>2027</v>
      </c>
      <c r="P4" s="189"/>
      <c r="Q4" s="188">
        <v>2028</v>
      </c>
      <c r="R4" s="189"/>
      <c r="S4" s="188">
        <v>2029</v>
      </c>
      <c r="T4" s="189"/>
      <c r="U4" s="188">
        <v>2030</v>
      </c>
      <c r="V4" s="189"/>
      <c r="W4" s="1"/>
      <c r="X4" s="1"/>
      <c r="Y4" s="1"/>
      <c r="Z4" s="1"/>
      <c r="AA4" s="1"/>
      <c r="AB4" s="1"/>
    </row>
    <row r="5" spans="1:28" x14ac:dyDescent="0.2">
      <c r="A5" s="1"/>
      <c r="B5" s="5" t="s">
        <v>4</v>
      </c>
      <c r="C5" s="6" t="s">
        <v>5</v>
      </c>
      <c r="D5" s="7" t="s">
        <v>6</v>
      </c>
      <c r="E5" s="6" t="s">
        <v>5</v>
      </c>
      <c r="F5" s="7" t="s">
        <v>6</v>
      </c>
      <c r="G5" s="6" t="s">
        <v>5</v>
      </c>
      <c r="H5" s="7" t="s">
        <v>6</v>
      </c>
      <c r="I5" s="6" t="s">
        <v>5</v>
      </c>
      <c r="J5" s="7" t="s">
        <v>6</v>
      </c>
      <c r="K5" s="6" t="s">
        <v>5</v>
      </c>
      <c r="L5" s="7" t="s">
        <v>6</v>
      </c>
      <c r="M5" s="6" t="s">
        <v>5</v>
      </c>
      <c r="N5" s="7" t="s">
        <v>6</v>
      </c>
      <c r="O5" s="6" t="s">
        <v>5</v>
      </c>
      <c r="P5" s="7" t="s">
        <v>6</v>
      </c>
      <c r="Q5" s="6" t="s">
        <v>5</v>
      </c>
      <c r="R5" s="7" t="s">
        <v>6</v>
      </c>
      <c r="S5" s="6" t="s">
        <v>5</v>
      </c>
      <c r="T5" s="7" t="s">
        <v>6</v>
      </c>
      <c r="U5" s="6" t="s">
        <v>5</v>
      </c>
      <c r="V5" s="7" t="s">
        <v>6</v>
      </c>
      <c r="W5" s="1"/>
      <c r="X5" s="1"/>
      <c r="Y5" s="1"/>
      <c r="Z5" s="1"/>
      <c r="AA5" s="1"/>
      <c r="AB5" s="1"/>
    </row>
    <row r="6" spans="1:28" ht="12" thickBot="1" x14ac:dyDescent="0.25">
      <c r="A6" s="1"/>
      <c r="B6" s="8" t="s">
        <v>12</v>
      </c>
      <c r="C6" s="9"/>
      <c r="D6" s="10"/>
      <c r="E6" s="9"/>
      <c r="F6" s="10"/>
      <c r="G6" s="9">
        <v>20</v>
      </c>
      <c r="H6" s="10">
        <v>23</v>
      </c>
      <c r="I6" s="9">
        <f t="shared" ref="I6:J6" si="0">+(H6*$I$3)+H6</f>
        <v>24.15</v>
      </c>
      <c r="J6" s="10">
        <f t="shared" si="0"/>
        <v>25.357499999999998</v>
      </c>
      <c r="K6" s="9">
        <f t="shared" ref="K6:L6" si="1">+(J6*$K$3)+J6</f>
        <v>26.371799999999997</v>
      </c>
      <c r="L6" s="10">
        <f t="shared" si="1"/>
        <v>27.426671999999996</v>
      </c>
      <c r="M6" s="9">
        <f t="shared" ref="M6" si="2">+(L6*$M$3)+L6</f>
        <v>28.249472159999996</v>
      </c>
      <c r="N6" s="10">
        <v>30</v>
      </c>
      <c r="O6" s="9">
        <f t="shared" ref="O6:P6" si="3">+(N6*$O$3)+N6</f>
        <v>30.6</v>
      </c>
      <c r="P6" s="10">
        <f t="shared" si="3"/>
        <v>31.212</v>
      </c>
      <c r="Q6" s="9">
        <v>31</v>
      </c>
      <c r="R6" s="10">
        <f>+(Q6*$Q$3)+Q6</f>
        <v>31.31</v>
      </c>
      <c r="S6" s="9">
        <f>+(R6*$S$3)+R6</f>
        <v>31.31</v>
      </c>
      <c r="T6" s="10">
        <f>+(S6*$S$3)+S6</f>
        <v>31.31</v>
      </c>
      <c r="U6" s="9">
        <f>+(T6*$U$3)+T6</f>
        <v>31.31</v>
      </c>
      <c r="V6" s="10">
        <f>+(U6*$U$3)+U6</f>
        <v>31.31</v>
      </c>
      <c r="W6" s="1"/>
      <c r="X6" s="1"/>
      <c r="Y6" s="1"/>
      <c r="Z6" s="1"/>
      <c r="AA6" s="1"/>
      <c r="AB6" s="1"/>
    </row>
    <row r="7" spans="1:28" ht="12" thickBot="1" x14ac:dyDescent="0.25">
      <c r="A7" s="1"/>
      <c r="B7" s="11" t="s">
        <v>16</v>
      </c>
      <c r="C7" s="185">
        <f>+C6+D6</f>
        <v>0</v>
      </c>
      <c r="D7" s="186"/>
      <c r="E7" s="185">
        <f>+E6+F6</f>
        <v>0</v>
      </c>
      <c r="F7" s="186"/>
      <c r="G7" s="185">
        <f>+G6+H6</f>
        <v>43</v>
      </c>
      <c r="H7" s="186"/>
      <c r="I7" s="185">
        <f>+I6+J6</f>
        <v>49.507499999999993</v>
      </c>
      <c r="J7" s="186"/>
      <c r="K7" s="185">
        <f>+K6+L6</f>
        <v>53.79847199999999</v>
      </c>
      <c r="L7" s="186"/>
      <c r="M7" s="185">
        <f>+M6+N6</f>
        <v>58.249472159999996</v>
      </c>
      <c r="N7" s="186"/>
      <c r="O7" s="185">
        <f>+O6+P6</f>
        <v>61.811999999999998</v>
      </c>
      <c r="P7" s="186"/>
      <c r="Q7" s="185">
        <f>+Q6+R6</f>
        <v>62.31</v>
      </c>
      <c r="R7" s="186"/>
      <c r="S7" s="185">
        <f>+S6+T6</f>
        <v>62.62</v>
      </c>
      <c r="T7" s="186"/>
      <c r="U7" s="185">
        <f>+U6+V6</f>
        <v>62.62</v>
      </c>
      <c r="V7" s="187"/>
      <c r="W7" s="1"/>
      <c r="X7" s="1"/>
      <c r="Y7" s="1"/>
      <c r="Z7" s="1"/>
      <c r="AA7" s="1"/>
      <c r="AB7" s="1"/>
    </row>
    <row r="8" spans="1:28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1"/>
      <c r="B9" s="12" t="s">
        <v>26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"/>
      <c r="X9" s="1"/>
      <c r="Y9" s="1"/>
      <c r="Z9" s="1"/>
      <c r="AA9" s="1"/>
      <c r="AB9" s="1"/>
    </row>
    <row r="10" spans="1:28" x14ac:dyDescent="0.2">
      <c r="A10" s="1"/>
      <c r="B10" s="12" t="s">
        <v>29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"/>
      <c r="X10" s="1"/>
      <c r="Y10" s="1"/>
      <c r="Z10" s="1"/>
      <c r="AA10" s="1"/>
      <c r="AB10" s="1"/>
    </row>
    <row r="11" spans="1:28" x14ac:dyDescent="0.2">
      <c r="A11" s="1"/>
      <c r="B11" s="12" t="s">
        <v>30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"/>
      <c r="X11" s="1"/>
      <c r="Y11" s="1"/>
      <c r="Z11" s="1"/>
      <c r="AA11" s="1"/>
      <c r="AB11" s="1"/>
    </row>
    <row r="12" spans="1:28" x14ac:dyDescent="0.2">
      <c r="A12" s="1"/>
      <c r="B12" s="12" t="s">
        <v>32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"/>
      <c r="X12" s="1"/>
      <c r="Y12" s="1"/>
      <c r="Z12" s="1"/>
      <c r="AA12" s="1"/>
      <c r="AB12" s="1"/>
    </row>
    <row r="13" spans="1:28" x14ac:dyDescent="0.2">
      <c r="A13" s="1"/>
      <c r="B13" s="12" t="s">
        <v>33</v>
      </c>
      <c r="C13" s="13"/>
      <c r="D13" s="13"/>
      <c r="E13" s="13"/>
      <c r="F13" s="13"/>
      <c r="G13" s="27">
        <f>+G6</f>
        <v>20</v>
      </c>
      <c r="H13" s="24">
        <f>+G13*$AB$3</f>
        <v>19.175999999999998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"/>
      <c r="X13" s="1"/>
      <c r="Y13" s="1"/>
      <c r="Z13" s="1"/>
      <c r="AA13" s="1"/>
      <c r="AB13" s="1"/>
    </row>
    <row r="14" spans="1:28" x14ac:dyDescent="0.2">
      <c r="A14" s="1"/>
      <c r="B14" s="12" t="s">
        <v>31</v>
      </c>
      <c r="C14" s="13"/>
      <c r="D14" s="13"/>
      <c r="E14" s="13"/>
      <c r="F14" s="13"/>
      <c r="G14" s="26"/>
      <c r="H14" s="27">
        <f>+H6</f>
        <v>23</v>
      </c>
      <c r="I14" s="24">
        <f>+H14*$AB$3</f>
        <v>22.052399999999999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"/>
      <c r="X14" s="1"/>
      <c r="Y14" s="1"/>
      <c r="Z14" s="1"/>
      <c r="AA14" s="1"/>
      <c r="AB14" s="1"/>
    </row>
    <row r="15" spans="1:28" x14ac:dyDescent="0.2">
      <c r="A15" s="1"/>
      <c r="B15" s="12" t="s">
        <v>34</v>
      </c>
      <c r="C15" s="14"/>
      <c r="D15" s="13"/>
      <c r="E15" s="13"/>
      <c r="F15" s="13"/>
      <c r="G15" s="13"/>
      <c r="H15" s="13"/>
      <c r="I15" s="27">
        <f>+I6</f>
        <v>24.15</v>
      </c>
      <c r="J15" s="24">
        <f>+I15*$AB$3</f>
        <v>23.155019999999997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"/>
      <c r="X15" s="1"/>
      <c r="Y15" s="1"/>
      <c r="Z15" s="1"/>
      <c r="AA15" s="1"/>
      <c r="AB15" s="1"/>
    </row>
    <row r="16" spans="1:28" x14ac:dyDescent="0.2">
      <c r="A16" s="1"/>
      <c r="B16" s="12" t="s">
        <v>35</v>
      </c>
      <c r="C16" s="14"/>
      <c r="D16" s="13"/>
      <c r="E16" s="13"/>
      <c r="F16" s="13"/>
      <c r="G16" s="13"/>
      <c r="H16" s="13"/>
      <c r="I16" s="26"/>
      <c r="J16" s="27">
        <f>+J6</f>
        <v>25.357499999999998</v>
      </c>
      <c r="K16" s="24">
        <f>+J16*$AB$3</f>
        <v>24.312770999999998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"/>
      <c r="X16" s="1"/>
      <c r="Y16" s="1"/>
      <c r="Z16" s="1"/>
      <c r="AA16" s="1"/>
      <c r="AB16" s="1"/>
    </row>
    <row r="17" spans="1:28" x14ac:dyDescent="0.2">
      <c r="A17" s="1"/>
      <c r="B17" s="12" t="s">
        <v>36</v>
      </c>
      <c r="C17" s="13"/>
      <c r="D17" s="13"/>
      <c r="E17" s="13"/>
      <c r="F17" s="13"/>
      <c r="G17" s="13"/>
      <c r="H17" s="13"/>
      <c r="I17" s="13"/>
      <c r="J17" s="13"/>
      <c r="K17" s="27">
        <f>+K6</f>
        <v>26.371799999999997</v>
      </c>
      <c r="L17" s="24">
        <f>+K17*$AB$3</f>
        <v>25.285281839999996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"/>
      <c r="Y17" s="1"/>
      <c r="Z17" s="1"/>
      <c r="AA17" s="1"/>
      <c r="AB17" s="1"/>
    </row>
    <row r="18" spans="1:28" x14ac:dyDescent="0.2">
      <c r="A18" s="1"/>
      <c r="B18" s="12" t="s">
        <v>37</v>
      </c>
      <c r="C18" s="13"/>
      <c r="D18" s="13"/>
      <c r="E18" s="13"/>
      <c r="F18" s="13"/>
      <c r="G18" s="13"/>
      <c r="H18" s="13"/>
      <c r="I18" s="13"/>
      <c r="J18" s="13"/>
      <c r="K18" s="26"/>
      <c r="L18" s="27">
        <f>+L6</f>
        <v>27.426671999999996</v>
      </c>
      <c r="M18" s="24">
        <f>+L18*$AB$3</f>
        <v>26.296693113599996</v>
      </c>
      <c r="N18" s="13"/>
      <c r="O18" s="13"/>
      <c r="P18" s="13"/>
      <c r="Q18" s="13"/>
      <c r="R18" s="13"/>
      <c r="S18" s="13"/>
      <c r="T18" s="13"/>
      <c r="U18" s="13"/>
      <c r="V18" s="13"/>
      <c r="W18" s="1"/>
      <c r="X18" s="1"/>
      <c r="Y18" s="1"/>
      <c r="Z18" s="1"/>
      <c r="AA18" s="1"/>
      <c r="AB18" s="1"/>
    </row>
    <row r="19" spans="1:28" x14ac:dyDescent="0.2">
      <c r="A19" s="1"/>
      <c r="B19" s="12" t="s">
        <v>38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7">
        <f>+M6</f>
        <v>28.249472159999996</v>
      </c>
      <c r="N19" s="24">
        <f>+M19*$AB$3</f>
        <v>27.085593907007997</v>
      </c>
      <c r="O19" s="13"/>
      <c r="P19" s="13"/>
      <c r="Q19" s="13"/>
      <c r="R19" s="13"/>
      <c r="S19" s="13"/>
      <c r="T19" s="13"/>
      <c r="U19" s="13"/>
      <c r="V19" s="13"/>
      <c r="W19" s="1"/>
      <c r="X19" s="1"/>
      <c r="Y19" s="1"/>
      <c r="Z19" s="1"/>
      <c r="AA19" s="1"/>
      <c r="AB19" s="1"/>
    </row>
    <row r="20" spans="1:28" x14ac:dyDescent="0.2">
      <c r="A20" s="1"/>
      <c r="B20" s="12" t="s">
        <v>39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6"/>
      <c r="N20" s="27">
        <f>+N6</f>
        <v>30</v>
      </c>
      <c r="O20" s="24">
        <f>+N20*$AB$3</f>
        <v>28.763999999999999</v>
      </c>
      <c r="P20" s="13"/>
      <c r="Q20" s="13"/>
      <c r="R20" s="13"/>
      <c r="S20" s="13"/>
      <c r="T20" s="13"/>
      <c r="U20" s="13"/>
      <c r="V20" s="13"/>
      <c r="W20" s="1"/>
      <c r="X20" s="1"/>
      <c r="Y20" s="1"/>
      <c r="Z20" s="1"/>
      <c r="AA20" s="1"/>
      <c r="AB20" s="1"/>
    </row>
    <row r="21" spans="1:28" x14ac:dyDescent="0.2">
      <c r="A21" s="1"/>
      <c r="B21" s="12" t="s">
        <v>40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7">
        <f>+O6</f>
        <v>30.6</v>
      </c>
      <c r="P21" s="24">
        <f>+O21*$AB$3</f>
        <v>29.339280000000002</v>
      </c>
      <c r="Q21" s="13"/>
      <c r="R21" s="13"/>
      <c r="S21" s="13"/>
      <c r="T21" s="13"/>
      <c r="U21" s="13"/>
      <c r="V21" s="13"/>
      <c r="W21" s="1"/>
      <c r="X21" s="1"/>
      <c r="Y21" s="1"/>
      <c r="Z21" s="1"/>
      <c r="AA21" s="1"/>
      <c r="AB21" s="1"/>
    </row>
    <row r="22" spans="1:28" x14ac:dyDescent="0.2">
      <c r="A22" s="1"/>
      <c r="B22" s="12" t="s">
        <v>41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26"/>
      <c r="P22" s="27">
        <f>+P6</f>
        <v>31.212</v>
      </c>
      <c r="Q22" s="24">
        <f>+P22*$AB$3</f>
        <v>29.926065599999998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1"/>
      <c r="B23" s="12" t="s">
        <v>42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7">
        <f>+Q6</f>
        <v>31</v>
      </c>
      <c r="R23" s="24">
        <f>+Q23*$AB$3</f>
        <v>29.722799999999999</v>
      </c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1"/>
      <c r="B24" s="12" t="s">
        <v>43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6"/>
      <c r="R24" s="27">
        <f>+R6</f>
        <v>31.31</v>
      </c>
      <c r="S24" s="24">
        <f t="shared" ref="S24:T25" si="4">+R24*$AB$3</f>
        <v>30.020028</v>
      </c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1"/>
      <c r="B25" s="12" t="s">
        <v>44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27">
        <f>+S6</f>
        <v>31.31</v>
      </c>
      <c r="T25" s="24">
        <f t="shared" si="4"/>
        <v>30.020028</v>
      </c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1"/>
      <c r="B26" s="12" t="s">
        <v>45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26"/>
      <c r="T26" s="27">
        <f>+T6</f>
        <v>31.31</v>
      </c>
      <c r="U26" s="24">
        <f t="shared" ref="U26" si="5">+T26*$AB$3</f>
        <v>30.020028</v>
      </c>
      <c r="V26" s="1"/>
      <c r="W26" s="1"/>
      <c r="X26" s="1"/>
      <c r="Y26" s="1"/>
      <c r="Z26" s="1"/>
      <c r="AA26" s="1"/>
      <c r="AB26" s="1"/>
    </row>
    <row r="27" spans="1:28" x14ac:dyDescent="0.2">
      <c r="A27" s="1"/>
      <c r="B27" s="12" t="s">
        <v>46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27">
        <f>+U6</f>
        <v>31.31</v>
      </c>
      <c r="V27" s="24">
        <f t="shared" ref="V27" si="6">+U27*$AB$3</f>
        <v>30.020028</v>
      </c>
      <c r="W27" s="1"/>
      <c r="X27" s="1"/>
      <c r="Y27" s="1"/>
      <c r="Z27" s="1"/>
      <c r="AA27" s="1"/>
      <c r="AB27" s="1"/>
    </row>
    <row r="28" spans="1:28" x14ac:dyDescent="0.2">
      <c r="A28" s="1"/>
      <c r="B28" s="15" t="s">
        <v>47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28">
        <f>+V6</f>
        <v>31.31</v>
      </c>
      <c r="W28" s="1"/>
      <c r="X28" s="1"/>
      <c r="Y28" s="1"/>
      <c r="Z28" s="1"/>
      <c r="AA28" s="1"/>
      <c r="AB28" s="1"/>
    </row>
    <row r="29" spans="1:28" x14ac:dyDescent="0.2">
      <c r="A29" s="1"/>
      <c r="B29" s="30" t="s">
        <v>48</v>
      </c>
      <c r="C29" s="24">
        <f>SUM(C9:C28)</f>
        <v>0</v>
      </c>
      <c r="D29" s="24">
        <f>SUM(D9:D28)</f>
        <v>0</v>
      </c>
      <c r="E29" s="24">
        <f t="shared" ref="E29:V29" si="7">SUM(E9:E28)</f>
        <v>0</v>
      </c>
      <c r="F29" s="24">
        <f t="shared" si="7"/>
        <v>0</v>
      </c>
      <c r="G29" s="24">
        <f t="shared" si="7"/>
        <v>20</v>
      </c>
      <c r="H29" s="24">
        <f t="shared" si="7"/>
        <v>42.176000000000002</v>
      </c>
      <c r="I29" s="24">
        <f t="shared" si="7"/>
        <v>46.202399999999997</v>
      </c>
      <c r="J29" s="24">
        <f t="shared" si="7"/>
        <v>48.512519999999995</v>
      </c>
      <c r="K29" s="24">
        <f t="shared" si="7"/>
        <v>50.684570999999991</v>
      </c>
      <c r="L29" s="24">
        <f t="shared" si="7"/>
        <v>52.711953839999993</v>
      </c>
      <c r="M29" s="24">
        <f t="shared" si="7"/>
        <v>54.546165273599996</v>
      </c>
      <c r="N29" s="24">
        <f t="shared" si="7"/>
        <v>57.085593907007997</v>
      </c>
      <c r="O29" s="24">
        <f t="shared" si="7"/>
        <v>59.364000000000004</v>
      </c>
      <c r="P29" s="24">
        <f t="shared" si="7"/>
        <v>60.551280000000006</v>
      </c>
      <c r="Q29" s="24">
        <f t="shared" si="7"/>
        <v>60.926065600000001</v>
      </c>
      <c r="R29" s="24">
        <f t="shared" si="7"/>
        <v>61.032799999999995</v>
      </c>
      <c r="S29" s="24">
        <f t="shared" si="7"/>
        <v>61.330027999999999</v>
      </c>
      <c r="T29" s="24">
        <f t="shared" si="7"/>
        <v>61.330027999999999</v>
      </c>
      <c r="U29" s="24">
        <f t="shared" si="7"/>
        <v>61.330027999999999</v>
      </c>
      <c r="V29" s="24">
        <f t="shared" si="7"/>
        <v>61.330027999999999</v>
      </c>
      <c r="W29" s="1"/>
      <c r="X29" s="1"/>
      <c r="Y29" s="1"/>
      <c r="Z29" s="1"/>
      <c r="AA29" s="1"/>
      <c r="AB29" s="1"/>
    </row>
    <row r="30" spans="1:28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</sheetData>
  <mergeCells count="32">
    <mergeCell ref="U4:V4"/>
    <mergeCell ref="C7:D7"/>
    <mergeCell ref="E7:F7"/>
    <mergeCell ref="G7:H7"/>
    <mergeCell ref="I7:J7"/>
    <mergeCell ref="K7:L7"/>
    <mergeCell ref="M7:N7"/>
    <mergeCell ref="O7:P7"/>
    <mergeCell ref="Q7:R7"/>
    <mergeCell ref="M4:N4"/>
    <mergeCell ref="O4:P4"/>
    <mergeCell ref="Q4:R4"/>
    <mergeCell ref="S7:T7"/>
    <mergeCell ref="U7:V7"/>
    <mergeCell ref="S4:T4"/>
    <mergeCell ref="C4:D4"/>
    <mergeCell ref="E4:F4"/>
    <mergeCell ref="G4:H4"/>
    <mergeCell ref="I4:J4"/>
    <mergeCell ref="K4:L4"/>
    <mergeCell ref="C2:N2"/>
    <mergeCell ref="O2:V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Tecnologia en Asis Geren</vt:lpstr>
      <vt:lpstr>Derecho</vt:lpstr>
      <vt:lpstr>Administracion empresas</vt:lpstr>
      <vt:lpstr>Economia</vt:lpstr>
      <vt:lpstr>Trabajo Social</vt:lpstr>
      <vt:lpstr>Tec. Admon de construcciones</vt:lpstr>
      <vt:lpstr>Turismo</vt:lpstr>
      <vt:lpstr>Diseño digital y Multimedia</vt:lpstr>
      <vt:lpstr>Esp, Gcia Segur y Salud en trab</vt:lpstr>
      <vt:lpstr>Resumen cant estud</vt:lpstr>
      <vt:lpstr>proyeccion financiera Unicolmay</vt:lpstr>
      <vt:lpstr>Proyecc financier Modelo</vt:lpstr>
      <vt:lpstr>ficha tecnica</vt:lpstr>
      <vt:lpstr>Salario Min e inflación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Triana</dc:creator>
  <cp:lastModifiedBy>German Triana</cp:lastModifiedBy>
  <dcterms:created xsi:type="dcterms:W3CDTF">2021-04-25T17:34:01Z</dcterms:created>
  <dcterms:modified xsi:type="dcterms:W3CDTF">2021-11-17T23:25:44Z</dcterms:modified>
</cp:coreProperties>
</file>