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nidad e\Esp. Gerencia de Proyectos\6. Seminario de Investigación\Entrega 4 Archivos Finales\"/>
    </mc:Choice>
  </mc:AlternateContent>
  <bookViews>
    <workbookView xWindow="0" yWindow="0" windowWidth="20490" windowHeight="7755" tabRatio="751" firstSheet="4" activeTab="9"/>
  </bookViews>
  <sheets>
    <sheet name="Matriz de Datos" sheetId="1" r:id="rId1"/>
    <sheet name="Datos Operacionalizados" sheetId="11" r:id="rId2"/>
    <sheet name="Sección 1" sheetId="2" r:id="rId3"/>
    <sheet name="Sección2" sheetId="12" r:id="rId4"/>
    <sheet name="Sección 3" sheetId="4" r:id="rId5"/>
    <sheet name="Sección 4" sheetId="5" r:id="rId6"/>
    <sheet name="Sección 5 " sheetId="6" r:id="rId7"/>
    <sheet name="Sección 6 Materias" sheetId="7" r:id="rId8"/>
    <sheet name="Nivel de Madurez Materias" sheetId="9" r:id="rId9"/>
    <sheet name="Consolidado Grupos Procesos" sheetId="10" r:id="rId10"/>
    <sheet name="Sección 6 Grupo de Procesos" sheetId="8" state="hidden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2" i="6" l="1"/>
  <c r="AI22" i="6"/>
  <c r="AH22" i="6"/>
  <c r="AG22" i="6"/>
  <c r="AF22" i="6"/>
  <c r="AD22" i="6"/>
  <c r="AC22" i="6"/>
  <c r="AB22" i="6"/>
  <c r="AA22" i="6"/>
  <c r="Z22" i="6"/>
  <c r="Y22" i="6"/>
  <c r="X22" i="6"/>
  <c r="V22" i="6"/>
  <c r="U22" i="6"/>
  <c r="T22" i="6"/>
  <c r="S22" i="6"/>
  <c r="R22" i="6"/>
  <c r="Q22" i="6"/>
  <c r="E22" i="6"/>
  <c r="F22" i="6"/>
  <c r="G22" i="6"/>
  <c r="H22" i="6"/>
  <c r="I22" i="6"/>
  <c r="J22" i="6"/>
  <c r="K22" i="6"/>
  <c r="L22" i="6"/>
  <c r="M22" i="6"/>
  <c r="N22" i="6"/>
  <c r="O22" i="6"/>
  <c r="D22" i="6"/>
  <c r="D7" i="12" l="1"/>
  <c r="D8" i="12"/>
  <c r="D9" i="12"/>
  <c r="D10" i="12"/>
  <c r="D6" i="12"/>
  <c r="E7" i="2"/>
  <c r="E8" i="2"/>
  <c r="E9" i="2"/>
  <c r="E10" i="2"/>
  <c r="E11" i="2"/>
  <c r="E12" i="2"/>
  <c r="E13" i="2"/>
  <c r="E14" i="2"/>
  <c r="E6" i="2"/>
  <c r="D11" i="12" l="1"/>
  <c r="AK6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5" i="6"/>
  <c r="AE22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5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5" i="6"/>
  <c r="E9" i="12" l="1"/>
  <c r="E10" i="12"/>
  <c r="E7" i="12"/>
  <c r="E6" i="12"/>
  <c r="E8" i="12"/>
  <c r="C19" i="10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AK6" i="7"/>
  <c r="AL6" i="7"/>
  <c r="AM6" i="7"/>
  <c r="AN6" i="7"/>
  <c r="AO6" i="7"/>
  <c r="AP6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AK7" i="7"/>
  <c r="AL7" i="7"/>
  <c r="AM7" i="7"/>
  <c r="AN7" i="7"/>
  <c r="AO7" i="7"/>
  <c r="AP7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AK9" i="7"/>
  <c r="AL9" i="7"/>
  <c r="AM9" i="7"/>
  <c r="AN9" i="7"/>
  <c r="AO9" i="7"/>
  <c r="AP9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AK10" i="7"/>
  <c r="AL10" i="7"/>
  <c r="AM10" i="7"/>
  <c r="AN10" i="7"/>
  <c r="AO10" i="7"/>
  <c r="AP10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AK11" i="7"/>
  <c r="AL11" i="7"/>
  <c r="AM11" i="7"/>
  <c r="AN11" i="7"/>
  <c r="AO11" i="7"/>
  <c r="AP11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AK12" i="7"/>
  <c r="AL12" i="7"/>
  <c r="AM12" i="7"/>
  <c r="AN12" i="7"/>
  <c r="AO12" i="7"/>
  <c r="AP12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AK13" i="7"/>
  <c r="AL13" i="7"/>
  <c r="AM13" i="7"/>
  <c r="AN13" i="7"/>
  <c r="AO13" i="7"/>
  <c r="AP13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AK14" i="7"/>
  <c r="AL14" i="7"/>
  <c r="AM14" i="7"/>
  <c r="AN14" i="7"/>
  <c r="AO14" i="7"/>
  <c r="AP14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AK15" i="7"/>
  <c r="AL15" i="7"/>
  <c r="AM15" i="7"/>
  <c r="AN15" i="7"/>
  <c r="AO15" i="7"/>
  <c r="AP15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AK16" i="7"/>
  <c r="AL16" i="7"/>
  <c r="AM16" i="7"/>
  <c r="AN16" i="7"/>
  <c r="AO16" i="7"/>
  <c r="AP16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AK17" i="7"/>
  <c r="AL17" i="7"/>
  <c r="AM17" i="7"/>
  <c r="AN17" i="7"/>
  <c r="AO17" i="7"/>
  <c r="AP17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AK21" i="7"/>
  <c r="AL21" i="7"/>
  <c r="AM21" i="7"/>
  <c r="AN21" i="7"/>
  <c r="AO21" i="7"/>
  <c r="AP21" i="7"/>
  <c r="D6" i="7"/>
  <c r="E6" i="7"/>
  <c r="F6" i="7"/>
  <c r="G6" i="7"/>
  <c r="H6" i="7"/>
  <c r="I6" i="7"/>
  <c r="J6" i="7"/>
  <c r="D7" i="7"/>
  <c r="E7" i="7"/>
  <c r="F7" i="7"/>
  <c r="G7" i="7"/>
  <c r="H7" i="7"/>
  <c r="I7" i="7"/>
  <c r="J7" i="7"/>
  <c r="D8" i="7"/>
  <c r="E8" i="7"/>
  <c r="F8" i="7"/>
  <c r="G8" i="7"/>
  <c r="H8" i="7"/>
  <c r="I8" i="7"/>
  <c r="J8" i="7"/>
  <c r="D9" i="7"/>
  <c r="E9" i="7"/>
  <c r="F9" i="7"/>
  <c r="G9" i="7"/>
  <c r="H9" i="7"/>
  <c r="I9" i="7"/>
  <c r="J9" i="7"/>
  <c r="D10" i="7"/>
  <c r="E10" i="7"/>
  <c r="F10" i="7"/>
  <c r="G10" i="7"/>
  <c r="H10" i="7"/>
  <c r="I10" i="7"/>
  <c r="J10" i="7"/>
  <c r="D11" i="7"/>
  <c r="E11" i="7"/>
  <c r="F11" i="7"/>
  <c r="G11" i="7"/>
  <c r="H11" i="7"/>
  <c r="I11" i="7"/>
  <c r="J11" i="7"/>
  <c r="D12" i="7"/>
  <c r="E12" i="7"/>
  <c r="F12" i="7"/>
  <c r="G12" i="7"/>
  <c r="H12" i="7"/>
  <c r="I12" i="7"/>
  <c r="J12" i="7"/>
  <c r="D13" i="7"/>
  <c r="E13" i="7"/>
  <c r="F13" i="7"/>
  <c r="G13" i="7"/>
  <c r="H13" i="7"/>
  <c r="I13" i="7"/>
  <c r="J13" i="7"/>
  <c r="D14" i="7"/>
  <c r="E14" i="7"/>
  <c r="F14" i="7"/>
  <c r="G14" i="7"/>
  <c r="H14" i="7"/>
  <c r="I14" i="7"/>
  <c r="J14" i="7"/>
  <c r="D15" i="7"/>
  <c r="E15" i="7"/>
  <c r="F15" i="7"/>
  <c r="G15" i="7"/>
  <c r="H15" i="7"/>
  <c r="I15" i="7"/>
  <c r="J15" i="7"/>
  <c r="D16" i="7"/>
  <c r="E16" i="7"/>
  <c r="F16" i="7"/>
  <c r="G16" i="7"/>
  <c r="H16" i="7"/>
  <c r="I16" i="7"/>
  <c r="J16" i="7"/>
  <c r="D17" i="7"/>
  <c r="E17" i="7"/>
  <c r="F17" i="7"/>
  <c r="G17" i="7"/>
  <c r="H17" i="7"/>
  <c r="I17" i="7"/>
  <c r="J17" i="7"/>
  <c r="D18" i="7"/>
  <c r="E18" i="7"/>
  <c r="F18" i="7"/>
  <c r="G18" i="7"/>
  <c r="H18" i="7"/>
  <c r="I18" i="7"/>
  <c r="J18" i="7"/>
  <c r="D19" i="7"/>
  <c r="E19" i="7"/>
  <c r="F19" i="7"/>
  <c r="G19" i="7"/>
  <c r="H19" i="7"/>
  <c r="I19" i="7"/>
  <c r="J19" i="7"/>
  <c r="D20" i="7"/>
  <c r="E20" i="7"/>
  <c r="F20" i="7"/>
  <c r="G20" i="7"/>
  <c r="H20" i="7"/>
  <c r="I20" i="7"/>
  <c r="J20" i="7"/>
  <c r="D21" i="7"/>
  <c r="E21" i="7"/>
  <c r="F21" i="7"/>
  <c r="G21" i="7"/>
  <c r="H21" i="7"/>
  <c r="I21" i="7"/>
  <c r="J21" i="7"/>
  <c r="AI18" i="6"/>
  <c r="AJ18" i="6"/>
  <c r="U18" i="6"/>
  <c r="V18" i="6"/>
  <c r="AC18" i="6"/>
  <c r="AD18" i="6"/>
  <c r="AI19" i="6"/>
  <c r="AJ19" i="6"/>
  <c r="U19" i="6"/>
  <c r="V19" i="6"/>
  <c r="AC19" i="6"/>
  <c r="AD19" i="6"/>
  <c r="AI20" i="6"/>
  <c r="AJ20" i="6"/>
  <c r="U20" i="6"/>
  <c r="V20" i="6"/>
  <c r="AC20" i="6"/>
  <c r="AD20" i="6"/>
  <c r="AI21" i="6"/>
  <c r="AJ21" i="6"/>
  <c r="U21" i="6"/>
  <c r="V21" i="6"/>
  <c r="AC21" i="6"/>
  <c r="AD21" i="6"/>
  <c r="R6" i="6"/>
  <c r="S6" i="6"/>
  <c r="N6" i="6"/>
  <c r="T6" i="6"/>
  <c r="AB6" i="6"/>
  <c r="AG6" i="6"/>
  <c r="O6" i="6"/>
  <c r="AH6" i="6"/>
  <c r="R7" i="6"/>
  <c r="S7" i="6"/>
  <c r="N7" i="6"/>
  <c r="T7" i="6"/>
  <c r="AB7" i="6"/>
  <c r="AG7" i="6"/>
  <c r="O7" i="6"/>
  <c r="AH7" i="6"/>
  <c r="R8" i="6"/>
  <c r="S8" i="6"/>
  <c r="N8" i="6"/>
  <c r="T8" i="6"/>
  <c r="AB8" i="6"/>
  <c r="AG8" i="6"/>
  <c r="O8" i="6"/>
  <c r="AH8" i="6"/>
  <c r="R9" i="6"/>
  <c r="S9" i="6"/>
  <c r="N9" i="6"/>
  <c r="T9" i="6"/>
  <c r="AB9" i="6"/>
  <c r="AG9" i="6"/>
  <c r="O9" i="6"/>
  <c r="AH9" i="6"/>
  <c r="R10" i="6"/>
  <c r="S10" i="6"/>
  <c r="N10" i="6"/>
  <c r="T10" i="6"/>
  <c r="AB10" i="6"/>
  <c r="AG10" i="6"/>
  <c r="O10" i="6"/>
  <c r="AH10" i="6"/>
  <c r="R11" i="6"/>
  <c r="S11" i="6"/>
  <c r="N11" i="6"/>
  <c r="T11" i="6"/>
  <c r="AB11" i="6"/>
  <c r="AG11" i="6"/>
  <c r="O11" i="6"/>
  <c r="AH11" i="6"/>
  <c r="R12" i="6"/>
  <c r="S12" i="6"/>
  <c r="N12" i="6"/>
  <c r="T12" i="6"/>
  <c r="AB12" i="6"/>
  <c r="AG12" i="6"/>
  <c r="O12" i="6"/>
  <c r="AH12" i="6"/>
  <c r="R13" i="6"/>
  <c r="S13" i="6"/>
  <c r="N13" i="6"/>
  <c r="T13" i="6"/>
  <c r="AB13" i="6"/>
  <c r="AG13" i="6"/>
  <c r="O13" i="6"/>
  <c r="AH13" i="6"/>
  <c r="R14" i="6"/>
  <c r="S14" i="6"/>
  <c r="N14" i="6"/>
  <c r="T14" i="6"/>
  <c r="AB14" i="6"/>
  <c r="AG14" i="6"/>
  <c r="O14" i="6"/>
  <c r="AH14" i="6"/>
  <c r="R15" i="6"/>
  <c r="S15" i="6"/>
  <c r="N15" i="6"/>
  <c r="T15" i="6"/>
  <c r="AB15" i="6"/>
  <c r="AG15" i="6"/>
  <c r="O15" i="6"/>
  <c r="AH15" i="6"/>
  <c r="R16" i="6"/>
  <c r="S16" i="6"/>
  <c r="N16" i="6"/>
  <c r="T16" i="6"/>
  <c r="AB16" i="6"/>
  <c r="AG16" i="6"/>
  <c r="O16" i="6"/>
  <c r="AH16" i="6"/>
  <c r="R17" i="6"/>
  <c r="S17" i="6"/>
  <c r="N17" i="6"/>
  <c r="T17" i="6"/>
  <c r="AB17" i="6"/>
  <c r="AG17" i="6"/>
  <c r="O17" i="6"/>
  <c r="AH17" i="6"/>
  <c r="R18" i="6"/>
  <c r="S18" i="6"/>
  <c r="N18" i="6"/>
  <c r="T18" i="6"/>
  <c r="AB18" i="6"/>
  <c r="AG18" i="6"/>
  <c r="O18" i="6"/>
  <c r="AH18" i="6"/>
  <c r="R19" i="6"/>
  <c r="S19" i="6"/>
  <c r="N19" i="6"/>
  <c r="T19" i="6"/>
  <c r="AB19" i="6"/>
  <c r="AG19" i="6"/>
  <c r="O19" i="6"/>
  <c r="AH19" i="6"/>
  <c r="R20" i="6"/>
  <c r="S20" i="6"/>
  <c r="N20" i="6"/>
  <c r="T20" i="6"/>
  <c r="AB20" i="6"/>
  <c r="AG20" i="6"/>
  <c r="O20" i="6"/>
  <c r="AH20" i="6"/>
  <c r="R21" i="6"/>
  <c r="S21" i="6"/>
  <c r="N21" i="6"/>
  <c r="T21" i="6"/>
  <c r="AB21" i="6"/>
  <c r="AG21" i="6"/>
  <c r="O21" i="6"/>
  <c r="AH21" i="6"/>
  <c r="Y6" i="6"/>
  <c r="J6" i="6"/>
  <c r="AF6" i="6"/>
  <c r="K6" i="6"/>
  <c r="L6" i="6"/>
  <c r="M6" i="6"/>
  <c r="Z6" i="6"/>
  <c r="AA6" i="6"/>
  <c r="Y7" i="6"/>
  <c r="J7" i="6"/>
  <c r="AF7" i="6"/>
  <c r="K7" i="6"/>
  <c r="L7" i="6"/>
  <c r="M7" i="6"/>
  <c r="Z7" i="6"/>
  <c r="AA7" i="6"/>
  <c r="Y8" i="6"/>
  <c r="J8" i="6"/>
  <c r="AF8" i="6"/>
  <c r="K8" i="6"/>
  <c r="L8" i="6"/>
  <c r="M8" i="6"/>
  <c r="Z8" i="6"/>
  <c r="AA8" i="6"/>
  <c r="Y9" i="6"/>
  <c r="J9" i="6"/>
  <c r="AF9" i="6"/>
  <c r="K9" i="6"/>
  <c r="L9" i="6"/>
  <c r="M9" i="6"/>
  <c r="Z9" i="6"/>
  <c r="AA9" i="6"/>
  <c r="Y10" i="6"/>
  <c r="J10" i="6"/>
  <c r="AF10" i="6"/>
  <c r="K10" i="6"/>
  <c r="L10" i="6"/>
  <c r="M10" i="6"/>
  <c r="Z10" i="6"/>
  <c r="AA10" i="6"/>
  <c r="Y11" i="6"/>
  <c r="J11" i="6"/>
  <c r="AF11" i="6"/>
  <c r="K11" i="6"/>
  <c r="L11" i="6"/>
  <c r="M11" i="6"/>
  <c r="Z11" i="6"/>
  <c r="AA11" i="6"/>
  <c r="Y12" i="6"/>
  <c r="J12" i="6"/>
  <c r="AF12" i="6"/>
  <c r="K12" i="6"/>
  <c r="L12" i="6"/>
  <c r="M12" i="6"/>
  <c r="Z12" i="6"/>
  <c r="AA12" i="6"/>
  <c r="Y13" i="6"/>
  <c r="J13" i="6"/>
  <c r="AF13" i="6"/>
  <c r="K13" i="6"/>
  <c r="L13" i="6"/>
  <c r="M13" i="6"/>
  <c r="Z13" i="6"/>
  <c r="AA13" i="6"/>
  <c r="Y14" i="6"/>
  <c r="J14" i="6"/>
  <c r="AF14" i="6"/>
  <c r="K14" i="6"/>
  <c r="L14" i="6"/>
  <c r="M14" i="6"/>
  <c r="Z14" i="6"/>
  <c r="AA14" i="6"/>
  <c r="Y15" i="6"/>
  <c r="J15" i="6"/>
  <c r="AF15" i="6"/>
  <c r="K15" i="6"/>
  <c r="L15" i="6"/>
  <c r="M15" i="6"/>
  <c r="Z15" i="6"/>
  <c r="AA15" i="6"/>
  <c r="Y16" i="6"/>
  <c r="J16" i="6"/>
  <c r="AF16" i="6"/>
  <c r="K16" i="6"/>
  <c r="L16" i="6"/>
  <c r="M16" i="6"/>
  <c r="Z16" i="6"/>
  <c r="AA16" i="6"/>
  <c r="Y17" i="6"/>
  <c r="J17" i="6"/>
  <c r="AF17" i="6"/>
  <c r="K17" i="6"/>
  <c r="L17" i="6"/>
  <c r="M17" i="6"/>
  <c r="Z17" i="6"/>
  <c r="AA17" i="6"/>
  <c r="Y18" i="6"/>
  <c r="J18" i="6"/>
  <c r="AF18" i="6"/>
  <c r="K18" i="6"/>
  <c r="L18" i="6"/>
  <c r="M18" i="6"/>
  <c r="Z18" i="6"/>
  <c r="AA18" i="6"/>
  <c r="Y19" i="6"/>
  <c r="J19" i="6"/>
  <c r="AF19" i="6"/>
  <c r="K19" i="6"/>
  <c r="L19" i="6"/>
  <c r="M19" i="6"/>
  <c r="Z19" i="6"/>
  <c r="AA19" i="6"/>
  <c r="Y20" i="6"/>
  <c r="J20" i="6"/>
  <c r="AF20" i="6"/>
  <c r="K20" i="6"/>
  <c r="L20" i="6"/>
  <c r="M20" i="6"/>
  <c r="Z20" i="6"/>
  <c r="AA20" i="6"/>
  <c r="Y21" i="6"/>
  <c r="J21" i="6"/>
  <c r="AF21" i="6"/>
  <c r="K21" i="6"/>
  <c r="L21" i="6"/>
  <c r="M21" i="6"/>
  <c r="Z21" i="6"/>
  <c r="AA21" i="6"/>
  <c r="G6" i="6"/>
  <c r="H6" i="6"/>
  <c r="I6" i="6"/>
  <c r="Q6" i="6"/>
  <c r="X6" i="6"/>
  <c r="G7" i="6"/>
  <c r="H7" i="6"/>
  <c r="I7" i="6"/>
  <c r="Q7" i="6"/>
  <c r="X7" i="6"/>
  <c r="G8" i="6"/>
  <c r="H8" i="6"/>
  <c r="I8" i="6"/>
  <c r="Q8" i="6"/>
  <c r="X8" i="6"/>
  <c r="G9" i="6"/>
  <c r="H9" i="6"/>
  <c r="I9" i="6"/>
  <c r="Q9" i="6"/>
  <c r="X9" i="6"/>
  <c r="G10" i="6"/>
  <c r="H10" i="6"/>
  <c r="I10" i="6"/>
  <c r="Q10" i="6"/>
  <c r="X10" i="6"/>
  <c r="G11" i="6"/>
  <c r="H11" i="6"/>
  <c r="I11" i="6"/>
  <c r="Q11" i="6"/>
  <c r="X11" i="6"/>
  <c r="G12" i="6"/>
  <c r="H12" i="6"/>
  <c r="I12" i="6"/>
  <c r="Q12" i="6"/>
  <c r="X12" i="6"/>
  <c r="G13" i="6"/>
  <c r="H13" i="6"/>
  <c r="I13" i="6"/>
  <c r="Q13" i="6"/>
  <c r="X13" i="6"/>
  <c r="G14" i="6"/>
  <c r="H14" i="6"/>
  <c r="I14" i="6"/>
  <c r="Q14" i="6"/>
  <c r="X14" i="6"/>
  <c r="G15" i="6"/>
  <c r="H15" i="6"/>
  <c r="I15" i="6"/>
  <c r="Q15" i="6"/>
  <c r="X15" i="6"/>
  <c r="G16" i="6"/>
  <c r="H16" i="6"/>
  <c r="I16" i="6"/>
  <c r="Q16" i="6"/>
  <c r="X16" i="6"/>
  <c r="G17" i="6"/>
  <c r="H17" i="6"/>
  <c r="I17" i="6"/>
  <c r="Q17" i="6"/>
  <c r="X17" i="6"/>
  <c r="G18" i="6"/>
  <c r="H18" i="6"/>
  <c r="I18" i="6"/>
  <c r="Q18" i="6"/>
  <c r="X18" i="6"/>
  <c r="G19" i="6"/>
  <c r="H19" i="6"/>
  <c r="I19" i="6"/>
  <c r="Q19" i="6"/>
  <c r="X19" i="6"/>
  <c r="G20" i="6"/>
  <c r="H20" i="6"/>
  <c r="I20" i="6"/>
  <c r="Q20" i="6"/>
  <c r="X20" i="6"/>
  <c r="G21" i="6"/>
  <c r="H21" i="6"/>
  <c r="I21" i="6"/>
  <c r="Q21" i="6"/>
  <c r="X21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E11" i="12" l="1"/>
  <c r="K19" i="11"/>
  <c r="J19" i="11"/>
  <c r="K19" i="1"/>
  <c r="J19" i="1"/>
  <c r="D14" i="2" l="1"/>
  <c r="D7" i="2"/>
  <c r="D8" i="2"/>
  <c r="D9" i="2"/>
  <c r="D10" i="2"/>
  <c r="D11" i="2"/>
  <c r="D12" i="2"/>
  <c r="D13" i="2"/>
  <c r="D6" i="2"/>
  <c r="D23" i="2"/>
  <c r="D24" i="2"/>
  <c r="D25" i="2"/>
  <c r="D26" i="2"/>
  <c r="D27" i="2"/>
  <c r="D28" i="2"/>
  <c r="D15" i="2" l="1"/>
  <c r="D64" i="5"/>
  <c r="D65" i="5"/>
  <c r="D66" i="5"/>
  <c r="D67" i="5"/>
  <c r="D63" i="5"/>
  <c r="D53" i="5"/>
  <c r="D54" i="5"/>
  <c r="D55" i="5"/>
  <c r="D52" i="5"/>
  <c r="D42" i="5"/>
  <c r="D43" i="5"/>
  <c r="D44" i="5"/>
  <c r="D41" i="5"/>
  <c r="D30" i="5"/>
  <c r="D31" i="5"/>
  <c r="D32" i="5"/>
  <c r="D33" i="5"/>
  <c r="D29" i="5"/>
  <c r="D16" i="5"/>
  <c r="D17" i="5"/>
  <c r="D18" i="5"/>
  <c r="D19" i="5"/>
  <c r="D20" i="5"/>
  <c r="D15" i="5"/>
  <c r="D7" i="5"/>
  <c r="D6" i="5"/>
  <c r="D55" i="4"/>
  <c r="D56" i="4"/>
  <c r="D57" i="4"/>
  <c r="D58" i="4"/>
  <c r="D59" i="4"/>
  <c r="D60" i="4"/>
  <c r="D61" i="4"/>
  <c r="D62" i="4"/>
  <c r="D63" i="4"/>
  <c r="D64" i="4"/>
  <c r="D54" i="4"/>
  <c r="D44" i="4"/>
  <c r="D43" i="4"/>
  <c r="D45" i="4"/>
  <c r="D46" i="4"/>
  <c r="D42" i="4"/>
  <c r="D34" i="4"/>
  <c r="D31" i="4"/>
  <c r="D32" i="4"/>
  <c r="D33" i="4"/>
  <c r="D30" i="4"/>
  <c r="D18" i="4"/>
  <c r="D19" i="4"/>
  <c r="D17" i="4"/>
  <c r="D7" i="4"/>
  <c r="D6" i="4"/>
  <c r="D38" i="2"/>
  <c r="D39" i="2"/>
  <c r="D40" i="2"/>
  <c r="D41" i="2"/>
  <c r="D42" i="2"/>
  <c r="D43" i="2"/>
  <c r="D44" i="2"/>
  <c r="M65" i="9"/>
  <c r="K179" i="9"/>
  <c r="AP5" i="7"/>
  <c r="AO5" i="7"/>
  <c r="AN5" i="7"/>
  <c r="K158" i="9"/>
  <c r="AM5" i="7"/>
  <c r="AL5" i="7"/>
  <c r="AK5" i="7"/>
  <c r="AJ5" i="7"/>
  <c r="AI5" i="7"/>
  <c r="AH5" i="7"/>
  <c r="G141" i="9" s="1"/>
  <c r="M120" i="9"/>
  <c r="AF5" i="7"/>
  <c r="AG5" i="7"/>
  <c r="AE5" i="7"/>
  <c r="I118" i="9" s="1"/>
  <c r="AD5" i="7"/>
  <c r="K101" i="9"/>
  <c r="AC5" i="7"/>
  <c r="AB5" i="7"/>
  <c r="AA5" i="7"/>
  <c r="G84" i="9"/>
  <c r="M80" i="9"/>
  <c r="Y5" i="7"/>
  <c r="Z5" i="7"/>
  <c r="X5" i="7"/>
  <c r="I80" i="9" s="1"/>
  <c r="W5" i="7"/>
  <c r="Q63" i="9"/>
  <c r="S5" i="7"/>
  <c r="T5" i="7"/>
  <c r="M64" i="9" s="1"/>
  <c r="U5" i="7"/>
  <c r="V5" i="7"/>
  <c r="R5" i="7"/>
  <c r="Q5" i="7"/>
  <c r="M43" i="9"/>
  <c r="O5" i="7"/>
  <c r="P5" i="7"/>
  <c r="N5" i="7"/>
  <c r="M5" i="7"/>
  <c r="L5" i="7"/>
  <c r="K5" i="7"/>
  <c r="G26" i="9" s="1"/>
  <c r="F5" i="7"/>
  <c r="G5" i="7"/>
  <c r="H5" i="7"/>
  <c r="I5" i="7"/>
  <c r="J5" i="7"/>
  <c r="E5" i="7"/>
  <c r="D5" i="7"/>
  <c r="G5" i="9" s="1"/>
  <c r="AI6" i="6"/>
  <c r="AJ6" i="6"/>
  <c r="U6" i="6"/>
  <c r="V6" i="6"/>
  <c r="AC6" i="6"/>
  <c r="AD6" i="6"/>
  <c r="AI7" i="6"/>
  <c r="AJ7" i="6"/>
  <c r="U7" i="6"/>
  <c r="V7" i="6"/>
  <c r="AC7" i="6"/>
  <c r="AD7" i="6"/>
  <c r="AI8" i="6"/>
  <c r="AJ8" i="6"/>
  <c r="U8" i="6"/>
  <c r="V8" i="6"/>
  <c r="AC8" i="6"/>
  <c r="AD8" i="6"/>
  <c r="AI9" i="6"/>
  <c r="AJ9" i="6"/>
  <c r="U9" i="6"/>
  <c r="V9" i="6"/>
  <c r="AC9" i="6"/>
  <c r="AD9" i="6"/>
  <c r="AI10" i="6"/>
  <c r="AJ10" i="6"/>
  <c r="U10" i="6"/>
  <c r="V10" i="6"/>
  <c r="AC10" i="6"/>
  <c r="AD10" i="6"/>
  <c r="AI11" i="6"/>
  <c r="AJ11" i="6"/>
  <c r="U11" i="6"/>
  <c r="V11" i="6"/>
  <c r="AC11" i="6"/>
  <c r="AD11" i="6"/>
  <c r="AI12" i="6"/>
  <c r="AJ12" i="6"/>
  <c r="U12" i="6"/>
  <c r="V12" i="6"/>
  <c r="AC12" i="6"/>
  <c r="AD12" i="6"/>
  <c r="AI13" i="6"/>
  <c r="AJ13" i="6"/>
  <c r="U13" i="6"/>
  <c r="V13" i="6"/>
  <c r="AC13" i="6"/>
  <c r="AD13" i="6"/>
  <c r="AI14" i="6"/>
  <c r="AJ14" i="6"/>
  <c r="U14" i="6"/>
  <c r="V14" i="6"/>
  <c r="AC14" i="6"/>
  <c r="AD14" i="6"/>
  <c r="AI15" i="6"/>
  <c r="AJ15" i="6"/>
  <c r="U15" i="6"/>
  <c r="V15" i="6"/>
  <c r="AC15" i="6"/>
  <c r="AD15" i="6"/>
  <c r="AI16" i="6"/>
  <c r="AJ16" i="6"/>
  <c r="U16" i="6"/>
  <c r="V16" i="6"/>
  <c r="AC16" i="6"/>
  <c r="AD16" i="6"/>
  <c r="AI17" i="6"/>
  <c r="AJ17" i="6"/>
  <c r="U17" i="6"/>
  <c r="V17" i="6"/>
  <c r="AC17" i="6"/>
  <c r="AD17" i="6"/>
  <c r="U5" i="6"/>
  <c r="V5" i="6"/>
  <c r="AC5" i="6"/>
  <c r="AD5" i="6"/>
  <c r="AJ5" i="6"/>
  <c r="AI5" i="6"/>
  <c r="N5" i="6"/>
  <c r="T5" i="6"/>
  <c r="AB5" i="6"/>
  <c r="AG5" i="6"/>
  <c r="O5" i="6"/>
  <c r="AH5" i="6"/>
  <c r="S5" i="6"/>
  <c r="R5" i="6"/>
  <c r="AF5" i="6"/>
  <c r="K5" i="6"/>
  <c r="L5" i="6"/>
  <c r="M5" i="6"/>
  <c r="Z5" i="6"/>
  <c r="AA5" i="6"/>
  <c r="J5" i="6"/>
  <c r="Y5" i="6"/>
  <c r="I5" i="6"/>
  <c r="Q5" i="6"/>
  <c r="X5" i="6"/>
  <c r="H5" i="6"/>
  <c r="G5" i="6"/>
  <c r="F5" i="6"/>
  <c r="E5" i="6"/>
  <c r="D5" i="6"/>
  <c r="G7" i="9" l="1"/>
  <c r="G28" i="9"/>
  <c r="I26" i="9"/>
  <c r="K63" i="9"/>
  <c r="O5" i="9"/>
  <c r="M61" i="9"/>
  <c r="Q61" i="9"/>
  <c r="S5" i="9"/>
  <c r="M7" i="9"/>
  <c r="I24" i="9"/>
  <c r="K45" i="9"/>
  <c r="I63" i="9"/>
  <c r="K65" i="9"/>
  <c r="G103" i="9"/>
  <c r="K122" i="9"/>
  <c r="G156" i="9"/>
  <c r="S9" i="9"/>
  <c r="S7" i="9"/>
  <c r="K7" i="9"/>
  <c r="I45" i="9"/>
  <c r="Q64" i="9"/>
  <c r="Q65" i="9"/>
  <c r="I65" i="9"/>
  <c r="I82" i="9"/>
  <c r="I137" i="9"/>
  <c r="G99" i="9"/>
  <c r="M84" i="9"/>
  <c r="I61" i="9"/>
  <c r="I47" i="9"/>
  <c r="I43" i="9"/>
  <c r="O9" i="9"/>
  <c r="M5" i="9"/>
  <c r="K5" i="9"/>
  <c r="K9" i="9"/>
  <c r="Q5" i="9"/>
  <c r="I5" i="9"/>
  <c r="G43" i="9"/>
  <c r="G63" i="9"/>
  <c r="G80" i="9"/>
  <c r="M47" i="9"/>
  <c r="M63" i="9"/>
  <c r="M82" i="9"/>
  <c r="M118" i="9"/>
  <c r="M9" i="9"/>
  <c r="I103" i="9"/>
  <c r="I139" i="9"/>
  <c r="I160" i="9"/>
  <c r="I175" i="9"/>
  <c r="M45" i="9"/>
  <c r="M122" i="9"/>
  <c r="Q8" i="9"/>
  <c r="M44" i="9"/>
  <c r="M83" i="9"/>
  <c r="K100" i="9"/>
  <c r="M119" i="9"/>
  <c r="K140" i="9"/>
  <c r="K157" i="9"/>
  <c r="K178" i="9"/>
  <c r="K46" i="9"/>
  <c r="K44" i="9"/>
  <c r="K42" i="9"/>
  <c r="O62" i="9"/>
  <c r="O66" i="9"/>
  <c r="O64" i="9"/>
  <c r="K81" i="9"/>
  <c r="K85" i="9"/>
  <c r="K83" i="9"/>
  <c r="K121" i="9"/>
  <c r="K119" i="9"/>
  <c r="K123" i="9"/>
  <c r="K120" i="9"/>
  <c r="K118" i="9"/>
  <c r="G120" i="9"/>
  <c r="G118" i="9"/>
  <c r="G139" i="9"/>
  <c r="G137" i="9"/>
  <c r="G160" i="9"/>
  <c r="G177" i="9"/>
  <c r="G175" i="9"/>
  <c r="I9" i="9"/>
  <c r="Q9" i="9"/>
  <c r="G24" i="9"/>
  <c r="G47" i="9"/>
  <c r="K43" i="9"/>
  <c r="G61" i="9"/>
  <c r="O61" i="9"/>
  <c r="G82" i="9"/>
  <c r="K80" i="9"/>
  <c r="G101" i="9"/>
  <c r="G122" i="9"/>
  <c r="G158" i="9"/>
  <c r="G179" i="9"/>
  <c r="G6" i="9"/>
  <c r="I8" i="9"/>
  <c r="M8" i="9"/>
  <c r="G27" i="9"/>
  <c r="I25" i="9"/>
  <c r="G46" i="9"/>
  <c r="G62" i="9"/>
  <c r="G81" i="9"/>
  <c r="G100" i="9"/>
  <c r="G121" i="9"/>
  <c r="G140" i="9"/>
  <c r="G157" i="9"/>
  <c r="G178" i="9"/>
  <c r="G9" i="9"/>
  <c r="I7" i="9"/>
  <c r="Q7" i="9"/>
  <c r="I28" i="9"/>
  <c r="G45" i="9"/>
  <c r="G65" i="9"/>
  <c r="O65" i="9"/>
  <c r="K84" i="9"/>
  <c r="O6" i="9"/>
  <c r="O4" i="9"/>
  <c r="O8" i="9"/>
  <c r="S6" i="9"/>
  <c r="S4" i="9"/>
  <c r="S8" i="9"/>
  <c r="K6" i="9"/>
  <c r="K4" i="9"/>
  <c r="K8" i="9"/>
  <c r="I44" i="9"/>
  <c r="I42" i="9"/>
  <c r="I46" i="9"/>
  <c r="I64" i="9"/>
  <c r="I62" i="9"/>
  <c r="I66" i="9"/>
  <c r="K62" i="9"/>
  <c r="K66" i="9"/>
  <c r="K64" i="9"/>
  <c r="I83" i="9"/>
  <c r="I81" i="9"/>
  <c r="I85" i="9"/>
  <c r="I102" i="9"/>
  <c r="I100" i="9"/>
  <c r="I104" i="9"/>
  <c r="I101" i="9"/>
  <c r="I99" i="9"/>
  <c r="K103" i="9"/>
  <c r="I119" i="9"/>
  <c r="I123" i="9"/>
  <c r="I121" i="9"/>
  <c r="I122" i="9"/>
  <c r="I138" i="9"/>
  <c r="I142" i="9"/>
  <c r="I140" i="9"/>
  <c r="I141" i="9"/>
  <c r="K139" i="9"/>
  <c r="K137" i="9"/>
  <c r="I159" i="9"/>
  <c r="I157" i="9"/>
  <c r="I161" i="9"/>
  <c r="I158" i="9"/>
  <c r="I156" i="9"/>
  <c r="K160" i="9"/>
  <c r="I176" i="9"/>
  <c r="I180" i="9"/>
  <c r="I178" i="9"/>
  <c r="I179" i="9"/>
  <c r="K177" i="9"/>
  <c r="K175" i="9"/>
  <c r="O7" i="9"/>
  <c r="K47" i="9"/>
  <c r="K61" i="9"/>
  <c r="O63" i="9"/>
  <c r="I84" i="9"/>
  <c r="K82" i="9"/>
  <c r="K99" i="9"/>
  <c r="I120" i="9"/>
  <c r="K141" i="9"/>
  <c r="K156" i="9"/>
  <c r="I177" i="9"/>
  <c r="G8" i="9"/>
  <c r="I4" i="9"/>
  <c r="I6" i="9"/>
  <c r="M4" i="9"/>
  <c r="M6" i="9"/>
  <c r="Q4" i="9"/>
  <c r="Q6" i="9"/>
  <c r="G23" i="9"/>
  <c r="G25" i="9"/>
  <c r="I27" i="9"/>
  <c r="G42" i="9"/>
  <c r="G44" i="9"/>
  <c r="M46" i="9"/>
  <c r="G64" i="9"/>
  <c r="M66" i="9"/>
  <c r="M62" i="9"/>
  <c r="Q66" i="9"/>
  <c r="Q62" i="9"/>
  <c r="G83" i="9"/>
  <c r="M85" i="9"/>
  <c r="M81" i="9"/>
  <c r="G102" i="9"/>
  <c r="K102" i="9"/>
  <c r="G123" i="9"/>
  <c r="G119" i="9"/>
  <c r="M121" i="9"/>
  <c r="G142" i="9"/>
  <c r="G138" i="9"/>
  <c r="K142" i="9"/>
  <c r="K138" i="9"/>
  <c r="G159" i="9"/>
  <c r="K159" i="9"/>
  <c r="G180" i="9"/>
  <c r="G176" i="9"/>
  <c r="K180" i="9"/>
  <c r="K176" i="9"/>
  <c r="G4" i="9"/>
  <c r="I23" i="9"/>
  <c r="M42" i="9"/>
  <c r="G66" i="9"/>
  <c r="G85" i="9"/>
  <c r="G104" i="9"/>
  <c r="K104" i="9"/>
  <c r="M123" i="9"/>
  <c r="G161" i="9"/>
  <c r="K161" i="9"/>
  <c r="DB16" i="11"/>
  <c r="DB16" i="1"/>
  <c r="L180" i="9" l="1"/>
  <c r="L179" i="9"/>
  <c r="L178" i="9"/>
  <c r="L177" i="9"/>
  <c r="L176" i="9"/>
  <c r="L175" i="9"/>
  <c r="J180" i="9"/>
  <c r="J179" i="9"/>
  <c r="J178" i="9"/>
  <c r="J177" i="9"/>
  <c r="J176" i="9"/>
  <c r="J175" i="9"/>
  <c r="H180" i="9"/>
  <c r="H179" i="9"/>
  <c r="H178" i="9"/>
  <c r="H177" i="9"/>
  <c r="H176" i="9"/>
  <c r="H175" i="9"/>
  <c r="L161" i="9"/>
  <c r="L160" i="9"/>
  <c r="L159" i="9"/>
  <c r="L158" i="9"/>
  <c r="L157" i="9"/>
  <c r="L156" i="9"/>
  <c r="J161" i="9"/>
  <c r="J160" i="9"/>
  <c r="J159" i="9"/>
  <c r="J158" i="9"/>
  <c r="J157" i="9"/>
  <c r="J156" i="9"/>
  <c r="H161" i="9"/>
  <c r="H160" i="9"/>
  <c r="H159" i="9"/>
  <c r="H158" i="9"/>
  <c r="H157" i="9"/>
  <c r="H156" i="9"/>
  <c r="L142" i="9"/>
  <c r="L141" i="9"/>
  <c r="L140" i="9"/>
  <c r="L139" i="9"/>
  <c r="L138" i="9"/>
  <c r="L137" i="9"/>
  <c r="J142" i="9"/>
  <c r="J141" i="9"/>
  <c r="J140" i="9"/>
  <c r="J139" i="9"/>
  <c r="J138" i="9"/>
  <c r="J137" i="9"/>
  <c r="H142" i="9"/>
  <c r="H141" i="9"/>
  <c r="H140" i="9"/>
  <c r="H139" i="9"/>
  <c r="H138" i="9"/>
  <c r="H137" i="9"/>
  <c r="N123" i="9"/>
  <c r="N122" i="9"/>
  <c r="N121" i="9"/>
  <c r="N120" i="9"/>
  <c r="N119" i="9"/>
  <c r="N118" i="9"/>
  <c r="L123" i="9"/>
  <c r="L122" i="9"/>
  <c r="L121" i="9"/>
  <c r="L120" i="9"/>
  <c r="L119" i="9"/>
  <c r="L118" i="9"/>
  <c r="J123" i="9"/>
  <c r="J122" i="9"/>
  <c r="J121" i="9"/>
  <c r="J120" i="9"/>
  <c r="J119" i="9"/>
  <c r="J118" i="9"/>
  <c r="H123" i="9"/>
  <c r="H122" i="9"/>
  <c r="H121" i="9"/>
  <c r="H120" i="9"/>
  <c r="H119" i="9"/>
  <c r="H118" i="9"/>
  <c r="L104" i="9"/>
  <c r="L103" i="9"/>
  <c r="L102" i="9"/>
  <c r="L101" i="9"/>
  <c r="L100" i="9"/>
  <c r="L99" i="9"/>
  <c r="J104" i="9"/>
  <c r="J103" i="9"/>
  <c r="J102" i="9"/>
  <c r="J101" i="9"/>
  <c r="J100" i="9"/>
  <c r="J99" i="9"/>
  <c r="H104" i="9"/>
  <c r="H103" i="9"/>
  <c r="H102" i="9"/>
  <c r="H101" i="9"/>
  <c r="H100" i="9"/>
  <c r="H99" i="9"/>
  <c r="N85" i="9"/>
  <c r="N84" i="9"/>
  <c r="N83" i="9"/>
  <c r="N82" i="9"/>
  <c r="N81" i="9"/>
  <c r="N80" i="9"/>
  <c r="L85" i="9"/>
  <c r="L84" i="9"/>
  <c r="L83" i="9"/>
  <c r="L82" i="9"/>
  <c r="L81" i="9"/>
  <c r="L80" i="9"/>
  <c r="J85" i="9"/>
  <c r="J84" i="9"/>
  <c r="J83" i="9"/>
  <c r="J82" i="9"/>
  <c r="J81" i="9"/>
  <c r="J80" i="9"/>
  <c r="H85" i="9"/>
  <c r="H84" i="9"/>
  <c r="H83" i="9"/>
  <c r="H82" i="9"/>
  <c r="H81" i="9"/>
  <c r="H80" i="9"/>
  <c r="R66" i="9"/>
  <c r="R65" i="9"/>
  <c r="R64" i="9"/>
  <c r="R63" i="9"/>
  <c r="R62" i="9"/>
  <c r="R61" i="9"/>
  <c r="P66" i="9"/>
  <c r="P65" i="9"/>
  <c r="P64" i="9"/>
  <c r="P63" i="9"/>
  <c r="P62" i="9"/>
  <c r="P61" i="9"/>
  <c r="N66" i="9"/>
  <c r="N65" i="9"/>
  <c r="N64" i="9"/>
  <c r="N63" i="9"/>
  <c r="N62" i="9"/>
  <c r="N61" i="9"/>
  <c r="L66" i="9"/>
  <c r="L65" i="9"/>
  <c r="L64" i="9"/>
  <c r="L63" i="9"/>
  <c r="L62" i="9"/>
  <c r="L61" i="9"/>
  <c r="J66" i="9"/>
  <c r="J65" i="9"/>
  <c r="J64" i="9"/>
  <c r="J63" i="9"/>
  <c r="J62" i="9"/>
  <c r="J61" i="9"/>
  <c r="H66" i="9"/>
  <c r="H65" i="9"/>
  <c r="H64" i="9"/>
  <c r="H63" i="9"/>
  <c r="H62" i="9"/>
  <c r="H61" i="9"/>
  <c r="N47" i="9"/>
  <c r="N46" i="9"/>
  <c r="N45" i="9"/>
  <c r="N44" i="9"/>
  <c r="N43" i="9"/>
  <c r="N42" i="9"/>
  <c r="L47" i="9"/>
  <c r="L46" i="9"/>
  <c r="L45" i="9"/>
  <c r="L44" i="9"/>
  <c r="L43" i="9"/>
  <c r="L42" i="9"/>
  <c r="J47" i="9"/>
  <c r="J46" i="9"/>
  <c r="J45" i="9"/>
  <c r="J44" i="9"/>
  <c r="J43" i="9"/>
  <c r="J42" i="9"/>
  <c r="H47" i="9"/>
  <c r="H46" i="9"/>
  <c r="H45" i="9"/>
  <c r="H44" i="9"/>
  <c r="H43" i="9"/>
  <c r="H42" i="9"/>
  <c r="J28" i="9"/>
  <c r="J27" i="9"/>
  <c r="J26" i="9"/>
  <c r="J25" i="9"/>
  <c r="J24" i="9"/>
  <c r="J23" i="9"/>
  <c r="H28" i="9"/>
  <c r="H27" i="9"/>
  <c r="H26" i="9"/>
  <c r="H25" i="9"/>
  <c r="H24" i="9"/>
  <c r="H23" i="9"/>
  <c r="T9" i="9"/>
  <c r="T8" i="9"/>
  <c r="T7" i="9"/>
  <c r="T6" i="9"/>
  <c r="T5" i="9"/>
  <c r="T4" i="9"/>
  <c r="R9" i="9"/>
  <c r="R8" i="9"/>
  <c r="R7" i="9"/>
  <c r="R6" i="9"/>
  <c r="R5" i="9"/>
  <c r="R4" i="9"/>
  <c r="P9" i="9"/>
  <c r="P8" i="9"/>
  <c r="P7" i="9"/>
  <c r="P6" i="9"/>
  <c r="P5" i="9"/>
  <c r="P4" i="9"/>
  <c r="N9" i="9"/>
  <c r="N8" i="9"/>
  <c r="N7" i="9"/>
  <c r="N6" i="9"/>
  <c r="N5" i="9"/>
  <c r="N4" i="9"/>
  <c r="L9" i="9"/>
  <c r="L8" i="9"/>
  <c r="L7" i="9"/>
  <c r="L6" i="9"/>
  <c r="L5" i="9"/>
  <c r="L4" i="9"/>
  <c r="J9" i="9"/>
  <c r="J8" i="9"/>
  <c r="J7" i="9"/>
  <c r="J6" i="9"/>
  <c r="J5" i="9"/>
  <c r="J4" i="9"/>
  <c r="H9" i="9"/>
  <c r="H8" i="9"/>
  <c r="H7" i="9"/>
  <c r="H6" i="9"/>
  <c r="H5" i="9"/>
  <c r="H4" i="9"/>
  <c r="K181" i="9"/>
  <c r="L182" i="9" s="1"/>
  <c r="L184" i="9" s="1"/>
  <c r="I181" i="9"/>
  <c r="J182" i="9" s="1"/>
  <c r="J184" i="9" s="1"/>
  <c r="G181" i="9"/>
  <c r="H182" i="9" s="1"/>
  <c r="H184" i="9" s="1"/>
  <c r="K162" i="9"/>
  <c r="L163" i="9" s="1"/>
  <c r="L165" i="9" s="1"/>
  <c r="I162" i="9"/>
  <c r="J163" i="9" s="1"/>
  <c r="J165" i="9" s="1"/>
  <c r="G162" i="9"/>
  <c r="H163" i="9" s="1"/>
  <c r="H165" i="9" s="1"/>
  <c r="K143" i="9"/>
  <c r="L144" i="9" s="1"/>
  <c r="L146" i="9" s="1"/>
  <c r="I143" i="9"/>
  <c r="J144" i="9" s="1"/>
  <c r="J146" i="9" s="1"/>
  <c r="G143" i="9"/>
  <c r="H144" i="9" s="1"/>
  <c r="H146" i="9" s="1"/>
  <c r="M124" i="9"/>
  <c r="N125" i="9" s="1"/>
  <c r="N127" i="9" s="1"/>
  <c r="K124" i="9"/>
  <c r="L125" i="9" s="1"/>
  <c r="L127" i="9" s="1"/>
  <c r="I124" i="9"/>
  <c r="J125" i="9" s="1"/>
  <c r="J127" i="9" s="1"/>
  <c r="G124" i="9"/>
  <c r="H125" i="9" s="1"/>
  <c r="H127" i="9" s="1"/>
  <c r="H106" i="9"/>
  <c r="H108" i="9" s="1"/>
  <c r="K105" i="9"/>
  <c r="L106" i="9" s="1"/>
  <c r="L108" i="9" s="1"/>
  <c r="I105" i="9"/>
  <c r="J106" i="9" s="1"/>
  <c r="J108" i="9" s="1"/>
  <c r="G105" i="9"/>
  <c r="M86" i="9"/>
  <c r="N87" i="9" s="1"/>
  <c r="N89" i="9" s="1"/>
  <c r="K86" i="9"/>
  <c r="L87" i="9" s="1"/>
  <c r="L89" i="9" s="1"/>
  <c r="I86" i="9"/>
  <c r="J87" i="9" s="1"/>
  <c r="J89" i="9" s="1"/>
  <c r="G86" i="9"/>
  <c r="H87" i="9" s="1"/>
  <c r="H89" i="9" s="1"/>
  <c r="Q67" i="9"/>
  <c r="R68" i="9" s="1"/>
  <c r="R70" i="9" s="1"/>
  <c r="O67" i="9"/>
  <c r="P68" i="9" s="1"/>
  <c r="P70" i="9" s="1"/>
  <c r="M67" i="9"/>
  <c r="N68" i="9" s="1"/>
  <c r="N70" i="9" s="1"/>
  <c r="K67" i="9"/>
  <c r="L68" i="9" s="1"/>
  <c r="L70" i="9" s="1"/>
  <c r="I67" i="9"/>
  <c r="J68" i="9" s="1"/>
  <c r="J70" i="9" s="1"/>
  <c r="G67" i="9"/>
  <c r="H68" i="9" s="1"/>
  <c r="H70" i="9" s="1"/>
  <c r="M48" i="9"/>
  <c r="N49" i="9" s="1"/>
  <c r="N51" i="9" s="1"/>
  <c r="K48" i="9"/>
  <c r="L49" i="9" s="1"/>
  <c r="L51" i="9" s="1"/>
  <c r="I48" i="9"/>
  <c r="J49" i="9" s="1"/>
  <c r="J51" i="9" s="1"/>
  <c r="G48" i="9"/>
  <c r="H49" i="9" s="1"/>
  <c r="H51" i="9" s="1"/>
  <c r="I29" i="9"/>
  <c r="J30" i="9" s="1"/>
  <c r="J32" i="9" s="1"/>
  <c r="G29" i="9"/>
  <c r="H30" i="9" s="1"/>
  <c r="H32" i="9" s="1"/>
  <c r="I10" i="9"/>
  <c r="J11" i="9" s="1"/>
  <c r="J13" i="9" s="1"/>
  <c r="K10" i="9"/>
  <c r="L11" i="9" s="1"/>
  <c r="L13" i="9" s="1"/>
  <c r="M10" i="9"/>
  <c r="N11" i="9" s="1"/>
  <c r="N13" i="9" s="1"/>
  <c r="O10" i="9"/>
  <c r="P11" i="9" s="1"/>
  <c r="P13" i="9" s="1"/>
  <c r="Q10" i="9"/>
  <c r="R11" i="9" s="1"/>
  <c r="R13" i="9" s="1"/>
  <c r="S10" i="9"/>
  <c r="T11" i="9" s="1"/>
  <c r="T13" i="9" s="1"/>
  <c r="G10" i="9"/>
  <c r="H11" i="9" s="1"/>
  <c r="H13" i="9" s="1"/>
  <c r="L143" i="9" l="1"/>
  <c r="L147" i="9" s="1"/>
  <c r="L148" i="9" s="1"/>
  <c r="H181" i="9"/>
  <c r="H185" i="9" s="1"/>
  <c r="H186" i="9" s="1"/>
  <c r="N10" i="9"/>
  <c r="N14" i="9" s="1"/>
  <c r="N15" i="9" s="1"/>
  <c r="H29" i="9"/>
  <c r="H33" i="9" s="1"/>
  <c r="H34" i="9" s="1"/>
  <c r="C5" i="10" s="1"/>
  <c r="L86" i="9"/>
  <c r="L90" i="9" s="1"/>
  <c r="L91" i="9" s="1"/>
  <c r="K91" i="9" s="1"/>
  <c r="J124" i="9"/>
  <c r="J128" i="9" s="1"/>
  <c r="J129" i="9" s="1"/>
  <c r="I129" i="9" s="1"/>
  <c r="J143" i="9"/>
  <c r="J147" i="9" s="1"/>
  <c r="J148" i="9" s="1"/>
  <c r="J67" i="9"/>
  <c r="J71" i="9" s="1"/>
  <c r="N67" i="9"/>
  <c r="N71" i="9" s="1"/>
  <c r="N72" i="9" s="1"/>
  <c r="J86" i="9"/>
  <c r="J90" i="9" s="1"/>
  <c r="J91" i="9" s="1"/>
  <c r="I91" i="9" s="1"/>
  <c r="H143" i="9"/>
  <c r="H147" i="9" s="1"/>
  <c r="H148" i="9" s="1"/>
  <c r="D11" i="10" s="1"/>
  <c r="P10" i="9"/>
  <c r="P14" i="9" s="1"/>
  <c r="P15" i="9" s="1"/>
  <c r="O15" i="9" s="1"/>
  <c r="T10" i="9"/>
  <c r="T14" i="9" s="1"/>
  <c r="T15" i="9" s="1"/>
  <c r="S15" i="9" s="1"/>
  <c r="N86" i="9"/>
  <c r="N90" i="9" s="1"/>
  <c r="N91" i="9" s="1"/>
  <c r="H124" i="9"/>
  <c r="H128" i="9" s="1"/>
  <c r="H129" i="9" s="1"/>
  <c r="N124" i="9"/>
  <c r="N128" i="9" s="1"/>
  <c r="N129" i="9" s="1"/>
  <c r="R10" i="9"/>
  <c r="R14" i="9" s="1"/>
  <c r="R15" i="9" s="1"/>
  <c r="J48" i="9"/>
  <c r="J52" i="9" s="1"/>
  <c r="J53" i="9" s="1"/>
  <c r="I53" i="9" s="1"/>
  <c r="N48" i="9"/>
  <c r="N52" i="9" s="1"/>
  <c r="N53" i="9" s="1"/>
  <c r="H67" i="9"/>
  <c r="H71" i="9" s="1"/>
  <c r="H72" i="9" s="1"/>
  <c r="C7" i="10" s="1"/>
  <c r="H86" i="9"/>
  <c r="H90" i="9" s="1"/>
  <c r="H91" i="9" s="1"/>
  <c r="J105" i="9"/>
  <c r="J109" i="9" s="1"/>
  <c r="J110" i="9" s="1"/>
  <c r="I110" i="9" s="1"/>
  <c r="L105" i="9"/>
  <c r="L109" i="9" s="1"/>
  <c r="L110" i="9" s="1"/>
  <c r="L162" i="9"/>
  <c r="L166" i="9" s="1"/>
  <c r="L167" i="9" s="1"/>
  <c r="L181" i="9"/>
  <c r="L185" i="9" s="1"/>
  <c r="L186" i="9" s="1"/>
  <c r="L10" i="9"/>
  <c r="L14" i="9" s="1"/>
  <c r="L15" i="9" s="1"/>
  <c r="J29" i="9"/>
  <c r="J33" i="9" s="1"/>
  <c r="J34" i="9" s="1"/>
  <c r="H48" i="9"/>
  <c r="H52" i="9" s="1"/>
  <c r="H53" i="9" s="1"/>
  <c r="L48" i="9"/>
  <c r="L52" i="9" s="1"/>
  <c r="L53" i="9" s="1"/>
  <c r="K53" i="9" s="1"/>
  <c r="L67" i="9"/>
  <c r="L71" i="9" s="1"/>
  <c r="L72" i="9" s="1"/>
  <c r="K72" i="9" s="1"/>
  <c r="P67" i="9"/>
  <c r="P71" i="9" s="1"/>
  <c r="P72" i="9" s="1"/>
  <c r="R67" i="9"/>
  <c r="R71" i="9" s="1"/>
  <c r="R72" i="9" s="1"/>
  <c r="Q72" i="9" s="1"/>
  <c r="H105" i="9"/>
  <c r="H109" i="9" s="1"/>
  <c r="H110" i="9" s="1"/>
  <c r="L124" i="9"/>
  <c r="L128" i="9" s="1"/>
  <c r="L129" i="9" s="1"/>
  <c r="H162" i="9"/>
  <c r="H166" i="9" s="1"/>
  <c r="H167" i="9" s="1"/>
  <c r="D12" i="10" s="1"/>
  <c r="J162" i="9"/>
  <c r="J166" i="9" s="1"/>
  <c r="J167" i="9" s="1"/>
  <c r="J181" i="9"/>
  <c r="J185" i="9" s="1"/>
  <c r="J186" i="9" s="1"/>
  <c r="J10" i="9"/>
  <c r="J14" i="9" s="1"/>
  <c r="J15" i="9" s="1"/>
  <c r="H10" i="9"/>
  <c r="H14" i="9" s="1"/>
  <c r="H15" i="9" s="1"/>
  <c r="C4" i="10" s="1"/>
  <c r="J72" i="9"/>
  <c r="D68" i="5"/>
  <c r="D56" i="5"/>
  <c r="D45" i="5"/>
  <c r="E44" i="5" s="1"/>
  <c r="D34" i="5"/>
  <c r="E32" i="5" s="1"/>
  <c r="D21" i="5"/>
  <c r="E18" i="5" s="1"/>
  <c r="D8" i="5"/>
  <c r="E7" i="5" s="1"/>
  <c r="D65" i="4"/>
  <c r="E57" i="4" s="1"/>
  <c r="D47" i="4"/>
  <c r="E46" i="4" s="1"/>
  <c r="D35" i="4"/>
  <c r="E34" i="4" s="1"/>
  <c r="D20" i="4"/>
  <c r="D8" i="4"/>
  <c r="E7" i="4" s="1"/>
  <c r="D45" i="2"/>
  <c r="E39" i="2" s="1"/>
  <c r="D29" i="2"/>
  <c r="D10" i="10" l="1"/>
  <c r="AK22" i="6"/>
  <c r="D28" i="6" s="1"/>
  <c r="E25" i="2"/>
  <c r="E63" i="4"/>
  <c r="E59" i="4"/>
  <c r="E55" i="4"/>
  <c r="E62" i="4"/>
  <c r="E64" i="4"/>
  <c r="E60" i="4"/>
  <c r="E56" i="4"/>
  <c r="E58" i="4"/>
  <c r="E54" i="4"/>
  <c r="E61" i="4"/>
  <c r="E45" i="4"/>
  <c r="E44" i="4"/>
  <c r="E42" i="4"/>
  <c r="E43" i="4"/>
  <c r="E32" i="4"/>
  <c r="E33" i="4"/>
  <c r="E30" i="4"/>
  <c r="E31" i="4"/>
  <c r="E43" i="2"/>
  <c r="E42" i="2"/>
  <c r="E38" i="2"/>
  <c r="E41" i="2"/>
  <c r="E44" i="2"/>
  <c r="E40" i="2"/>
  <c r="K186" i="9"/>
  <c r="F13" i="10"/>
  <c r="I186" i="9"/>
  <c r="E13" i="10"/>
  <c r="G186" i="9"/>
  <c r="D13" i="10"/>
  <c r="H189" i="9"/>
  <c r="K167" i="9"/>
  <c r="F12" i="10"/>
  <c r="I167" i="9"/>
  <c r="E12" i="10"/>
  <c r="K148" i="9"/>
  <c r="F11" i="10"/>
  <c r="I148" i="9"/>
  <c r="E11" i="10"/>
  <c r="M129" i="9"/>
  <c r="F10" i="10"/>
  <c r="K129" i="9"/>
  <c r="E10" i="10"/>
  <c r="K110" i="9"/>
  <c r="F9" i="10"/>
  <c r="D9" i="10"/>
  <c r="M91" i="9"/>
  <c r="F8" i="10"/>
  <c r="D8" i="10"/>
  <c r="O72" i="9"/>
  <c r="F7" i="10"/>
  <c r="M72" i="9"/>
  <c r="E7" i="10"/>
  <c r="I72" i="9"/>
  <c r="D7" i="10"/>
  <c r="M53" i="9"/>
  <c r="F6" i="10"/>
  <c r="D6" i="10"/>
  <c r="I34" i="9"/>
  <c r="E5" i="10"/>
  <c r="C15" i="10"/>
  <c r="Q15" i="9"/>
  <c r="G4" i="10"/>
  <c r="G15" i="10" s="1"/>
  <c r="M15" i="9"/>
  <c r="F4" i="10"/>
  <c r="I15" i="9"/>
  <c r="D4" i="10"/>
  <c r="K15" i="9"/>
  <c r="E4" i="10"/>
  <c r="G167" i="9"/>
  <c r="H170" i="9"/>
  <c r="G148" i="9"/>
  <c r="H151" i="9"/>
  <c r="G129" i="9"/>
  <c r="H132" i="9"/>
  <c r="G110" i="9"/>
  <c r="H113" i="9"/>
  <c r="G91" i="9"/>
  <c r="H94" i="9"/>
  <c r="G72" i="9"/>
  <c r="H75" i="9"/>
  <c r="G53" i="9"/>
  <c r="H56" i="9"/>
  <c r="G34" i="9"/>
  <c r="H37" i="9"/>
  <c r="G15" i="9"/>
  <c r="H18" i="9"/>
  <c r="E54" i="5"/>
  <c r="E17" i="5"/>
  <c r="E55" i="5"/>
  <c r="E16" i="5"/>
  <c r="E15" i="5"/>
  <c r="E20" i="5"/>
  <c r="E19" i="5"/>
  <c r="E31" i="5"/>
  <c r="E29" i="5"/>
  <c r="E30" i="5"/>
  <c r="E43" i="5"/>
  <c r="E33" i="5"/>
  <c r="E41" i="5"/>
  <c r="E42" i="5"/>
  <c r="E53" i="5"/>
  <c r="E52" i="5"/>
  <c r="E65" i="5"/>
  <c r="E66" i="5"/>
  <c r="E67" i="5"/>
  <c r="E63" i="5"/>
  <c r="E64" i="5"/>
  <c r="E6" i="5"/>
  <c r="E18" i="4"/>
  <c r="E19" i="4"/>
  <c r="E6" i="4"/>
  <c r="E17" i="4"/>
  <c r="E28" i="2"/>
  <c r="E24" i="2"/>
  <c r="E27" i="2"/>
  <c r="E26" i="2"/>
  <c r="E23" i="2"/>
  <c r="G37" i="9" l="1"/>
  <c r="D45" i="10"/>
  <c r="G75" i="9"/>
  <c r="F45" i="10"/>
  <c r="G113" i="9"/>
  <c r="H45" i="10"/>
  <c r="G151" i="9"/>
  <c r="J45" i="10"/>
  <c r="G189" i="9"/>
  <c r="L45" i="10"/>
  <c r="G18" i="9"/>
  <c r="C45" i="10"/>
  <c r="G56" i="9"/>
  <c r="E45" i="10"/>
  <c r="G94" i="9"/>
  <c r="G45" i="10"/>
  <c r="G132" i="9"/>
  <c r="I45" i="10"/>
  <c r="G170" i="9"/>
  <c r="K45" i="10"/>
  <c r="E15" i="10"/>
  <c r="E26" i="10" s="1"/>
  <c r="E15" i="2"/>
  <c r="E56" i="5"/>
  <c r="G16" i="10"/>
  <c r="G26" i="10"/>
  <c r="G17" i="10"/>
  <c r="C26" i="10"/>
  <c r="C17" i="10"/>
  <c r="C16" i="10"/>
  <c r="F15" i="10"/>
  <c r="D15" i="10"/>
  <c r="E68" i="5"/>
  <c r="E21" i="5"/>
  <c r="E8" i="5"/>
  <c r="E45" i="5"/>
  <c r="E34" i="5"/>
  <c r="E35" i="4"/>
  <c r="E65" i="4"/>
  <c r="E47" i="4"/>
  <c r="E20" i="4"/>
  <c r="E8" i="4"/>
  <c r="E45" i="2"/>
  <c r="E29" i="2"/>
  <c r="E17" i="10" l="1"/>
  <c r="E16" i="10"/>
  <c r="F26" i="10"/>
  <c r="F17" i="10"/>
  <c r="F16" i="10"/>
  <c r="D26" i="10"/>
  <c r="D17" i="10"/>
  <c r="D16" i="10"/>
  <c r="C21" i="10" l="1"/>
  <c r="C20" i="10"/>
  <c r="P22" i="6" l="1"/>
  <c r="D25" i="6"/>
  <c r="W22" i="6"/>
  <c r="D26" i="6"/>
  <c r="D27" i="6"/>
</calcChain>
</file>

<file path=xl/sharedStrings.xml><?xml version="1.0" encoding="utf-8"?>
<sst xmlns="http://schemas.openxmlformats.org/spreadsheetml/2006/main" count="2659" uniqueCount="429">
  <si>
    <t>No</t>
  </si>
  <si>
    <t>27-H1</t>
  </si>
  <si>
    <t>27-H2</t>
  </si>
  <si>
    <t>27-H3</t>
  </si>
  <si>
    <t>27-H4</t>
  </si>
  <si>
    <t>27-H5</t>
  </si>
  <si>
    <t>27-H6</t>
  </si>
  <si>
    <t>27-H7</t>
  </si>
  <si>
    <t>27-H8</t>
  </si>
  <si>
    <t>27-H9</t>
  </si>
  <si>
    <t>27-H10</t>
  </si>
  <si>
    <t>27-H11</t>
  </si>
  <si>
    <t>27-H12</t>
  </si>
  <si>
    <t>27-H13</t>
  </si>
  <si>
    <t>27-H14</t>
  </si>
  <si>
    <t>27-H15</t>
  </si>
  <si>
    <t>27-H16</t>
  </si>
  <si>
    <t>27-H17</t>
  </si>
  <si>
    <t>27-H18</t>
  </si>
  <si>
    <t>27-H19</t>
  </si>
  <si>
    <t>27-H20</t>
  </si>
  <si>
    <t>27-H21</t>
  </si>
  <si>
    <t>27-H22</t>
  </si>
  <si>
    <t>27-H23</t>
  </si>
  <si>
    <t>27-H24</t>
  </si>
  <si>
    <t>27-H25</t>
  </si>
  <si>
    <t>27-H26</t>
  </si>
  <si>
    <t>27-H27</t>
  </si>
  <si>
    <t>27-H28</t>
  </si>
  <si>
    <t>27-H29</t>
  </si>
  <si>
    <t>27-H30</t>
  </si>
  <si>
    <t>28-I1</t>
  </si>
  <si>
    <t>28-I2</t>
  </si>
  <si>
    <t>28-I3</t>
  </si>
  <si>
    <t>28-I4</t>
  </si>
  <si>
    <t>28-I5</t>
  </si>
  <si>
    <t>28-I6</t>
  </si>
  <si>
    <t>28-I7</t>
  </si>
  <si>
    <t>29-P1</t>
  </si>
  <si>
    <t>29-P2</t>
  </si>
  <si>
    <t>30-A1</t>
  </si>
  <si>
    <t>30-A2</t>
  </si>
  <si>
    <t>30-A3</t>
  </si>
  <si>
    <t>30-A4</t>
  </si>
  <si>
    <t>31-RH1</t>
  </si>
  <si>
    <t>31-RH2</t>
  </si>
  <si>
    <t>31-RH3</t>
  </si>
  <si>
    <t>31-RH4</t>
  </si>
  <si>
    <t>31-RH5</t>
  </si>
  <si>
    <t>31-RH6</t>
  </si>
  <si>
    <t>32-T1</t>
  </si>
  <si>
    <t>32-T2</t>
  </si>
  <si>
    <t>32-T3</t>
  </si>
  <si>
    <t>32-T4</t>
  </si>
  <si>
    <t>33-C1</t>
  </si>
  <si>
    <t>33-C2</t>
  </si>
  <si>
    <t>33-C3</t>
  </si>
  <si>
    <t>34-R1</t>
  </si>
  <si>
    <t>34-R2</t>
  </si>
  <si>
    <t>34-R3</t>
  </si>
  <si>
    <t>34-R4</t>
  </si>
  <si>
    <t>35-CA1</t>
  </si>
  <si>
    <t>35-CA2</t>
  </si>
  <si>
    <t>35-CA3</t>
  </si>
  <si>
    <t>36-A1</t>
  </si>
  <si>
    <t>36-A2</t>
  </si>
  <si>
    <t>36-A3</t>
  </si>
  <si>
    <t>37-CO1</t>
  </si>
  <si>
    <t>Pregunta No</t>
  </si>
  <si>
    <t>Indique el total de años de experiencia en Gestión de Proyectos</t>
  </si>
  <si>
    <t>Ninguna experiencia</t>
  </si>
  <si>
    <t>De 3 a menos de 5 años</t>
  </si>
  <si>
    <t>De 5 a menos de 10 años</t>
  </si>
  <si>
    <t>De 10 a menos de 15 años</t>
  </si>
  <si>
    <t>Más de 15 años</t>
  </si>
  <si>
    <t>Cantidad</t>
  </si>
  <si>
    <t>%</t>
  </si>
  <si>
    <t xml:space="preserve">Respuestas </t>
  </si>
  <si>
    <t>Total Entrevistados</t>
  </si>
  <si>
    <t>Indique si posee algún título o certificación oficial en Gestión de Proyectos</t>
  </si>
  <si>
    <t>Ninguna titulación, ni certificación</t>
  </si>
  <si>
    <t>Especialista en Gestión de Proyectos</t>
  </si>
  <si>
    <t xml:space="preserve">Doctorado en Gestión de Proyectos </t>
  </si>
  <si>
    <t>Certificado por PMI</t>
  </si>
  <si>
    <t>Certificado por IPMA</t>
  </si>
  <si>
    <t>Certificado por PRINCE 2</t>
  </si>
  <si>
    <t>Otro</t>
  </si>
  <si>
    <t>Su organización tiene implementada alguna normativa ISO</t>
  </si>
  <si>
    <t>Si</t>
  </si>
  <si>
    <t>Indique la normativa ISO más importante que su organización tiene implementada</t>
  </si>
  <si>
    <t>ISO 9001, menos de 3 años</t>
  </si>
  <si>
    <t xml:space="preserve">Otra </t>
  </si>
  <si>
    <t>Factor de decisión más importante, para que su organización implemente una normatividad ISO</t>
  </si>
  <si>
    <t>Satisfacción de los clientes</t>
  </si>
  <si>
    <t>Necesidad del mercado</t>
  </si>
  <si>
    <t>Requisitos solicitado por los clientes</t>
  </si>
  <si>
    <t>Cuál considera es el factor de éxito más importante en la implementación de la normativa ISO</t>
  </si>
  <si>
    <t>La comunicación constante del equipo que lideró el proyecto</t>
  </si>
  <si>
    <t>Capacitación adecuada y constante</t>
  </si>
  <si>
    <t>Lineamientos claros para lograr la implementación</t>
  </si>
  <si>
    <t>Beneficios que obtuvo su organización con la implementación de la normativa ISO</t>
  </si>
  <si>
    <t>Satisfacción del cliente</t>
  </si>
  <si>
    <t>Estandarización de los procesos de negocio</t>
  </si>
  <si>
    <t>Mayor compromiso en la gestión</t>
  </si>
  <si>
    <t>Uso eficaz de los datos como herramienta de gestión empresarial</t>
  </si>
  <si>
    <t xml:space="preserve">Revisiones más eficaces por parte de la administración </t>
  </si>
  <si>
    <t>Mejorar la comunicación con el cliente</t>
  </si>
  <si>
    <t xml:space="preserve">Mayor rendimiento del proveedor </t>
  </si>
  <si>
    <t xml:space="preserve">Mejorar la comunicación con el proveedor </t>
  </si>
  <si>
    <t xml:space="preserve">Mejor rendimiento financiero </t>
  </si>
  <si>
    <t xml:space="preserve">Ningun beneficio </t>
  </si>
  <si>
    <t xml:space="preserve">SECCIÓN 4. NORMAS ISO </t>
  </si>
  <si>
    <t xml:space="preserve">SECCIÓN 3. NORMAS ISO </t>
  </si>
  <si>
    <t>SECCIÓN 1. DATOS GENERALES</t>
  </si>
  <si>
    <t xml:space="preserve">Conoce usted la normativa ISO 21500 para la Gerencia de Proyectos </t>
  </si>
  <si>
    <t>Respecto a otros estándares ¿Qué mejora considera aporta la normativa ISO 21500?</t>
  </si>
  <si>
    <t>Ninguna mejora</t>
  </si>
  <si>
    <t>La sencillez y claridad de su aplicación</t>
  </si>
  <si>
    <t>Realmente puede aplicarse a cualquier organización y/o proyecto</t>
  </si>
  <si>
    <t>Considera temas nuevos que otros estándares o frameworks o mejores prácticas, no incluyen</t>
  </si>
  <si>
    <t>Articula y consolida temas de varios estándares o frameworks o mejores prácticas</t>
  </si>
  <si>
    <t>Un lenguaje más estándar o genérico en gestión de proyectos</t>
  </si>
  <si>
    <t>¿Conoce usted si la normatividad ISO 21500 es certificable?</t>
  </si>
  <si>
    <t>Lo desconozco, pero NO deberían hacerla certificable</t>
  </si>
  <si>
    <t>Lo desconozco, pero deberían hacerla certificable</t>
  </si>
  <si>
    <t>Lo desconozco, pero no tiene importancia si es o no certificable</t>
  </si>
  <si>
    <t>Sí, es certificable</t>
  </si>
  <si>
    <t>Sí, NO es certificable</t>
  </si>
  <si>
    <t>En caso de que la normativa ISO 21500 fuese certificable ¿Qué debería certificar?</t>
  </si>
  <si>
    <t xml:space="preserve">Sólo los proyectos estratégicos </t>
  </si>
  <si>
    <t>Personas</t>
  </si>
  <si>
    <t>¿Qué considera facilitaría la implementación bajo el marco de referencia de la ISO 21500?</t>
  </si>
  <si>
    <t>Disponer de una guía con plantillas (templates) orientadas a los responsables de dirigir proyectos en la organización.</t>
  </si>
  <si>
    <t>Disponer de una guía orientada a los responsables de la implementación del   sistema de gestión de proyectos en la organización</t>
  </si>
  <si>
    <t>Ambas guías</t>
  </si>
  <si>
    <t>Ninguna de las dos</t>
  </si>
  <si>
    <t>En el caso de que la empresa tuviera implantado el sistema de gestión de calidad ISO 9001</t>
  </si>
  <si>
    <t>Dificultaría la implementación pues ambas están orientadas a procesos</t>
  </si>
  <si>
    <t>Sería un apoyo en la implementación de la ISO 21500 por tener la organización una cultura ISO</t>
  </si>
  <si>
    <t>No influiría</t>
  </si>
  <si>
    <t>Son incompatibles</t>
  </si>
  <si>
    <t xml:space="preserve">Desconozco la influencia </t>
  </si>
  <si>
    <t xml:space="preserve">No </t>
  </si>
  <si>
    <t>Empresa</t>
  </si>
  <si>
    <t>SECCIÓN 5. HABILITADORES ORGANIZACIONALES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</si>
  <si>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</si>
  <si>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</si>
  <si>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</si>
  <si>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</si>
  <si>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</si>
  <si>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</si>
  <si>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</si>
  <si>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</si>
  <si>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</si>
  <si>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</si>
  <si>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</si>
  <si>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</si>
  <si>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</si>
  <si>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</si>
  <si>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</si>
  <si>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</si>
  <si>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</si>
  <si>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</si>
  <si>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</si>
  <si>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</si>
  <si>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</si>
  <si>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</si>
  <si>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</si>
  <si>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</si>
  <si>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</si>
  <si>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</si>
  <si>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</si>
  <si>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</si>
  <si>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</si>
  <si>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</si>
  <si>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Porcentaje</t>
  </si>
  <si>
    <t>Recurso Humano</t>
  </si>
  <si>
    <t>Estructural</t>
  </si>
  <si>
    <t>Tecnólogico</t>
  </si>
  <si>
    <t>Cultural</t>
  </si>
  <si>
    <t xml:space="preserve">Cultural </t>
  </si>
  <si>
    <t xml:space="preserve">Recurso Humano </t>
  </si>
  <si>
    <t>Tecnológico</t>
  </si>
  <si>
    <t>SECCIÓN 6. PROCESOS DE GESTIÓN DE PROYECTOS</t>
  </si>
  <si>
    <t>Integración</t>
  </si>
  <si>
    <t>Partes Interesadas</t>
  </si>
  <si>
    <t xml:space="preserve">Alcance </t>
  </si>
  <si>
    <t>Tiempo</t>
  </si>
  <si>
    <t>Costo</t>
  </si>
  <si>
    <t>Riesgo</t>
  </si>
  <si>
    <t>Calidad</t>
  </si>
  <si>
    <t xml:space="preserve">Adquisiones </t>
  </si>
  <si>
    <t>Comunicaciones</t>
  </si>
  <si>
    <t>Inicio</t>
  </si>
  <si>
    <t>37-CO2</t>
  </si>
  <si>
    <t>37-CO3</t>
  </si>
  <si>
    <t>Ejecución</t>
  </si>
  <si>
    <t>Seguimiento y Control</t>
  </si>
  <si>
    <t>Cierre</t>
  </si>
  <si>
    <t>Indicador</t>
  </si>
  <si>
    <t>Criterio</t>
  </si>
  <si>
    <t>Rango</t>
  </si>
  <si>
    <t xml:space="preserve">Inexistente </t>
  </si>
  <si>
    <t>Se ejecuta</t>
  </si>
  <si>
    <t xml:space="preserve">Repetible </t>
  </si>
  <si>
    <t>Definido</t>
  </si>
  <si>
    <t>Administrado</t>
  </si>
  <si>
    <t>Optimizado</t>
  </si>
  <si>
    <t>0 - 17%</t>
  </si>
  <si>
    <t>18 - 33%</t>
  </si>
  <si>
    <t>34 - 50%</t>
  </si>
  <si>
    <t>51 - 66%</t>
  </si>
  <si>
    <t>67 - 83%</t>
  </si>
  <si>
    <t>84 - 100%</t>
  </si>
  <si>
    <t xml:space="preserve">Muy Bajo </t>
  </si>
  <si>
    <t>Bajo</t>
  </si>
  <si>
    <t>Intermedio Bajo</t>
  </si>
  <si>
    <t>Intermedio Alto</t>
  </si>
  <si>
    <t>Alto</t>
  </si>
  <si>
    <t>Muy Alto</t>
  </si>
  <si>
    <t>0 - 16%</t>
  </si>
  <si>
    <t>17 - 33%</t>
  </si>
  <si>
    <t>Nivel de Madurez Materia INTEGRACIÓN</t>
  </si>
  <si>
    <t>No datos por Nivel de Madurez</t>
  </si>
  <si>
    <t>TOTAL</t>
  </si>
  <si>
    <t>TOTAL ENTREVISTADOS</t>
  </si>
  <si>
    <t>NIVEL ÓPTIMO DE MADUREZ</t>
  </si>
  <si>
    <t>PUNTAJE ÓPTIMO</t>
  </si>
  <si>
    <t>PUNTAJE OBTENIDO</t>
  </si>
  <si>
    <t>NIVEL FINAL DE MADUREZ POR PROCESO</t>
  </si>
  <si>
    <t>Desarrollar el acta de constritución del proyecto</t>
  </si>
  <si>
    <t>Desarrollar los planes de proyecto</t>
  </si>
  <si>
    <t>Dirigir el trabajo del proyecto</t>
  </si>
  <si>
    <t>Controlar el trabajo del proyecto</t>
  </si>
  <si>
    <t>Controlar los cambios</t>
  </si>
  <si>
    <t>Cerrar la fase del proyecto o el proyecto</t>
  </si>
  <si>
    <t>Nivel de Madurez Materia PARTES INTERESADAS</t>
  </si>
  <si>
    <t>Gestionar las partes interesadas</t>
  </si>
  <si>
    <t>Identificar las partes interesadas</t>
  </si>
  <si>
    <t>Nivel de Madurez Materia ALCANCE</t>
  </si>
  <si>
    <t>Definir el alcance</t>
  </si>
  <si>
    <t>Crear la estructura de desglose de trabajo</t>
  </si>
  <si>
    <t>Definir las actividades</t>
  </si>
  <si>
    <t>Controlar el alcance</t>
  </si>
  <si>
    <t>Nivel de Madurez Materia RECURSO</t>
  </si>
  <si>
    <t>Establecer el equipo de proyecto</t>
  </si>
  <si>
    <t>Estimar los recursos</t>
  </si>
  <si>
    <t>Definir la organización del proyecto</t>
  </si>
  <si>
    <t>Desarrollar el equipo de proyecto</t>
  </si>
  <si>
    <t xml:space="preserve">Controlar los recursos </t>
  </si>
  <si>
    <t>Gestionar el equipo de proyecto</t>
  </si>
  <si>
    <t>Nivel de Madurez Materia TIEMPO</t>
  </si>
  <si>
    <t>Secuenciar las actividades</t>
  </si>
  <si>
    <t>Estimar la duración de las actividades</t>
  </si>
  <si>
    <t>Desarrollar el cronograma</t>
  </si>
  <si>
    <t>Controlar el cronograma</t>
  </si>
  <si>
    <t>Nivel de Madurez Materia COSTO</t>
  </si>
  <si>
    <t>Estimar los costos</t>
  </si>
  <si>
    <t>Desarrollar el presupuesto</t>
  </si>
  <si>
    <t>Controlar los costos</t>
  </si>
  <si>
    <t>Nivel de Madurez Materia RIESGO</t>
  </si>
  <si>
    <t>Identificar los riesgos</t>
  </si>
  <si>
    <t>Evaluar los riesgos</t>
  </si>
  <si>
    <t>Tratar los riesgos</t>
  </si>
  <si>
    <t>Controlar los riesgos</t>
  </si>
  <si>
    <t>Nivel de Madurez Materia CALIDAD</t>
  </si>
  <si>
    <t>Planificar la calidad</t>
  </si>
  <si>
    <t>Realizar el aseguramiento de la calidad</t>
  </si>
  <si>
    <t>Realizar el control de la ccalidad</t>
  </si>
  <si>
    <t>Nivel de Madurez Materia ADQUISICIONES</t>
  </si>
  <si>
    <t>Planificar las adquisiciones</t>
  </si>
  <si>
    <t>Seleccionar los proveedores</t>
  </si>
  <si>
    <t>Administrar los contratos</t>
  </si>
  <si>
    <t>Nivel de Madurez Materia COMUNICACIÓN</t>
  </si>
  <si>
    <t>Planificar las comunicaciones</t>
  </si>
  <si>
    <t>Distribuir la información</t>
  </si>
  <si>
    <t>Gestionar las comunicaciones</t>
  </si>
  <si>
    <t>51 - 67%</t>
  </si>
  <si>
    <t>85 - 100%</t>
  </si>
  <si>
    <t>68 - 84%</t>
  </si>
  <si>
    <t>NIVEL FINAL DE MADUREZ INTEGRACIÓN</t>
  </si>
  <si>
    <t>NIVEL FINAL DE MADUREZ PARTES INTERESADAS</t>
  </si>
  <si>
    <t>NIVEL FINAL DE MADUREZ ALCANCE</t>
  </si>
  <si>
    <t>NIVEL FINAL DE MADUREZ RECURSO</t>
  </si>
  <si>
    <t>NIVEL FINAL DE MADUREZ TIEMPO</t>
  </si>
  <si>
    <t>NIVEL FINAL DE MADUREZ COSTO</t>
  </si>
  <si>
    <t>NIVEL FINAL DE MADUREZ RIESGO</t>
  </si>
  <si>
    <t>NIVEL FINAL DE MADUREZ CALIDAD</t>
  </si>
  <si>
    <t>NIVEL FINAL DE MADUREZ ADQUISICIONES</t>
  </si>
  <si>
    <t>INICIO</t>
  </si>
  <si>
    <t>CIERRE</t>
  </si>
  <si>
    <t>INTEGRACION</t>
  </si>
  <si>
    <t>PARTES INTERESADAS</t>
  </si>
  <si>
    <t>ALCANCE</t>
  </si>
  <si>
    <t>RECURSOS HUMANOS</t>
  </si>
  <si>
    <t>TIEMPO</t>
  </si>
  <si>
    <t>RIESGOS</t>
  </si>
  <si>
    <t>CALIDAD</t>
  </si>
  <si>
    <t>ADQUISICIONES</t>
  </si>
  <si>
    <t>COSTOS</t>
  </si>
  <si>
    <t>COMUNICACIÓN</t>
  </si>
  <si>
    <t>GRUPO DE PROCESOS</t>
  </si>
  <si>
    <t>GRUPO DE MATERIAS</t>
  </si>
  <si>
    <t>NIVEL DE MADUREZ GRUPO DE PROCESOS</t>
  </si>
  <si>
    <t>Miguel Harvey Guerrero Gonzalez</t>
  </si>
  <si>
    <t>Mauricio Diaz</t>
  </si>
  <si>
    <t>Carlos Humberto Alvarado Martinez</t>
  </si>
  <si>
    <t>Amparo Parejas Suarez</t>
  </si>
  <si>
    <t>Andres Leonardo Jaramillo</t>
  </si>
  <si>
    <t>Maria Fernanda Muñoz caballero</t>
  </si>
  <si>
    <t>Guillermo Alfonoso Mojica Arenas</t>
  </si>
  <si>
    <t>Julian Balvuena</t>
  </si>
  <si>
    <t>Edgar Eduardo Cardenas</t>
  </si>
  <si>
    <t>Viviana Barbosa</t>
  </si>
  <si>
    <t>Andres Arevalo Quintero</t>
  </si>
  <si>
    <t>Manuel Orlando Mosquera</t>
  </si>
  <si>
    <t>Jhonatan Torres Archbold</t>
  </si>
  <si>
    <t>Kelly Johanna Paez Rincon</t>
  </si>
  <si>
    <t>Fredy Morales</t>
  </si>
  <si>
    <t>Jose Luis Barrios Murillo</t>
  </si>
  <si>
    <t>Masculino</t>
  </si>
  <si>
    <t>Femenino</t>
  </si>
  <si>
    <t>MHG Construcciones SAS</t>
  </si>
  <si>
    <t>Proyen Ingenieria SAS</t>
  </si>
  <si>
    <t>Iandicam Ingenieria SAS</t>
  </si>
  <si>
    <t>Danpav SAS</t>
  </si>
  <si>
    <t>Rebuild SAS</t>
  </si>
  <si>
    <t>OP Construvias SAS</t>
  </si>
  <si>
    <t>Inversiones Mojica SAS</t>
  </si>
  <si>
    <t xml:space="preserve">ECP Ingenieria </t>
  </si>
  <si>
    <t>Cardenas Chaves Ingenieria</t>
  </si>
  <si>
    <t>Tecniguibar SAS</t>
  </si>
  <si>
    <t>IV Ingenieria SAS</t>
  </si>
  <si>
    <t>Sociedad Vemo Construcciones y mto SAS</t>
  </si>
  <si>
    <t>Viacorp</t>
  </si>
  <si>
    <t>Condisvial SAS</t>
  </si>
  <si>
    <t>Rapidexus SA</t>
  </si>
  <si>
    <t>Civcol SAS</t>
  </si>
  <si>
    <t>Director de proyectos</t>
  </si>
  <si>
    <t>Miembro del equipo</t>
  </si>
  <si>
    <t>Gerente de proyecto</t>
  </si>
  <si>
    <t>Coordinador de Proyectos</t>
  </si>
  <si>
    <t>PMO Manager</t>
  </si>
  <si>
    <t>DE 10 A MENOS DE 15 AÑOS</t>
  </si>
  <si>
    <t>MAS DE 15 AÑOS</t>
  </si>
  <si>
    <t>MENOS DE 3 AÑOS</t>
  </si>
  <si>
    <t>DE 5 A MENOS DE 10 AÑOS</t>
  </si>
  <si>
    <t>NINGUNA EXPERIENCIA</t>
  </si>
  <si>
    <t>OTRAS</t>
  </si>
  <si>
    <t>ESPECIALISTA EN GESTIÓN DE PROYECTOS</t>
  </si>
  <si>
    <t>SAS</t>
  </si>
  <si>
    <t>UNIPERSONAL</t>
  </si>
  <si>
    <t>SA</t>
  </si>
  <si>
    <t>DE 51 A 200</t>
  </si>
  <si>
    <t>DE 11 A 50</t>
  </si>
  <si>
    <t>ENTRE 501 Y MENOS DE 5000 SMMLV</t>
  </si>
  <si>
    <t>ENTRE 1001 Y MENOS DE 2500 MILLONES</t>
  </si>
  <si>
    <t>ENTRE 5001 Y MENOS DE 30000 SMMLV</t>
  </si>
  <si>
    <t>MAS DE 2500 MILLONES</t>
  </si>
  <si>
    <t>ENTRE 101 Y MENOS DE 500 MILLONES</t>
  </si>
  <si>
    <t>HASTA 500 SMMLV</t>
  </si>
  <si>
    <t>MENOS DE 100 MM COLOMBIANOS</t>
  </si>
  <si>
    <t>ENTRE 501 Y MENOS DE 1000 MILLONES</t>
  </si>
  <si>
    <t>SI</t>
  </si>
  <si>
    <t>MEJORA CONTINUA</t>
  </si>
  <si>
    <t>SATISFACCIÓN DE LOS CLIENTES</t>
  </si>
  <si>
    <t>EL COMPROMISO DE LA ORGANIZACIÓN Y SUS DIRECTORES</t>
  </si>
  <si>
    <t>DAR RECONOCIMIENTO A LA EMPRESA</t>
  </si>
  <si>
    <t>USO EFICAZ DE LOS DATOS COMO HERRAMIENTA DE GESTIÓN EMPRESARIAL</t>
  </si>
  <si>
    <t>SATISFACCIÓN DEL CLIENTE</t>
  </si>
  <si>
    <t>NO</t>
  </si>
  <si>
    <t>REALMENTE PUEDE APLICARSE A CUALQUIER ORGANIZACIÓN Y/O PROYECTO</t>
  </si>
  <si>
    <t>UN LENGUAJE MÁS ESTÁNDAR O GENÉRICO EN GESTIÓN DE PROYECTOS</t>
  </si>
  <si>
    <t>Empresas u organizaciones</t>
  </si>
  <si>
    <t>Todos los proyectos de una empresa</t>
  </si>
  <si>
    <t>INEXISTENTE</t>
  </si>
  <si>
    <t>SE EJECUTA</t>
  </si>
  <si>
    <t>REPETIBLE</t>
  </si>
  <si>
    <t>DEFINIDO</t>
  </si>
  <si>
    <t>ADMINISTRADO</t>
  </si>
  <si>
    <t>OPTIMIZADO</t>
  </si>
  <si>
    <t>Guillermo Alfonso Mojica Arenas</t>
  </si>
  <si>
    <t>NIVEL DE MADUREZ EN GP PYMES DE INFRAESTRUCTURA</t>
  </si>
  <si>
    <t>MATERIAS</t>
  </si>
  <si>
    <t>MÁS DE 15 AÑOS</t>
  </si>
  <si>
    <t>Otras</t>
  </si>
  <si>
    <t>NINGUNA TITULACIÓN, NI CERTIFICACIÓN</t>
  </si>
  <si>
    <t>Menos de 3 años</t>
  </si>
  <si>
    <t>ISO 9001, MENOS DE 3 AÑOS</t>
  </si>
  <si>
    <t>ISO 9001, de 3 años a más</t>
  </si>
  <si>
    <t>ISO 9001, DE 3 AÑOS A MÁS</t>
  </si>
  <si>
    <t>Mejora continua</t>
  </si>
  <si>
    <t>LA COMUNICACIÓN CONSTANTE DEL EQUIPO QUE LIDERÓ EL PROYECTO</t>
  </si>
  <si>
    <t>El compromiso de la organización y sus directores</t>
  </si>
  <si>
    <t>TENER CLAROS LOS OBJETIVOS Y LOS BENEFICIOS QUE SE OBTENDRÍAN</t>
  </si>
  <si>
    <t>Tener claros los objetivos y los beneficios que se obtendrían</t>
  </si>
  <si>
    <t>Dar reconocimiento a la empresa</t>
  </si>
  <si>
    <t>LA SENCILLEZ Y CLARIDAD DE SU APLICACIÓN</t>
  </si>
  <si>
    <t>¿Cuál es el rol que desempeña actualmente en el ámbito de proyectos?</t>
  </si>
  <si>
    <t>Sponsor de Proyecto</t>
  </si>
  <si>
    <t>Líder de proyectos</t>
  </si>
  <si>
    <t>Residente de obra</t>
  </si>
  <si>
    <t>PLANIFICACIÓN</t>
  </si>
  <si>
    <t xml:space="preserve">CONTROL </t>
  </si>
  <si>
    <t>IMPLEMENTACIÓN</t>
  </si>
  <si>
    <t>Jhoan Sebastian Olmos</t>
  </si>
  <si>
    <t>Emecon S.A</t>
  </si>
  <si>
    <t>DE 3 A MENOS DE 5 AÑOS</t>
  </si>
  <si>
    <t xml:space="preserve">NECESIDAD DEL MERCADO </t>
  </si>
  <si>
    <t>LINEAMIENTOS CLAROS PARA LOGRAR LA IMPLEMENTACIÓN</t>
  </si>
  <si>
    <t>ESTANDARIZACIÓN DE LOS PROCESOS DE NEGOCIO</t>
  </si>
  <si>
    <t>ARTICULA Y CONSOLIDA TEMAS DE VARIOS ESTÁNDARES O FRAMEWORKS O MEJORES PRÁCTICAS</t>
  </si>
  <si>
    <t>NECESIDAD DEL MERCADO</t>
  </si>
  <si>
    <t>NIVEL FINAL DE MADUREZ COMUNICACIONES</t>
  </si>
  <si>
    <t>IB</t>
  </si>
  <si>
    <t>NM</t>
  </si>
  <si>
    <t>CRIT</t>
  </si>
  <si>
    <t>COMPONENTE</t>
  </si>
  <si>
    <t>RECURSOS</t>
  </si>
  <si>
    <t>Recurso</t>
  </si>
  <si>
    <t>IA</t>
  </si>
  <si>
    <t>SECCIÓN 2. DATOS ORGANIZACIONALES</t>
  </si>
  <si>
    <t>Clasifique su organización por volumen de facturación anual</t>
  </si>
  <si>
    <t>Entre 101 y menos de 500 millones</t>
  </si>
  <si>
    <t>Mas de 2500 millones</t>
  </si>
  <si>
    <t>Entre 501 y menos de 1000 millones</t>
  </si>
  <si>
    <t>Menos de 100 MM Colombianos</t>
  </si>
  <si>
    <t>Entre 1001 Y Menos de 2500 millones</t>
  </si>
  <si>
    <t>Recopilar las lecciones aprendidas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</si>
</sst>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2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rgb="FF7030A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right"/>
    </xf>
    <xf numFmtId="9" fontId="2" fillId="0" borderId="1" xfId="1" applyFont="1" applyBorder="1" applyAlignment="1">
      <alignment horizontal="center"/>
    </xf>
    <xf numFmtId="9" fontId="3" fillId="0" borderId="1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7" xfId="0" applyFont="1" applyFill="1" applyBorder="1"/>
    <xf numFmtId="0" fontId="2" fillId="0" borderId="9" xfId="0" applyFont="1" applyBorder="1"/>
    <xf numFmtId="0" fontId="2" fillId="3" borderId="10" xfId="0" applyFont="1" applyFill="1" applyBorder="1"/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/>
    <xf numFmtId="0" fontId="3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2" fillId="4" borderId="17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10" xfId="0" applyFont="1" applyFill="1" applyBorder="1"/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9" xfId="0" applyFont="1" applyFill="1" applyBorder="1"/>
    <xf numFmtId="0" fontId="2" fillId="3" borderId="27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28" xfId="0" applyFont="1" applyFill="1" applyBorder="1"/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33" xfId="0" applyFont="1" applyFill="1" applyBorder="1"/>
    <xf numFmtId="0" fontId="2" fillId="4" borderId="24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" fillId="4" borderId="3" xfId="0" applyFont="1" applyFill="1" applyBorder="1"/>
    <xf numFmtId="0" fontId="2" fillId="4" borderId="33" xfId="0" applyFont="1" applyFill="1" applyBorder="1"/>
    <xf numFmtId="0" fontId="3" fillId="3" borderId="1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3" fillId="0" borderId="2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" xfId="0" applyFont="1" applyBorder="1"/>
    <xf numFmtId="0" fontId="2" fillId="0" borderId="33" xfId="0" applyFont="1" applyBorder="1"/>
    <xf numFmtId="0" fontId="3" fillId="0" borderId="3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1" xfId="0" applyFont="1" applyBorder="1"/>
    <xf numFmtId="0" fontId="2" fillId="0" borderId="37" xfId="0" applyFont="1" applyBorder="1"/>
    <xf numFmtId="0" fontId="2" fillId="0" borderId="40" xfId="0" applyFont="1" applyBorder="1"/>
    <xf numFmtId="9" fontId="3" fillId="0" borderId="2" xfId="1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9" fontId="3" fillId="0" borderId="0" xfId="1" applyFont="1" applyBorder="1"/>
    <xf numFmtId="0" fontId="3" fillId="0" borderId="14" xfId="0" applyFont="1" applyBorder="1"/>
    <xf numFmtId="0" fontId="3" fillId="6" borderId="44" xfId="0" applyFont="1" applyFill="1" applyBorder="1"/>
    <xf numFmtId="0" fontId="3" fillId="6" borderId="19" xfId="0" applyFont="1" applyFill="1" applyBorder="1"/>
    <xf numFmtId="0" fontId="3" fillId="6" borderId="20" xfId="0" applyFont="1" applyFill="1" applyBorder="1"/>
    <xf numFmtId="0" fontId="3" fillId="3" borderId="30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4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14" fontId="2" fillId="0" borderId="4" xfId="0" applyNumberFormat="1" applyFont="1" applyFill="1" applyBorder="1"/>
    <xf numFmtId="14" fontId="2" fillId="0" borderId="28" xfId="0" applyNumberFormat="1" applyFont="1" applyFill="1" applyBorder="1"/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/>
    </xf>
    <xf numFmtId="14" fontId="2" fillId="0" borderId="27" xfId="0" applyNumberFormat="1" applyFont="1" applyFill="1" applyBorder="1"/>
    <xf numFmtId="0" fontId="2" fillId="0" borderId="12" xfId="0" applyFont="1" applyFill="1" applyBorder="1"/>
    <xf numFmtId="0" fontId="4" fillId="0" borderId="12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9" fontId="3" fillId="0" borderId="1" xfId="0" applyNumberFormat="1" applyFont="1" applyBorder="1"/>
    <xf numFmtId="0" fontId="3" fillId="0" borderId="31" xfId="0" applyFont="1" applyFill="1" applyBorder="1" applyAlignment="1">
      <alignment horizontal="center"/>
    </xf>
    <xf numFmtId="0" fontId="2" fillId="0" borderId="32" xfId="0" applyFont="1" applyFill="1" applyBorder="1"/>
    <xf numFmtId="0" fontId="2" fillId="0" borderId="3" xfId="0" applyFont="1" applyFill="1" applyBorder="1"/>
    <xf numFmtId="0" fontId="2" fillId="0" borderId="33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8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9" fontId="2" fillId="0" borderId="11" xfId="1" applyFont="1" applyBorder="1" applyAlignment="1">
      <alignment horizontal="center"/>
    </xf>
    <xf numFmtId="9" fontId="2" fillId="0" borderId="12" xfId="1" applyFont="1" applyBorder="1" applyAlignment="1">
      <alignment horizontal="center"/>
    </xf>
    <xf numFmtId="9" fontId="2" fillId="0" borderId="13" xfId="1" applyFont="1" applyBorder="1" applyAlignment="1">
      <alignment horizontal="center"/>
    </xf>
    <xf numFmtId="9" fontId="2" fillId="0" borderId="6" xfId="1" applyFont="1" applyBorder="1" applyAlignment="1">
      <alignment horizontal="center"/>
    </xf>
    <xf numFmtId="9" fontId="2" fillId="0" borderId="7" xfId="1" applyFont="1" applyBorder="1" applyAlignment="1">
      <alignment horizontal="center"/>
    </xf>
    <xf numFmtId="9" fontId="2" fillId="0" borderId="8" xfId="1" applyFont="1" applyBorder="1" applyAlignment="1">
      <alignment horizontal="center"/>
    </xf>
    <xf numFmtId="9" fontId="2" fillId="0" borderId="9" xfId="1" applyFont="1" applyBorder="1" applyAlignment="1">
      <alignment horizontal="center"/>
    </xf>
    <xf numFmtId="9" fontId="2" fillId="0" borderId="1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3" fillId="0" borderId="35" xfId="0" applyFont="1" applyBorder="1"/>
    <xf numFmtId="0" fontId="6" fillId="0" borderId="2" xfId="0" applyFont="1" applyBorder="1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16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9" fontId="3" fillId="3" borderId="16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6" fillId="3" borderId="45" xfId="0" applyFont="1" applyFill="1" applyBorder="1" applyAlignment="1">
      <alignment horizontal="left"/>
    </xf>
    <xf numFmtId="0" fontId="6" fillId="3" borderId="4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14" fontId="2" fillId="0" borderId="51" xfId="0" applyNumberFormat="1" applyFont="1" applyFill="1" applyBorder="1"/>
    <xf numFmtId="0" fontId="2" fillId="0" borderId="52" xfId="0" applyFont="1" applyFill="1" applyBorder="1"/>
    <xf numFmtId="0" fontId="4" fillId="0" borderId="52" xfId="0" applyFont="1" applyFill="1" applyBorder="1"/>
    <xf numFmtId="0" fontId="2" fillId="0" borderId="52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left"/>
    </xf>
    <xf numFmtId="0" fontId="2" fillId="0" borderId="53" xfId="0" applyFont="1" applyFill="1" applyBorder="1"/>
    <xf numFmtId="0" fontId="2" fillId="0" borderId="54" xfId="0" applyFont="1" applyFill="1" applyBorder="1"/>
    <xf numFmtId="0" fontId="2" fillId="0" borderId="55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1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3" fillId="3" borderId="56" xfId="0" applyFont="1" applyFill="1" applyBorder="1" applyAlignment="1">
      <alignment horizontal="center"/>
    </xf>
    <xf numFmtId="9" fontId="2" fillId="3" borderId="57" xfId="1" applyFont="1" applyFill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6" xfId="0" applyFont="1" applyBorder="1"/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3" fillId="3" borderId="43" xfId="0" applyFont="1" applyFill="1" applyBorder="1" applyAlignment="1">
      <alignment horizontal="center"/>
    </xf>
    <xf numFmtId="0" fontId="3" fillId="4" borderId="41" xfId="0" applyFont="1" applyFill="1" applyBorder="1" applyAlignment="1">
      <alignment horizontal="center"/>
    </xf>
    <xf numFmtId="0" fontId="3" fillId="4" borderId="43" xfId="0" applyFont="1" applyFill="1" applyBorder="1" applyAlignment="1">
      <alignment horizontal="center"/>
    </xf>
    <xf numFmtId="0" fontId="3" fillId="4" borderId="4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3" borderId="17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6" fillId="3" borderId="48" xfId="0" applyFont="1" applyFill="1" applyBorder="1" applyAlignment="1">
      <alignment horizontal="left"/>
    </xf>
    <xf numFmtId="164" fontId="3" fillId="3" borderId="16" xfId="1" applyNumberFormat="1" applyFont="1" applyFill="1" applyBorder="1" applyAlignment="1">
      <alignment horizontal="center"/>
    </xf>
    <xf numFmtId="164" fontId="3" fillId="3" borderId="15" xfId="1" applyNumberFormat="1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9" fontId="3" fillId="5" borderId="56" xfId="1" applyFont="1" applyFill="1" applyBorder="1" applyAlignment="1">
      <alignment horizontal="center"/>
    </xf>
    <xf numFmtId="0" fontId="3" fillId="5" borderId="57" xfId="0" applyFont="1" applyFill="1" applyBorder="1" applyAlignment="1">
      <alignment horizontal="left"/>
    </xf>
    <xf numFmtId="0" fontId="6" fillId="5" borderId="58" xfId="0" applyFont="1" applyFill="1" applyBorder="1"/>
    <xf numFmtId="16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8" borderId="30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/>
    </xf>
    <xf numFmtId="9" fontId="2" fillId="3" borderId="39" xfId="1" applyFont="1" applyFill="1" applyBorder="1" applyAlignment="1">
      <alignment horizontal="center"/>
    </xf>
    <xf numFmtId="0" fontId="2" fillId="0" borderId="60" xfId="0" applyFont="1" applyBorder="1"/>
    <xf numFmtId="9" fontId="3" fillId="2" borderId="48" xfId="1" applyFont="1" applyFill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9" fontId="2" fillId="0" borderId="29" xfId="1" applyFont="1" applyBorder="1"/>
    <xf numFmtId="9" fontId="2" fillId="0" borderId="30" xfId="1" applyFont="1" applyBorder="1"/>
    <xf numFmtId="9" fontId="2" fillId="0" borderId="35" xfId="1" applyFont="1" applyBorder="1"/>
    <xf numFmtId="9" fontId="3" fillId="2" borderId="47" xfId="1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left" vertic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3" fillId="3" borderId="39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3" borderId="14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5" borderId="41" xfId="0" applyFont="1" applyFill="1" applyBorder="1" applyAlignment="1">
      <alignment horizontal="center"/>
    </xf>
    <xf numFmtId="0" fontId="3" fillId="5" borderId="42" xfId="0" applyFont="1" applyFill="1" applyBorder="1" applyAlignment="1">
      <alignment horizontal="center"/>
    </xf>
    <xf numFmtId="0" fontId="3" fillId="5" borderId="43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 vertical="center"/>
    </xf>
    <xf numFmtId="0" fontId="3" fillId="8" borderId="30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Experiencia en Gestión</a:t>
            </a:r>
            <a:r>
              <a:rPr lang="es-CO" sz="11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de Proyectos</a:t>
            </a:r>
            <a:endParaRPr lang="es-CO" sz="11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1'!$C$23:$C$28</c:f>
              <c:strCache>
                <c:ptCount val="6"/>
                <c:pt idx="0">
                  <c:v>Ninguna experiencia</c:v>
                </c:pt>
                <c:pt idx="1">
                  <c:v>Menos de 3 años</c:v>
                </c:pt>
                <c:pt idx="2">
                  <c:v>De 3 a menos de 5 años</c:v>
                </c:pt>
                <c:pt idx="3">
                  <c:v>De 5 a menos de 10 años</c:v>
                </c:pt>
                <c:pt idx="4">
                  <c:v>De 10 a menos de 15 años</c:v>
                </c:pt>
                <c:pt idx="5">
                  <c:v>Más de 15 años</c:v>
                </c:pt>
              </c:strCache>
            </c:strRef>
          </c:cat>
          <c:val>
            <c:numRef>
              <c:f>'Sección 1'!$D$23:$D$28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¿Conoce usted la normativa ISO</a:t>
            </a:r>
            <a:r>
              <a:rPr lang="es-CO" sz="11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21500 para la Gerencia de Proyectos?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7082207789719715E-2"/>
          <c:y val="0.2433219786846561"/>
          <c:w val="0.98291779221028031"/>
          <c:h val="0.5628917597140650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4'!$C$6:$C$7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'Sección 4'!$D$6:$D$7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Respecto a otros estándares ¿Qué mejora considera aporta la normativa ISO 21500?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280315848843767E-2"/>
          <c:y val="0.29044120601938056"/>
          <c:w val="0.97743936830231248"/>
          <c:h val="0.3193378761777951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4'!$C$15:$C$20</c:f>
              <c:strCache>
                <c:ptCount val="6"/>
                <c:pt idx="0">
                  <c:v>Ninguna mejora</c:v>
                </c:pt>
                <c:pt idx="1">
                  <c:v>La sencillez y claridad de su aplicación</c:v>
                </c:pt>
                <c:pt idx="2">
                  <c:v>Realmente puede aplicarse a cualquier organización y/o proyecto</c:v>
                </c:pt>
                <c:pt idx="3">
                  <c:v>Considera temas nuevos que otros estándares o frameworks o mejores prácticas, no incluyen</c:v>
                </c:pt>
                <c:pt idx="4">
                  <c:v>Articula y consolida temas de varios estándares o frameworks o mejores prácticas</c:v>
                </c:pt>
                <c:pt idx="5">
                  <c:v>Un lenguaje más estándar o genérico en gestión de proyectos</c:v>
                </c:pt>
              </c:strCache>
            </c:strRef>
          </c:cat>
          <c:val>
            <c:numRef>
              <c:f>'Sección 4'!$D$15:$D$20</c:f>
              <c:numCache>
                <c:formatCode>General</c:formatCode>
                <c:ptCount val="6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141443613964508E-2"/>
          <c:y val="0.64805658774959074"/>
          <c:w val="0.83485173490369546"/>
          <c:h val="0.326425075215465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¿Conoce usted si la normatividad ISO 21500 es certificable?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277470841006752E-2"/>
          <c:y val="0.17171296296296296"/>
          <c:w val="0.96071209330877838"/>
          <c:h val="0.3705296733741615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'Sección 4'!$C$29:$C$33</c:f>
              <c:strCache>
                <c:ptCount val="5"/>
                <c:pt idx="0">
                  <c:v>Lo desconozco, pero NO deberían hacerla certificable</c:v>
                </c:pt>
                <c:pt idx="1">
                  <c:v>Lo desconozco, pero deberían hacerla certificable</c:v>
                </c:pt>
                <c:pt idx="2">
                  <c:v>Lo desconozco, pero no tiene importancia si es o no certificable</c:v>
                </c:pt>
                <c:pt idx="3">
                  <c:v>Sí, es certificable</c:v>
                </c:pt>
                <c:pt idx="4">
                  <c:v>Sí, NO es certificable</c:v>
                </c:pt>
              </c:strCache>
            </c:strRef>
          </c:cat>
          <c:val>
            <c:numRef>
              <c:f>'Sección 4'!$D$29:$D$33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52042942146044"/>
          <c:y val="0.64419974516283518"/>
          <c:w val="0.6723831344286384"/>
          <c:h val="0.300349956255468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En caso de que la normativa ISO 21500 fuese certificable ¿Qué debería certificar?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4'!$C$41:$C$44</c:f>
              <c:strCache>
                <c:ptCount val="4"/>
                <c:pt idx="0">
                  <c:v>Empresas u organizaciones</c:v>
                </c:pt>
                <c:pt idx="1">
                  <c:v>Todos los proyectos de una empresa</c:v>
                </c:pt>
                <c:pt idx="2">
                  <c:v>Sólo los proyectos estratégicos </c:v>
                </c:pt>
                <c:pt idx="3">
                  <c:v>Personas</c:v>
                </c:pt>
              </c:strCache>
            </c:strRef>
          </c:cat>
          <c:val>
            <c:numRef>
              <c:f>'Sección 4'!$D$41:$D$44</c:f>
              <c:numCache>
                <c:formatCode>General</c:formatCode>
                <c:ptCount val="4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¿Qué considera facilitaría la implementación bajo el marco de referencia de la ISO 21500?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7114093959731542E-3"/>
          <c:y val="0.18551968334285901"/>
          <c:w val="0.96868008948545858"/>
          <c:h val="0.349039217027030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4'!$C$52:$C$55</c:f>
              <c:strCache>
                <c:ptCount val="4"/>
                <c:pt idx="0">
                  <c:v>Disponer de una guía con plantillas (templates) orientadas a los responsables de dirigir proyectos en la organización.</c:v>
                </c:pt>
                <c:pt idx="1">
                  <c:v>Disponer de una guía orientada a los responsables de la implementación del   sistema de gestión de proyectos en la organización</c:v>
                </c:pt>
                <c:pt idx="2">
                  <c:v>Ambas guías</c:v>
                </c:pt>
                <c:pt idx="3">
                  <c:v>Ninguna de las dos</c:v>
                </c:pt>
              </c:strCache>
            </c:strRef>
          </c:cat>
          <c:val>
            <c:numRef>
              <c:f>'Sección 4'!$D$52:$D$55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77556412830944E-2"/>
          <c:y val="0.64106169937440094"/>
          <c:w val="0.89092480050731915"/>
          <c:h val="0.3261682086242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En el caso de que la empresa tuviera implantado el sistema de gestión de calidad ISO 9001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4'!$C$63:$C$67</c:f>
              <c:strCache>
                <c:ptCount val="5"/>
                <c:pt idx="0">
                  <c:v>Dificultaría la implementación pues ambas están orientadas a procesos</c:v>
                </c:pt>
                <c:pt idx="1">
                  <c:v>Sería un apoyo en la implementación de la ISO 21500 por tener la organización una cultura ISO</c:v>
                </c:pt>
                <c:pt idx="2">
                  <c:v>No influiría</c:v>
                </c:pt>
                <c:pt idx="3">
                  <c:v>Son incompatibles</c:v>
                </c:pt>
                <c:pt idx="4">
                  <c:v>Desconozco la influencia </c:v>
                </c:pt>
              </c:strCache>
            </c:strRef>
          </c:cat>
          <c:val>
            <c:numRef>
              <c:f>'Sección 4'!$D$63:$D$67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/>
              <a:t>Habilitadores Organizacionales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'Sección 5 '!$C$25:$C$28</c:f>
              <c:strCache>
                <c:ptCount val="4"/>
                <c:pt idx="0">
                  <c:v>Cultural </c:v>
                </c:pt>
                <c:pt idx="1">
                  <c:v>Estructural</c:v>
                </c:pt>
                <c:pt idx="2">
                  <c:v>Recurso Humano </c:v>
                </c:pt>
                <c:pt idx="3">
                  <c:v>Tecnológico</c:v>
                </c:pt>
              </c:strCache>
            </c:strRef>
          </c:cat>
          <c:val>
            <c:numRef>
              <c:f>'Sección 5 '!$D$25:$D$28</c:f>
              <c:numCache>
                <c:formatCode>0%</c:formatCode>
                <c:ptCount val="4"/>
                <c:pt idx="0">
                  <c:v>0.61764705882352955</c:v>
                </c:pt>
                <c:pt idx="1">
                  <c:v>0.37254901960784315</c:v>
                </c:pt>
                <c:pt idx="2">
                  <c:v>0.42857142857142849</c:v>
                </c:pt>
                <c:pt idx="3">
                  <c:v>0.57647058823529418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471024"/>
        <c:axId val="290471584"/>
      </c:radarChart>
      <c:catAx>
        <c:axId val="29047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0471584"/>
        <c:crosses val="autoZero"/>
        <c:auto val="1"/>
        <c:lblAlgn val="ctr"/>
        <c:lblOffset val="100"/>
        <c:noMultiLvlLbl val="0"/>
      </c:catAx>
      <c:valAx>
        <c:axId val="290471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047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/>
              <a:t>Nivel de Madurez en Gestión de Proyectos por  Grupo de Procesos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'Consolidado Grupos Procesos'!$C$25:$G$25</c:f>
              <c:strCache>
                <c:ptCount val="5"/>
                <c:pt idx="0">
                  <c:v>INICIO</c:v>
                </c:pt>
                <c:pt idx="1">
                  <c:v>PLANIFICACIÓN</c:v>
                </c:pt>
                <c:pt idx="2">
                  <c:v>IMPLEMENTACIÓN</c:v>
                </c:pt>
                <c:pt idx="3">
                  <c:v>CONTROL </c:v>
                </c:pt>
                <c:pt idx="4">
                  <c:v>CIERRE</c:v>
                </c:pt>
              </c:strCache>
            </c:strRef>
          </c:cat>
          <c:val>
            <c:numRef>
              <c:f>'Consolidado Grupos Procesos'!$C$26:$G$26</c:f>
              <c:numCache>
                <c:formatCode>0.0%</c:formatCode>
                <c:ptCount val="5"/>
                <c:pt idx="0">
                  <c:v>0.44705882352941179</c:v>
                </c:pt>
                <c:pt idx="1">
                  <c:v>0.49673202614379086</c:v>
                </c:pt>
                <c:pt idx="2">
                  <c:v>0.47563025210084037</c:v>
                </c:pt>
                <c:pt idx="3">
                  <c:v>0.50457516339869279</c:v>
                </c:pt>
                <c:pt idx="4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473392"/>
        <c:axId val="291473952"/>
      </c:radarChart>
      <c:catAx>
        <c:axId val="29147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1473952"/>
        <c:crosses val="autoZero"/>
        <c:auto val="1"/>
        <c:lblAlgn val="ctr"/>
        <c:lblOffset val="100"/>
        <c:noMultiLvlLbl val="0"/>
      </c:catAx>
      <c:valAx>
        <c:axId val="2914739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147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b="1"/>
              <a:t>Nivel de Madurez en Gestión de Proyectos por  Materias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'Consolidado Grupos Procesos'!$C$44:$L$44</c:f>
              <c:strCache>
                <c:ptCount val="10"/>
                <c:pt idx="0">
                  <c:v>INTEGRACION</c:v>
                </c:pt>
                <c:pt idx="1">
                  <c:v>PARTES INTERESADAS</c:v>
                </c:pt>
                <c:pt idx="2">
                  <c:v>ALCANCE</c:v>
                </c:pt>
                <c:pt idx="3">
                  <c:v>RECURSOS</c:v>
                </c:pt>
                <c:pt idx="4">
                  <c:v>TIEMPO</c:v>
                </c:pt>
                <c:pt idx="5">
                  <c:v>COSTOS</c:v>
                </c:pt>
                <c:pt idx="6">
                  <c:v>RIESGOS</c:v>
                </c:pt>
                <c:pt idx="7">
                  <c:v>CALIDAD</c:v>
                </c:pt>
                <c:pt idx="8">
                  <c:v>ADQUISICIONES</c:v>
                </c:pt>
                <c:pt idx="9">
                  <c:v>COMUNICACIÓN</c:v>
                </c:pt>
              </c:strCache>
            </c:strRef>
          </c:cat>
          <c:val>
            <c:numRef>
              <c:f>'Consolidado Grupos Procesos'!$C$45:$L$45</c:f>
              <c:numCache>
                <c:formatCode>0.0%</c:formatCode>
                <c:ptCount val="10"/>
                <c:pt idx="0">
                  <c:v>0.45546218487394957</c:v>
                </c:pt>
                <c:pt idx="1">
                  <c:v>0.47058823529411764</c:v>
                </c:pt>
                <c:pt idx="2">
                  <c:v>0.52647058823529413</c:v>
                </c:pt>
                <c:pt idx="3">
                  <c:v>0.52745098039215688</c:v>
                </c:pt>
                <c:pt idx="4">
                  <c:v>0.54411764705882359</c:v>
                </c:pt>
                <c:pt idx="5">
                  <c:v>0.63137254901960782</c:v>
                </c:pt>
                <c:pt idx="6">
                  <c:v>0.41176470588235298</c:v>
                </c:pt>
                <c:pt idx="7">
                  <c:v>0.45882352941176469</c:v>
                </c:pt>
                <c:pt idx="8">
                  <c:v>0.50196078431372548</c:v>
                </c:pt>
                <c:pt idx="9">
                  <c:v>0.47450980392156866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476192"/>
        <c:axId val="291476752"/>
      </c:radarChart>
      <c:catAx>
        <c:axId val="2914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1476752"/>
        <c:crosses val="autoZero"/>
        <c:auto val="1"/>
        <c:lblAlgn val="ctr"/>
        <c:lblOffset val="100"/>
        <c:noMultiLvlLbl val="0"/>
      </c:catAx>
      <c:valAx>
        <c:axId val="291476752"/>
        <c:scaling>
          <c:orientation val="minMax"/>
          <c:max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9147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Certificación oficial en Gestión de Proyectos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1'!$C$38:$C$44</c:f>
              <c:strCache>
                <c:ptCount val="7"/>
                <c:pt idx="0">
                  <c:v>Ninguna titulación, ni certificación</c:v>
                </c:pt>
                <c:pt idx="1">
                  <c:v>Especialista en Gestión de Proyectos</c:v>
                </c:pt>
                <c:pt idx="2">
                  <c:v>Doctorado en Gestión de Proyectos </c:v>
                </c:pt>
                <c:pt idx="3">
                  <c:v>Certificado por PMI</c:v>
                </c:pt>
                <c:pt idx="4">
                  <c:v>Certificado por IPMA</c:v>
                </c:pt>
                <c:pt idx="5">
                  <c:v>Certificado por PRINCE 2</c:v>
                </c:pt>
                <c:pt idx="6">
                  <c:v>Otras</c:v>
                </c:pt>
              </c:strCache>
            </c:strRef>
          </c:cat>
          <c:val>
            <c:numRef>
              <c:f>'Sección 1'!$D$38:$D$44</c:f>
              <c:numCache>
                <c:formatCode>General</c:formatCode>
                <c:ptCount val="7"/>
                <c:pt idx="0">
                  <c:v>9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¿Cuál es el rol que desempeña actualmente en el ámbito de proyectos?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1'!$C$6:$C$14</c:f>
              <c:strCache>
                <c:ptCount val="9"/>
                <c:pt idx="0">
                  <c:v>Sponsor de Proyecto</c:v>
                </c:pt>
                <c:pt idx="1">
                  <c:v>PMO Manager</c:v>
                </c:pt>
                <c:pt idx="2">
                  <c:v>Director de proyectos</c:v>
                </c:pt>
                <c:pt idx="3">
                  <c:v>Coordinador de Proyectos</c:v>
                </c:pt>
                <c:pt idx="4">
                  <c:v>Líder de proyectos</c:v>
                </c:pt>
                <c:pt idx="5">
                  <c:v>Miembro del equipo</c:v>
                </c:pt>
                <c:pt idx="6">
                  <c:v>Gerente de proyecto</c:v>
                </c:pt>
                <c:pt idx="7">
                  <c:v>Residente de obra</c:v>
                </c:pt>
                <c:pt idx="8">
                  <c:v>Otro</c:v>
                </c:pt>
              </c:strCache>
            </c:strRef>
          </c:cat>
          <c:val>
            <c:numRef>
              <c:f>'Sección 1'!$D$6:$D$14</c:f>
              <c:numCache>
                <c:formatCode>General</c:formatCode>
                <c:ptCount val="9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/>
              <a:t>Clasifique</a:t>
            </a:r>
            <a:r>
              <a:rPr lang="es-CO" sz="1100" b="1" baseline="0"/>
              <a:t> su organización por facturación anual</a:t>
            </a:r>
            <a:endParaRPr lang="es-CO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Sección2!$C$6:$C$10</c:f>
              <c:strCache>
                <c:ptCount val="5"/>
                <c:pt idx="0">
                  <c:v>Menos de 100 MM Colombianos</c:v>
                </c:pt>
                <c:pt idx="1">
                  <c:v>Entre 101 y menos de 500 millones</c:v>
                </c:pt>
                <c:pt idx="2">
                  <c:v>Entre 501 y menos de 1000 millones</c:v>
                </c:pt>
                <c:pt idx="3">
                  <c:v>Entre 1001 Y Menos de 2500 millones</c:v>
                </c:pt>
                <c:pt idx="4">
                  <c:v>Mas de 2500 millones</c:v>
                </c:pt>
              </c:strCache>
            </c:strRef>
          </c:cat>
          <c:val>
            <c:numRef>
              <c:f>Sección2!$D$6:$D$10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 b="1">
                <a:latin typeface="Times New Roman" panose="02020603050405020304" pitchFamily="18" charset="0"/>
                <a:cs typeface="Times New Roman" panose="02020603050405020304" pitchFamily="18" charset="0"/>
              </a:rPr>
              <a:t>¿Su organización tiene implementada</a:t>
            </a:r>
            <a:r>
              <a:rPr lang="es-CO" sz="1100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alguna normativa ISO?</a:t>
            </a:r>
            <a:endParaRPr lang="es-CO" sz="11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3'!$C$6:$C$7</c:f>
              <c:strCache>
                <c:ptCount val="2"/>
                <c:pt idx="0">
                  <c:v>No</c:v>
                </c:pt>
                <c:pt idx="1">
                  <c:v>Si</c:v>
                </c:pt>
              </c:strCache>
            </c:strRef>
          </c:cat>
          <c:val>
            <c:numRef>
              <c:f>'Sección 3'!$D$6:$D$7</c:f>
              <c:numCache>
                <c:formatCode>General</c:formatCode>
                <c:ptCount val="2"/>
                <c:pt idx="0">
                  <c:v>13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Normatividad</a:t>
            </a:r>
            <a:r>
              <a:rPr lang="es-CO" sz="11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ISO más importante que la organización tiene implementada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3'!$C$17:$C$19</c:f>
              <c:strCache>
                <c:ptCount val="3"/>
                <c:pt idx="0">
                  <c:v>ISO 9001, menos de 3 años</c:v>
                </c:pt>
                <c:pt idx="1">
                  <c:v>ISO 9001, de 3 años a más</c:v>
                </c:pt>
                <c:pt idx="2">
                  <c:v>Otra </c:v>
                </c:pt>
              </c:strCache>
            </c:strRef>
          </c:cat>
          <c:val>
            <c:numRef>
              <c:f>'Sección 3'!$D$17:$D$19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Beneficios</a:t>
            </a:r>
            <a:r>
              <a:rPr lang="es-CO" baseline="0"/>
              <a:t> que obtuvo su organización con la implementación de la normativa ISO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509803921568626E-2"/>
          <c:y val="0.2072026021341504"/>
          <c:w val="0.92549019607843142"/>
          <c:h val="0.51634818677769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3'!$C$54:$C$64</c:f>
              <c:strCache>
                <c:ptCount val="11"/>
                <c:pt idx="0">
                  <c:v>Satisfacción del cliente</c:v>
                </c:pt>
                <c:pt idx="1">
                  <c:v>Estandarización de los procesos de negocio</c:v>
                </c:pt>
                <c:pt idx="2">
                  <c:v>Mayor compromiso en la gestión</c:v>
                </c:pt>
                <c:pt idx="3">
                  <c:v>Uso eficaz de los datos como herramienta de gestión empresarial</c:v>
                </c:pt>
                <c:pt idx="4">
                  <c:v>Revisiones más eficaces por parte de la administración </c:v>
                </c:pt>
                <c:pt idx="5">
                  <c:v>Mejorar la comunicación con el cliente</c:v>
                </c:pt>
                <c:pt idx="6">
                  <c:v>Mayor rendimiento del proveedor </c:v>
                </c:pt>
                <c:pt idx="7">
                  <c:v>Mejorar la comunicación con el proveedor </c:v>
                </c:pt>
                <c:pt idx="8">
                  <c:v>Mejor rendimiento financiero </c:v>
                </c:pt>
                <c:pt idx="9">
                  <c:v>Dar reconocimiento a la empresa</c:v>
                </c:pt>
                <c:pt idx="10">
                  <c:v>Ningun beneficio </c:v>
                </c:pt>
              </c:strCache>
            </c:strRef>
          </c:cat>
          <c:val>
            <c:numRef>
              <c:f>'Sección 3'!$D$54:$D$64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5053718030464249"/>
          <c:w val="0.51483865987339816"/>
          <c:h val="0.41561233105481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Facto</a:t>
            </a:r>
            <a:r>
              <a:rPr lang="es-CO" sz="11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r de éxito más importante en la implentación de la normativa ISO 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8004155730533683"/>
          <c:y val="3.8709677419354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0555555555555555E-2"/>
          <c:y val="0.21800925925925929"/>
          <c:w val="0.96944444444444444"/>
          <c:h val="0.4631222659667541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3'!$C$42:$C$46</c:f>
              <c:strCache>
                <c:ptCount val="5"/>
                <c:pt idx="0">
                  <c:v>La comunicación constante del equipo que lideró el proyecto</c:v>
                </c:pt>
                <c:pt idx="1">
                  <c:v>El compromiso de la organización y sus directores</c:v>
                </c:pt>
                <c:pt idx="2">
                  <c:v>Tener claros los objetivos y los beneficios que se obtendrían</c:v>
                </c:pt>
                <c:pt idx="3">
                  <c:v>Capacitación adecuada y constante</c:v>
                </c:pt>
                <c:pt idx="4">
                  <c:v>Lineamientos claros para lograr la implementación</c:v>
                </c:pt>
              </c:strCache>
            </c:strRef>
          </c:cat>
          <c:val>
            <c:numRef>
              <c:f>'Sección 3'!$D$42:$D$46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253062117235342E-2"/>
          <c:y val="0.70890930300379118"/>
          <c:w val="0.79871609798775156"/>
          <c:h val="0.263312919218431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100">
                <a:latin typeface="Times New Roman" panose="02020603050405020304" pitchFamily="18" charset="0"/>
                <a:cs typeface="Times New Roman" panose="02020603050405020304" pitchFamily="18" charset="0"/>
              </a:rPr>
              <a:t>Factor</a:t>
            </a:r>
            <a:r>
              <a:rPr lang="es-CO" sz="11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de decisión más importante para implementar una normatividad ISO </a:t>
            </a:r>
            <a:endParaRPr lang="es-CO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'Sección 3'!$C$30:$C$34</c:f>
              <c:strCache>
                <c:ptCount val="5"/>
                <c:pt idx="0">
                  <c:v>Satisfacción de los clientes</c:v>
                </c:pt>
                <c:pt idx="1">
                  <c:v>Necesidad del mercado</c:v>
                </c:pt>
                <c:pt idx="2">
                  <c:v>Requisitos solicitado por los clientes</c:v>
                </c:pt>
                <c:pt idx="3">
                  <c:v>Mejora continua</c:v>
                </c:pt>
                <c:pt idx="4">
                  <c:v>Otro</c:v>
                </c:pt>
              </c:strCache>
            </c:strRef>
          </c:cat>
          <c:val>
            <c:numRef>
              <c:f>'Sección 3'!$D$30:$D$34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19</xdr:row>
      <xdr:rowOff>4762</xdr:rowOff>
    </xdr:from>
    <xdr:to>
      <xdr:col>11</xdr:col>
      <xdr:colOff>752475</xdr:colOff>
      <xdr:row>32</xdr:row>
      <xdr:rowOff>23812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752475</xdr:colOff>
      <xdr:row>34</xdr:row>
      <xdr:rowOff>14287</xdr:rowOff>
    </xdr:from>
    <xdr:to>
      <xdr:col>11</xdr:col>
      <xdr:colOff>752475</xdr:colOff>
      <xdr:row>47</xdr:row>
      <xdr:rowOff>14287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</xdr:row>
      <xdr:rowOff>185737</xdr:rowOff>
    </xdr:from>
    <xdr:to>
      <xdr:col>12</xdr:col>
      <xdr:colOff>0</xdr:colOff>
      <xdr:row>14</xdr:row>
      <xdr:rowOff>204787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419101</xdr:colOff>
      <xdr:row>1</xdr:row>
      <xdr:rowOff>185736</xdr:rowOff>
    </xdr:from>
    <xdr:to>
      <xdr:col>12</xdr:col>
      <xdr:colOff>66675</xdr:colOff>
      <xdr:row>14</xdr:row>
      <xdr:rowOff>47625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752474</xdr:colOff>
      <xdr:row>1</xdr:row>
      <xdr:rowOff>204786</xdr:rowOff>
    </xdr:from>
    <xdr:to>
      <xdr:col>12</xdr:col>
      <xdr:colOff>38099</xdr:colOff>
      <xdr:row>11</xdr:row>
      <xdr:rowOff>76199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742950</xdr:colOff>
      <xdr:row>12</xdr:row>
      <xdr:rowOff>204787</xdr:rowOff>
    </xdr:from>
    <xdr:to>
      <xdr:col>12</xdr:col>
      <xdr:colOff>38100</xdr:colOff>
      <xdr:row>23</xdr:row>
      <xdr:rowOff>180975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53</xdr:row>
      <xdr:rowOff>195261</xdr:rowOff>
    </xdr:from>
    <xdr:to>
      <xdr:col>14</xdr:col>
      <xdr:colOff>381000</xdr:colOff>
      <xdr:row>70</xdr:row>
      <xdr:rowOff>9524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752475</xdr:colOff>
      <xdr:row>38</xdr:row>
      <xdr:rowOff>185737</xdr:rowOff>
    </xdr:from>
    <xdr:to>
      <xdr:col>11</xdr:col>
      <xdr:colOff>752475</xdr:colOff>
      <xdr:row>52</xdr:row>
      <xdr:rowOff>204787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752475</xdr:colOff>
      <xdr:row>25</xdr:row>
      <xdr:rowOff>4762</xdr:rowOff>
    </xdr:from>
    <xdr:to>
      <xdr:col>11</xdr:col>
      <xdr:colOff>752475</xdr:colOff>
      <xdr:row>38</xdr:row>
      <xdr:rowOff>23812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0</xdr:row>
      <xdr:rowOff>100013</xdr:rowOff>
    </xdr:from>
    <xdr:to>
      <xdr:col>12</xdr:col>
      <xdr:colOff>600075</xdr:colOff>
      <xdr:row>9</xdr:row>
      <xdr:rowOff>171450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742950</xdr:colOff>
      <xdr:row>10</xdr:row>
      <xdr:rowOff>119062</xdr:rowOff>
    </xdr:from>
    <xdr:to>
      <xdr:col>13</xdr:col>
      <xdr:colOff>409575</xdr:colOff>
      <xdr:row>24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742949</xdr:colOff>
      <xdr:row>25</xdr:row>
      <xdr:rowOff>52387</xdr:rowOff>
    </xdr:from>
    <xdr:to>
      <xdr:col>13</xdr:col>
      <xdr:colOff>371475</xdr:colOff>
      <xdr:row>37</xdr:row>
      <xdr:rowOff>104775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723900</xdr:colOff>
      <xdr:row>38</xdr:row>
      <xdr:rowOff>4762</xdr:rowOff>
    </xdr:from>
    <xdr:to>
      <xdr:col>11</xdr:col>
      <xdr:colOff>723900</xdr:colOff>
      <xdr:row>51</xdr:row>
      <xdr:rowOff>80962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733425</xdr:colOff>
      <xdr:row>52</xdr:row>
      <xdr:rowOff>4762</xdr:rowOff>
    </xdr:from>
    <xdr:to>
      <xdr:col>13</xdr:col>
      <xdr:colOff>314325</xdr:colOff>
      <xdr:row>67</xdr:row>
      <xdr:rowOff>19050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752475</xdr:colOff>
      <xdr:row>67</xdr:row>
      <xdr:rowOff>195261</xdr:rowOff>
    </xdr:from>
    <xdr:to>
      <xdr:col>13</xdr:col>
      <xdr:colOff>447675</xdr:colOff>
      <xdr:row>84</xdr:row>
      <xdr:rowOff>104774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330572</xdr:colOff>
      <xdr:row>22</xdr:row>
      <xdr:rowOff>208429</xdr:rowOff>
    </xdr:from>
    <xdr:to>
      <xdr:col>21</xdr:col>
      <xdr:colOff>224118</xdr:colOff>
      <xdr:row>35</xdr:row>
      <xdr:rowOff>183776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145116</xdr:colOff>
      <xdr:row>26</xdr:row>
      <xdr:rowOff>91327</xdr:rowOff>
    </xdr:from>
    <xdr:to>
      <xdr:col>6</xdr:col>
      <xdr:colOff>678516</xdr:colOff>
      <xdr:row>41</xdr:row>
      <xdr:rowOff>189939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143434</xdr:colOff>
      <xdr:row>46</xdr:row>
      <xdr:rowOff>22973</xdr:rowOff>
    </xdr:from>
    <xdr:to>
      <xdr:col>6</xdr:col>
      <xdr:colOff>246528</xdr:colOff>
      <xdr:row>62</xdr:row>
      <xdr:rowOff>11206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DB19"/>
  <sheetViews>
    <sheetView zoomScale="85" zoomScaleNormal="85" workbookViewId="0">
      <selection activeCell="BN19" sqref="BN19"/>
    </sheetView>
  </sheetViews>
  <sheetFormatPr baseColWidth="10" defaultRowHeight="16.5" x14ac:dyDescent="0.3"/>
  <cols>
    <col min="1" max="1" width="5.5703125" style="84" customWidth="1"/>
    <col min="2" max="2" width="3.42578125" style="84" bestFit="1" customWidth="1"/>
    <col min="3" max="3" width="9.85546875" style="84" bestFit="1" customWidth="1"/>
    <col min="4" max="4" width="29.140625" style="84" bestFit="1" customWidth="1"/>
    <col min="5" max="5" width="9.28515625" style="84" bestFit="1" customWidth="1"/>
    <col min="6" max="6" width="35.28515625" style="84" bestFit="1" customWidth="1"/>
    <col min="7" max="7" width="3" style="84" bestFit="1" customWidth="1"/>
    <col min="8" max="8" width="5" style="84" bestFit="1" customWidth="1"/>
    <col min="9" max="9" width="21.7109375" style="84" bestFit="1" customWidth="1"/>
    <col min="10" max="10" width="4" style="84" bestFit="1" customWidth="1"/>
    <col min="11" max="11" width="3" style="84" bestFit="1" customWidth="1"/>
    <col min="12" max="12" width="25.28515625" style="84" bestFit="1" customWidth="1"/>
    <col min="13" max="13" width="39.7109375" style="84" bestFit="1" customWidth="1"/>
    <col min="14" max="15" width="11.42578125" style="84"/>
    <col min="16" max="16" width="35.5703125" style="84" bestFit="1" customWidth="1"/>
    <col min="17" max="17" width="37.42578125" style="84" bestFit="1" customWidth="1"/>
    <col min="18" max="18" width="3.85546875" style="84" bestFit="1" customWidth="1"/>
    <col min="19" max="19" width="26.85546875" style="84" bestFit="1" customWidth="1"/>
    <col min="20" max="20" width="30.28515625" style="84" bestFit="1" customWidth="1"/>
    <col min="21" max="21" width="65.85546875" style="84" bestFit="1" customWidth="1"/>
    <col min="22" max="22" width="69.7109375" style="84" bestFit="1" customWidth="1"/>
    <col min="23" max="23" width="3.85546875" style="84" bestFit="1" customWidth="1"/>
    <col min="24" max="24" width="70.28515625" style="84" bestFit="1" customWidth="1"/>
    <col min="25" max="25" width="17.7109375" style="84" bestFit="1" customWidth="1"/>
    <col min="26" max="26" width="30.5703125" style="84" bestFit="1" customWidth="1"/>
    <col min="27" max="27" width="42.5703125" style="84" customWidth="1"/>
    <col min="28" max="28" width="37.140625" style="84" customWidth="1"/>
    <col min="29" max="58" width="11.42578125" style="87"/>
    <col min="59" max="97" width="13.7109375" style="89" customWidth="1"/>
    <col min="98" max="16384" width="11.42578125" style="84"/>
  </cols>
  <sheetData>
    <row r="1" spans="2:106" ht="17.25" thickBot="1" x14ac:dyDescent="0.35"/>
    <row r="2" spans="2:106" ht="17.25" thickBot="1" x14ac:dyDescent="0.35">
      <c r="B2" s="107" t="s">
        <v>0</v>
      </c>
      <c r="C2" s="108">
        <v>1</v>
      </c>
      <c r="D2" s="109">
        <v>2</v>
      </c>
      <c r="E2" s="109">
        <v>3</v>
      </c>
      <c r="F2" s="109">
        <v>4</v>
      </c>
      <c r="G2" s="109">
        <v>5</v>
      </c>
      <c r="H2" s="109">
        <v>6</v>
      </c>
      <c r="I2" s="109">
        <v>7</v>
      </c>
      <c r="J2" s="109">
        <v>8</v>
      </c>
      <c r="K2" s="109">
        <v>9</v>
      </c>
      <c r="L2" s="109">
        <v>10</v>
      </c>
      <c r="M2" s="109">
        <v>11</v>
      </c>
      <c r="N2" s="109">
        <v>12</v>
      </c>
      <c r="O2" s="109">
        <v>13</v>
      </c>
      <c r="P2" s="109">
        <v>14</v>
      </c>
      <c r="Q2" s="109">
        <v>15</v>
      </c>
      <c r="R2" s="109">
        <v>16</v>
      </c>
      <c r="S2" s="109">
        <v>17</v>
      </c>
      <c r="T2" s="109">
        <v>18</v>
      </c>
      <c r="U2" s="109">
        <v>19</v>
      </c>
      <c r="V2" s="109">
        <v>20</v>
      </c>
      <c r="W2" s="109">
        <v>21</v>
      </c>
      <c r="X2" s="109">
        <v>22</v>
      </c>
      <c r="Y2" s="109">
        <v>23</v>
      </c>
      <c r="Z2" s="109">
        <v>24</v>
      </c>
      <c r="AA2" s="109">
        <v>25</v>
      </c>
      <c r="AB2" s="109">
        <v>26</v>
      </c>
      <c r="AC2" s="109" t="s">
        <v>1</v>
      </c>
      <c r="AD2" s="109" t="s">
        <v>2</v>
      </c>
      <c r="AE2" s="109" t="s">
        <v>3</v>
      </c>
      <c r="AF2" s="109" t="s">
        <v>4</v>
      </c>
      <c r="AG2" s="109" t="s">
        <v>5</v>
      </c>
      <c r="AH2" s="109" t="s">
        <v>6</v>
      </c>
      <c r="AI2" s="109" t="s">
        <v>7</v>
      </c>
      <c r="AJ2" s="109" t="s">
        <v>8</v>
      </c>
      <c r="AK2" s="109" t="s">
        <v>9</v>
      </c>
      <c r="AL2" s="109" t="s">
        <v>10</v>
      </c>
      <c r="AM2" s="109" t="s">
        <v>11</v>
      </c>
      <c r="AN2" s="109" t="s">
        <v>12</v>
      </c>
      <c r="AO2" s="109" t="s">
        <v>13</v>
      </c>
      <c r="AP2" s="109" t="s">
        <v>14</v>
      </c>
      <c r="AQ2" s="109" t="s">
        <v>15</v>
      </c>
      <c r="AR2" s="109" t="s">
        <v>16</v>
      </c>
      <c r="AS2" s="109" t="s">
        <v>17</v>
      </c>
      <c r="AT2" s="109" t="s">
        <v>18</v>
      </c>
      <c r="AU2" s="109" t="s">
        <v>19</v>
      </c>
      <c r="AV2" s="109" t="s">
        <v>20</v>
      </c>
      <c r="AW2" s="109" t="s">
        <v>21</v>
      </c>
      <c r="AX2" s="109" t="s">
        <v>22</v>
      </c>
      <c r="AY2" s="109" t="s">
        <v>23</v>
      </c>
      <c r="AZ2" s="109" t="s">
        <v>24</v>
      </c>
      <c r="BA2" s="109" t="s">
        <v>25</v>
      </c>
      <c r="BB2" s="109" t="s">
        <v>26</v>
      </c>
      <c r="BC2" s="109" t="s">
        <v>27</v>
      </c>
      <c r="BD2" s="109" t="s">
        <v>28</v>
      </c>
      <c r="BE2" s="109" t="s">
        <v>29</v>
      </c>
      <c r="BF2" s="109" t="s">
        <v>30</v>
      </c>
      <c r="BG2" s="115" t="s">
        <v>31</v>
      </c>
      <c r="BH2" s="115" t="s">
        <v>32</v>
      </c>
      <c r="BI2" s="115" t="s">
        <v>33</v>
      </c>
      <c r="BJ2" s="115" t="s">
        <v>34</v>
      </c>
      <c r="BK2" s="115" t="s">
        <v>35</v>
      </c>
      <c r="BL2" s="115" t="s">
        <v>36</v>
      </c>
      <c r="BM2" s="115" t="s">
        <v>37</v>
      </c>
      <c r="BN2" s="115" t="s">
        <v>38</v>
      </c>
      <c r="BO2" s="115" t="s">
        <v>39</v>
      </c>
      <c r="BP2" s="115" t="s">
        <v>40</v>
      </c>
      <c r="BQ2" s="115" t="s">
        <v>41</v>
      </c>
      <c r="BR2" s="115" t="s">
        <v>42</v>
      </c>
      <c r="BS2" s="115" t="s">
        <v>43</v>
      </c>
      <c r="BT2" s="115" t="s">
        <v>44</v>
      </c>
      <c r="BU2" s="115" t="s">
        <v>45</v>
      </c>
      <c r="BV2" s="115" t="s">
        <v>46</v>
      </c>
      <c r="BW2" s="115" t="s">
        <v>47</v>
      </c>
      <c r="BX2" s="115" t="s">
        <v>48</v>
      </c>
      <c r="BY2" s="115" t="s">
        <v>49</v>
      </c>
      <c r="BZ2" s="115" t="s">
        <v>50</v>
      </c>
      <c r="CA2" s="115" t="s">
        <v>51</v>
      </c>
      <c r="CB2" s="115" t="s">
        <v>52</v>
      </c>
      <c r="CC2" s="115" t="s">
        <v>53</v>
      </c>
      <c r="CD2" s="115" t="s">
        <v>54</v>
      </c>
      <c r="CE2" s="115" t="s">
        <v>55</v>
      </c>
      <c r="CF2" s="115" t="s">
        <v>56</v>
      </c>
      <c r="CG2" s="115" t="s">
        <v>57</v>
      </c>
      <c r="CH2" s="115" t="s">
        <v>58</v>
      </c>
      <c r="CI2" s="115" t="s">
        <v>59</v>
      </c>
      <c r="CJ2" s="115" t="s">
        <v>60</v>
      </c>
      <c r="CK2" s="115" t="s">
        <v>61</v>
      </c>
      <c r="CL2" s="115" t="s">
        <v>62</v>
      </c>
      <c r="CM2" s="115" t="s">
        <v>63</v>
      </c>
      <c r="CN2" s="115" t="s">
        <v>64</v>
      </c>
      <c r="CO2" s="115" t="s">
        <v>65</v>
      </c>
      <c r="CP2" s="115" t="s">
        <v>66</v>
      </c>
      <c r="CQ2" s="115" t="s">
        <v>67</v>
      </c>
      <c r="CR2" s="115" t="s">
        <v>194</v>
      </c>
      <c r="CS2" s="115" t="s">
        <v>195</v>
      </c>
      <c r="CT2" s="110">
        <v>38</v>
      </c>
    </row>
    <row r="3" spans="2:106" x14ac:dyDescent="0.3">
      <c r="B3" s="101">
        <v>1</v>
      </c>
      <c r="C3" s="102">
        <v>43564</v>
      </c>
      <c r="D3" s="103" t="s">
        <v>304</v>
      </c>
      <c r="E3" s="103" t="s">
        <v>320</v>
      </c>
      <c r="F3" s="103" t="s">
        <v>322</v>
      </c>
      <c r="G3" s="103">
        <v>8</v>
      </c>
      <c r="H3" s="103">
        <v>4290</v>
      </c>
      <c r="I3" s="103" t="s">
        <v>86</v>
      </c>
      <c r="J3" s="104">
        <v>4</v>
      </c>
      <c r="K3" s="104">
        <v>8</v>
      </c>
      <c r="L3" s="103" t="s">
        <v>343</v>
      </c>
      <c r="M3" s="103" t="s">
        <v>386</v>
      </c>
      <c r="N3" s="103" t="s">
        <v>350</v>
      </c>
      <c r="O3" s="103" t="s">
        <v>353</v>
      </c>
      <c r="P3" s="103" t="s">
        <v>355</v>
      </c>
      <c r="Q3" s="103" t="s">
        <v>356</v>
      </c>
      <c r="R3" s="103" t="s">
        <v>370</v>
      </c>
      <c r="S3" s="103"/>
      <c r="T3" s="103"/>
      <c r="U3" s="103"/>
      <c r="V3" s="103"/>
      <c r="W3" s="103" t="s">
        <v>370</v>
      </c>
      <c r="X3" s="103"/>
      <c r="Y3" s="103"/>
      <c r="Z3" s="103"/>
      <c r="AA3" s="103"/>
      <c r="AB3" s="103"/>
      <c r="AC3" s="105" t="s">
        <v>370</v>
      </c>
      <c r="AD3" s="105" t="s">
        <v>370</v>
      </c>
      <c r="AE3" s="105" t="s">
        <v>370</v>
      </c>
      <c r="AF3" s="105" t="s">
        <v>370</v>
      </c>
      <c r="AG3" s="105" t="s">
        <v>370</v>
      </c>
      <c r="AH3" s="105" t="s">
        <v>370</v>
      </c>
      <c r="AI3" s="105" t="s">
        <v>370</v>
      </c>
      <c r="AJ3" s="105" t="s">
        <v>370</v>
      </c>
      <c r="AK3" s="105" t="s">
        <v>370</v>
      </c>
      <c r="AL3" s="105" t="s">
        <v>370</v>
      </c>
      <c r="AM3" s="105" t="s">
        <v>370</v>
      </c>
      <c r="AN3" s="105" t="s">
        <v>370</v>
      </c>
      <c r="AO3" s="105" t="s">
        <v>370</v>
      </c>
      <c r="AP3" s="105" t="s">
        <v>370</v>
      </c>
      <c r="AQ3" s="105" t="s">
        <v>370</v>
      </c>
      <c r="AR3" s="105" t="s">
        <v>363</v>
      </c>
      <c r="AS3" s="105" t="s">
        <v>370</v>
      </c>
      <c r="AT3" s="105" t="s">
        <v>370</v>
      </c>
      <c r="AU3" s="105" t="s">
        <v>370</v>
      </c>
      <c r="AV3" s="105" t="s">
        <v>370</v>
      </c>
      <c r="AW3" s="105" t="s">
        <v>370</v>
      </c>
      <c r="AX3" s="105" t="s">
        <v>363</v>
      </c>
      <c r="AY3" s="105" t="s">
        <v>370</v>
      </c>
      <c r="AZ3" s="105" t="s">
        <v>370</v>
      </c>
      <c r="BA3" s="105" t="s">
        <v>370</v>
      </c>
      <c r="BB3" s="105" t="s">
        <v>370</v>
      </c>
      <c r="BC3" s="105" t="s">
        <v>370</v>
      </c>
      <c r="BD3" s="105" t="s">
        <v>370</v>
      </c>
      <c r="BE3" s="105" t="s">
        <v>370</v>
      </c>
      <c r="BF3" s="105" t="s">
        <v>370</v>
      </c>
      <c r="BG3" s="113" t="s">
        <v>375</v>
      </c>
      <c r="BH3" s="113" t="s">
        <v>375</v>
      </c>
      <c r="BI3" s="113" t="s">
        <v>375</v>
      </c>
      <c r="BJ3" s="113" t="s">
        <v>375</v>
      </c>
      <c r="BK3" s="113" t="s">
        <v>375</v>
      </c>
      <c r="BL3" s="113" t="s">
        <v>375</v>
      </c>
      <c r="BM3" s="113" t="s">
        <v>376</v>
      </c>
      <c r="BN3" s="113" t="s">
        <v>376</v>
      </c>
      <c r="BO3" s="113" t="s">
        <v>376</v>
      </c>
      <c r="BP3" s="113" t="s">
        <v>376</v>
      </c>
      <c r="BQ3" s="113" t="s">
        <v>375</v>
      </c>
      <c r="BR3" s="113" t="s">
        <v>376</v>
      </c>
      <c r="BS3" s="113" t="s">
        <v>376</v>
      </c>
      <c r="BT3" s="113" t="s">
        <v>376</v>
      </c>
      <c r="BU3" s="113" t="s">
        <v>376</v>
      </c>
      <c r="BV3" s="113" t="s">
        <v>376</v>
      </c>
      <c r="BW3" s="113" t="s">
        <v>377</v>
      </c>
      <c r="BX3" s="113" t="s">
        <v>375</v>
      </c>
      <c r="BY3" s="113" t="s">
        <v>376</v>
      </c>
      <c r="BZ3" s="113" t="s">
        <v>375</v>
      </c>
      <c r="CA3" s="113" t="s">
        <v>375</v>
      </c>
      <c r="CB3" s="113" t="s">
        <v>375</v>
      </c>
      <c r="CC3" s="113" t="s">
        <v>375</v>
      </c>
      <c r="CD3" s="113" t="s">
        <v>376</v>
      </c>
      <c r="CE3" s="113" t="s">
        <v>375</v>
      </c>
      <c r="CF3" s="113" t="s">
        <v>376</v>
      </c>
      <c r="CG3" s="113" t="s">
        <v>375</v>
      </c>
      <c r="CH3" s="113" t="s">
        <v>375</v>
      </c>
      <c r="CI3" s="113" t="s">
        <v>375</v>
      </c>
      <c r="CJ3" s="113" t="s">
        <v>375</v>
      </c>
      <c r="CK3" s="113" t="s">
        <v>375</v>
      </c>
      <c r="CL3" s="113" t="s">
        <v>375</v>
      </c>
      <c r="CM3" s="113" t="s">
        <v>375</v>
      </c>
      <c r="CN3" s="113" t="s">
        <v>376</v>
      </c>
      <c r="CO3" s="113" t="s">
        <v>376</v>
      </c>
      <c r="CP3" s="113" t="s">
        <v>376</v>
      </c>
      <c r="CQ3" s="113" t="s">
        <v>376</v>
      </c>
      <c r="CR3" s="113" t="s">
        <v>376</v>
      </c>
      <c r="CS3" s="113" t="s">
        <v>376</v>
      </c>
      <c r="CT3" s="106"/>
    </row>
    <row r="4" spans="2:106" x14ac:dyDescent="0.3">
      <c r="B4" s="99">
        <v>2</v>
      </c>
      <c r="C4" s="97">
        <v>43565</v>
      </c>
      <c r="D4" s="85" t="s">
        <v>305</v>
      </c>
      <c r="E4" s="85" t="s">
        <v>320</v>
      </c>
      <c r="F4" s="85" t="s">
        <v>323</v>
      </c>
      <c r="G4" s="85">
        <v>18</v>
      </c>
      <c r="H4" s="85">
        <v>4210</v>
      </c>
      <c r="I4" s="85" t="s">
        <v>338</v>
      </c>
      <c r="J4" s="86">
        <v>15</v>
      </c>
      <c r="K4" s="86">
        <v>15</v>
      </c>
      <c r="L4" s="85" t="s">
        <v>344</v>
      </c>
      <c r="M4" s="85" t="s">
        <v>348</v>
      </c>
      <c r="N4" s="85" t="s">
        <v>350</v>
      </c>
      <c r="O4" s="85" t="s">
        <v>354</v>
      </c>
      <c r="P4" s="85" t="s">
        <v>357</v>
      </c>
      <c r="Q4" s="85" t="s">
        <v>358</v>
      </c>
      <c r="R4" s="85" t="s">
        <v>370</v>
      </c>
      <c r="S4" s="85"/>
      <c r="T4" s="85"/>
      <c r="U4" s="85"/>
      <c r="V4" s="85"/>
      <c r="W4" s="85" t="s">
        <v>363</v>
      </c>
      <c r="X4" s="85" t="s">
        <v>397</v>
      </c>
      <c r="Y4" s="85" t="s">
        <v>127</v>
      </c>
      <c r="Z4" s="85" t="s">
        <v>130</v>
      </c>
      <c r="AA4" s="85" t="s">
        <v>134</v>
      </c>
      <c r="AB4" s="85" t="s">
        <v>141</v>
      </c>
      <c r="AC4" s="83" t="s">
        <v>370</v>
      </c>
      <c r="AD4" s="83" t="s">
        <v>370</v>
      </c>
      <c r="AE4" s="83" t="s">
        <v>363</v>
      </c>
      <c r="AF4" s="83" t="s">
        <v>363</v>
      </c>
      <c r="AG4" s="83" t="s">
        <v>363</v>
      </c>
      <c r="AH4" s="83" t="s">
        <v>363</v>
      </c>
      <c r="AI4" s="83" t="s">
        <v>363</v>
      </c>
      <c r="AJ4" s="83" t="s">
        <v>363</v>
      </c>
      <c r="AK4" s="83" t="s">
        <v>363</v>
      </c>
      <c r="AL4" s="83" t="s">
        <v>363</v>
      </c>
      <c r="AM4" s="83" t="s">
        <v>363</v>
      </c>
      <c r="AN4" s="83" t="s">
        <v>363</v>
      </c>
      <c r="AO4" s="83" t="s">
        <v>363</v>
      </c>
      <c r="AP4" s="83" t="s">
        <v>363</v>
      </c>
      <c r="AQ4" s="83" t="s">
        <v>363</v>
      </c>
      <c r="AR4" s="83" t="s">
        <v>363</v>
      </c>
      <c r="AS4" s="83" t="s">
        <v>370</v>
      </c>
      <c r="AT4" s="83" t="s">
        <v>370</v>
      </c>
      <c r="AU4" s="83" t="s">
        <v>370</v>
      </c>
      <c r="AV4" s="83" t="s">
        <v>370</v>
      </c>
      <c r="AW4" s="83" t="s">
        <v>363</v>
      </c>
      <c r="AX4" s="83" t="s">
        <v>363</v>
      </c>
      <c r="AY4" s="83" t="s">
        <v>363</v>
      </c>
      <c r="AZ4" s="83" t="s">
        <v>363</v>
      </c>
      <c r="BA4" s="83" t="s">
        <v>363</v>
      </c>
      <c r="BB4" s="83" t="s">
        <v>370</v>
      </c>
      <c r="BC4" s="83" t="s">
        <v>370</v>
      </c>
      <c r="BD4" s="83" t="s">
        <v>370</v>
      </c>
      <c r="BE4" s="83" t="s">
        <v>363</v>
      </c>
      <c r="BF4" s="83" t="s">
        <v>363</v>
      </c>
      <c r="BG4" s="88" t="s">
        <v>378</v>
      </c>
      <c r="BH4" s="88" t="s">
        <v>379</v>
      </c>
      <c r="BI4" s="88" t="s">
        <v>378</v>
      </c>
      <c r="BJ4" s="88" t="s">
        <v>379</v>
      </c>
      <c r="BK4" s="88" t="s">
        <v>379</v>
      </c>
      <c r="BL4" s="88" t="s">
        <v>379</v>
      </c>
      <c r="BM4" s="88" t="s">
        <v>379</v>
      </c>
      <c r="BN4" s="88" t="s">
        <v>379</v>
      </c>
      <c r="BO4" s="88" t="s">
        <v>379</v>
      </c>
      <c r="BP4" s="88" t="s">
        <v>379</v>
      </c>
      <c r="BQ4" s="88" t="s">
        <v>377</v>
      </c>
      <c r="BR4" s="88" t="s">
        <v>377</v>
      </c>
      <c r="BS4" s="88" t="s">
        <v>377</v>
      </c>
      <c r="BT4" s="88" t="s">
        <v>376</v>
      </c>
      <c r="BU4" s="88" t="s">
        <v>376</v>
      </c>
      <c r="BV4" s="88" t="s">
        <v>378</v>
      </c>
      <c r="BW4" s="88" t="s">
        <v>378</v>
      </c>
      <c r="BX4" s="88" t="s">
        <v>378</v>
      </c>
      <c r="BY4" s="88" t="s">
        <v>378</v>
      </c>
      <c r="BZ4" s="88" t="s">
        <v>378</v>
      </c>
      <c r="CA4" s="88" t="s">
        <v>378</v>
      </c>
      <c r="CB4" s="88" t="s">
        <v>378</v>
      </c>
      <c r="CC4" s="88" t="s">
        <v>378</v>
      </c>
      <c r="CD4" s="88" t="s">
        <v>378</v>
      </c>
      <c r="CE4" s="88" t="s">
        <v>378</v>
      </c>
      <c r="CF4" s="88" t="s">
        <v>378</v>
      </c>
      <c r="CG4" s="88" t="s">
        <v>379</v>
      </c>
      <c r="CH4" s="88" t="s">
        <v>378</v>
      </c>
      <c r="CI4" s="88" t="s">
        <v>378</v>
      </c>
      <c r="CJ4" s="88" t="s">
        <v>378</v>
      </c>
      <c r="CK4" s="88" t="s">
        <v>376</v>
      </c>
      <c r="CL4" s="88" t="s">
        <v>376</v>
      </c>
      <c r="CM4" s="88" t="s">
        <v>376</v>
      </c>
      <c r="CN4" s="88" t="s">
        <v>378</v>
      </c>
      <c r="CO4" s="88" t="s">
        <v>378</v>
      </c>
      <c r="CP4" s="88" t="s">
        <v>378</v>
      </c>
      <c r="CQ4" s="88" t="s">
        <v>378</v>
      </c>
      <c r="CR4" s="88" t="s">
        <v>379</v>
      </c>
      <c r="CS4" s="88" t="s">
        <v>379</v>
      </c>
      <c r="CT4" s="91"/>
    </row>
    <row r="5" spans="2:106" x14ac:dyDescent="0.3">
      <c r="B5" s="99">
        <v>3</v>
      </c>
      <c r="C5" s="97">
        <v>43565</v>
      </c>
      <c r="D5" s="85" t="s">
        <v>306</v>
      </c>
      <c r="E5" s="85" t="s">
        <v>320</v>
      </c>
      <c r="F5" s="85" t="s">
        <v>324</v>
      </c>
      <c r="G5" s="85">
        <v>4</v>
      </c>
      <c r="H5" s="85">
        <v>4290</v>
      </c>
      <c r="I5" s="85" t="s">
        <v>339</v>
      </c>
      <c r="J5" s="86">
        <v>2</v>
      </c>
      <c r="K5" s="86">
        <v>4</v>
      </c>
      <c r="L5" s="85" t="s">
        <v>345</v>
      </c>
      <c r="M5" s="85" t="s">
        <v>386</v>
      </c>
      <c r="N5" s="85" t="s">
        <v>350</v>
      </c>
      <c r="O5" s="85" t="s">
        <v>354</v>
      </c>
      <c r="P5" s="85" t="s">
        <v>355</v>
      </c>
      <c r="Q5" s="85" t="s">
        <v>359</v>
      </c>
      <c r="R5" s="85" t="s">
        <v>370</v>
      </c>
      <c r="S5" s="85"/>
      <c r="T5" s="85"/>
      <c r="U5" s="85"/>
      <c r="V5" s="85"/>
      <c r="W5" s="85" t="s">
        <v>370</v>
      </c>
      <c r="X5" s="85"/>
      <c r="Y5" s="85"/>
      <c r="Z5" s="85"/>
      <c r="AA5" s="85"/>
      <c r="AB5" s="85"/>
      <c r="AC5" s="83" t="s">
        <v>363</v>
      </c>
      <c r="AD5" s="83" t="s">
        <v>363</v>
      </c>
      <c r="AE5" s="83" t="s">
        <v>363</v>
      </c>
      <c r="AF5" s="83" t="s">
        <v>363</v>
      </c>
      <c r="AG5" s="83" t="s">
        <v>370</v>
      </c>
      <c r="AH5" s="83" t="s">
        <v>363</v>
      </c>
      <c r="AI5" s="83" t="s">
        <v>370</v>
      </c>
      <c r="AJ5" s="83" t="s">
        <v>370</v>
      </c>
      <c r="AK5" s="83" t="s">
        <v>363</v>
      </c>
      <c r="AL5" s="83" t="s">
        <v>363</v>
      </c>
      <c r="AM5" s="83" t="s">
        <v>370</v>
      </c>
      <c r="AN5" s="83" t="s">
        <v>363</v>
      </c>
      <c r="AO5" s="83" t="s">
        <v>363</v>
      </c>
      <c r="AP5" s="83" t="s">
        <v>370</v>
      </c>
      <c r="AQ5" s="83" t="s">
        <v>363</v>
      </c>
      <c r="AR5" s="83" t="s">
        <v>370</v>
      </c>
      <c r="AS5" s="83" t="s">
        <v>370</v>
      </c>
      <c r="AT5" s="83" t="s">
        <v>370</v>
      </c>
      <c r="AU5" s="83" t="s">
        <v>370</v>
      </c>
      <c r="AV5" s="83" t="s">
        <v>370</v>
      </c>
      <c r="AW5" s="83" t="s">
        <v>370</v>
      </c>
      <c r="AX5" s="83" t="s">
        <v>363</v>
      </c>
      <c r="AY5" s="83" t="s">
        <v>363</v>
      </c>
      <c r="AZ5" s="83" t="s">
        <v>363</v>
      </c>
      <c r="BA5" s="83" t="s">
        <v>370</v>
      </c>
      <c r="BB5" s="83" t="s">
        <v>370</v>
      </c>
      <c r="BC5" s="83" t="s">
        <v>370</v>
      </c>
      <c r="BD5" s="83" t="s">
        <v>370</v>
      </c>
      <c r="BE5" s="83" t="s">
        <v>370</v>
      </c>
      <c r="BF5" s="83" t="s">
        <v>363</v>
      </c>
      <c r="BG5" s="88" t="s">
        <v>375</v>
      </c>
      <c r="BH5" s="88" t="s">
        <v>376</v>
      </c>
      <c r="BI5" s="88" t="s">
        <v>380</v>
      </c>
      <c r="BJ5" s="88" t="s">
        <v>379</v>
      </c>
      <c r="BK5" s="88" t="s">
        <v>378</v>
      </c>
      <c r="BL5" s="88" t="s">
        <v>376</v>
      </c>
      <c r="BM5" s="88" t="s">
        <v>380</v>
      </c>
      <c r="BN5" s="88" t="s">
        <v>376</v>
      </c>
      <c r="BO5" s="88" t="s">
        <v>376</v>
      </c>
      <c r="BP5" s="88" t="s">
        <v>380</v>
      </c>
      <c r="BQ5" s="88" t="s">
        <v>380</v>
      </c>
      <c r="BR5" s="88" t="s">
        <v>380</v>
      </c>
      <c r="BS5" s="88" t="s">
        <v>380</v>
      </c>
      <c r="BT5" s="88" t="s">
        <v>378</v>
      </c>
      <c r="BU5" s="88" t="s">
        <v>379</v>
      </c>
      <c r="BV5" s="88" t="s">
        <v>379</v>
      </c>
      <c r="BW5" s="88" t="s">
        <v>379</v>
      </c>
      <c r="BX5" s="88" t="s">
        <v>380</v>
      </c>
      <c r="BY5" s="88" t="s">
        <v>379</v>
      </c>
      <c r="BZ5" s="88" t="s">
        <v>380</v>
      </c>
      <c r="CA5" s="88" t="s">
        <v>380</v>
      </c>
      <c r="CB5" s="88" t="s">
        <v>380</v>
      </c>
      <c r="CC5" s="88" t="s">
        <v>380</v>
      </c>
      <c r="CD5" s="88" t="s">
        <v>380</v>
      </c>
      <c r="CE5" s="88" t="s">
        <v>380</v>
      </c>
      <c r="CF5" s="88" t="s">
        <v>380</v>
      </c>
      <c r="CG5" s="88" t="s">
        <v>379</v>
      </c>
      <c r="CH5" s="88" t="s">
        <v>380</v>
      </c>
      <c r="CI5" s="88" t="s">
        <v>379</v>
      </c>
      <c r="CJ5" s="88" t="s">
        <v>380</v>
      </c>
      <c r="CK5" s="88" t="s">
        <v>379</v>
      </c>
      <c r="CL5" s="88" t="s">
        <v>379</v>
      </c>
      <c r="CM5" s="88" t="s">
        <v>379</v>
      </c>
      <c r="CN5" s="88" t="s">
        <v>375</v>
      </c>
      <c r="CO5" s="88" t="s">
        <v>378</v>
      </c>
      <c r="CP5" s="88" t="s">
        <v>379</v>
      </c>
      <c r="CQ5" s="88" t="s">
        <v>379</v>
      </c>
      <c r="CR5" s="88" t="s">
        <v>378</v>
      </c>
      <c r="CS5" s="88" t="s">
        <v>378</v>
      </c>
      <c r="CT5" s="91"/>
    </row>
    <row r="6" spans="2:106" x14ac:dyDescent="0.3">
      <c r="B6" s="99">
        <v>4</v>
      </c>
      <c r="C6" s="97">
        <v>43566</v>
      </c>
      <c r="D6" s="85" t="s">
        <v>307</v>
      </c>
      <c r="E6" s="85" t="s">
        <v>321</v>
      </c>
      <c r="F6" s="85" t="s">
        <v>325</v>
      </c>
      <c r="G6" s="85">
        <v>6</v>
      </c>
      <c r="H6" s="85">
        <v>4290</v>
      </c>
      <c r="I6" s="85" t="s">
        <v>340</v>
      </c>
      <c r="J6" s="86">
        <v>6</v>
      </c>
      <c r="K6" s="86">
        <v>6</v>
      </c>
      <c r="L6" s="85" t="s">
        <v>346</v>
      </c>
      <c r="M6" s="85" t="s">
        <v>386</v>
      </c>
      <c r="N6" s="85" t="s">
        <v>350</v>
      </c>
      <c r="O6" s="85" t="s">
        <v>354</v>
      </c>
      <c r="P6" s="85" t="s">
        <v>360</v>
      </c>
      <c r="Q6" s="85" t="s">
        <v>361</v>
      </c>
      <c r="R6" s="85" t="s">
        <v>370</v>
      </c>
      <c r="S6" s="85"/>
      <c r="T6" s="85"/>
      <c r="U6" s="85"/>
      <c r="V6" s="85"/>
      <c r="W6" s="85" t="s">
        <v>370</v>
      </c>
      <c r="X6" s="85"/>
      <c r="Y6" s="85"/>
      <c r="Z6" s="85"/>
      <c r="AA6" s="85"/>
      <c r="AB6" s="85"/>
      <c r="AC6" s="83" t="s">
        <v>363</v>
      </c>
      <c r="AD6" s="83" t="s">
        <v>370</v>
      </c>
      <c r="AE6" s="83" t="s">
        <v>370</v>
      </c>
      <c r="AF6" s="83" t="s">
        <v>363</v>
      </c>
      <c r="AG6" s="83" t="s">
        <v>370</v>
      </c>
      <c r="AH6" s="83" t="s">
        <v>363</v>
      </c>
      <c r="AI6" s="83" t="s">
        <v>370</v>
      </c>
      <c r="AJ6" s="83" t="s">
        <v>370</v>
      </c>
      <c r="AK6" s="83" t="s">
        <v>370</v>
      </c>
      <c r="AL6" s="83" t="s">
        <v>363</v>
      </c>
      <c r="AM6" s="83" t="s">
        <v>363</v>
      </c>
      <c r="AN6" s="83" t="s">
        <v>363</v>
      </c>
      <c r="AO6" s="83" t="s">
        <v>370</v>
      </c>
      <c r="AP6" s="83" t="s">
        <v>370</v>
      </c>
      <c r="AQ6" s="83" t="s">
        <v>370</v>
      </c>
      <c r="AR6" s="83" t="s">
        <v>363</v>
      </c>
      <c r="AS6" s="83" t="s">
        <v>370</v>
      </c>
      <c r="AT6" s="83" t="s">
        <v>370</v>
      </c>
      <c r="AU6" s="83" t="s">
        <v>370</v>
      </c>
      <c r="AV6" s="83" t="s">
        <v>370</v>
      </c>
      <c r="AW6" s="83" t="s">
        <v>363</v>
      </c>
      <c r="AX6" s="83" t="s">
        <v>363</v>
      </c>
      <c r="AY6" s="83" t="s">
        <v>363</v>
      </c>
      <c r="AZ6" s="83" t="s">
        <v>363</v>
      </c>
      <c r="BA6" s="83" t="s">
        <v>370</v>
      </c>
      <c r="BB6" s="83" t="s">
        <v>363</v>
      </c>
      <c r="BC6" s="83" t="s">
        <v>370</v>
      </c>
      <c r="BD6" s="83" t="s">
        <v>363</v>
      </c>
      <c r="BE6" s="83" t="s">
        <v>363</v>
      </c>
      <c r="BF6" s="83" t="s">
        <v>363</v>
      </c>
      <c r="BG6" s="88" t="s">
        <v>376</v>
      </c>
      <c r="BH6" s="88" t="s">
        <v>376</v>
      </c>
      <c r="BI6" s="88" t="s">
        <v>376</v>
      </c>
      <c r="BJ6" s="88" t="s">
        <v>376</v>
      </c>
      <c r="BK6" s="88" t="s">
        <v>376</v>
      </c>
      <c r="BL6" s="88" t="s">
        <v>376</v>
      </c>
      <c r="BM6" s="88" t="s">
        <v>375</v>
      </c>
      <c r="BN6" s="88" t="s">
        <v>377</v>
      </c>
      <c r="BO6" s="88" t="s">
        <v>377</v>
      </c>
      <c r="BP6" s="88" t="s">
        <v>376</v>
      </c>
      <c r="BQ6" s="88" t="s">
        <v>375</v>
      </c>
      <c r="BR6" s="88" t="s">
        <v>376</v>
      </c>
      <c r="BS6" s="88" t="s">
        <v>376</v>
      </c>
      <c r="BT6" s="88" t="s">
        <v>376</v>
      </c>
      <c r="BU6" s="88" t="s">
        <v>377</v>
      </c>
      <c r="BV6" s="88" t="s">
        <v>377</v>
      </c>
      <c r="BW6" s="88" t="s">
        <v>377</v>
      </c>
      <c r="BX6" s="88" t="s">
        <v>376</v>
      </c>
      <c r="BY6" s="88" t="s">
        <v>376</v>
      </c>
      <c r="BZ6" s="88" t="s">
        <v>377</v>
      </c>
      <c r="CA6" s="88" t="s">
        <v>377</v>
      </c>
      <c r="CB6" s="88" t="s">
        <v>377</v>
      </c>
      <c r="CC6" s="88" t="s">
        <v>377</v>
      </c>
      <c r="CD6" s="88" t="s">
        <v>380</v>
      </c>
      <c r="CE6" s="88" t="s">
        <v>380</v>
      </c>
      <c r="CF6" s="88" t="s">
        <v>380</v>
      </c>
      <c r="CG6" s="88" t="s">
        <v>376</v>
      </c>
      <c r="CH6" s="88" t="s">
        <v>376</v>
      </c>
      <c r="CI6" s="88" t="s">
        <v>376</v>
      </c>
      <c r="CJ6" s="88" t="s">
        <v>376</v>
      </c>
      <c r="CK6" s="88" t="s">
        <v>375</v>
      </c>
      <c r="CL6" s="88" t="s">
        <v>375</v>
      </c>
      <c r="CM6" s="88" t="s">
        <v>375</v>
      </c>
      <c r="CN6" s="88" t="s">
        <v>376</v>
      </c>
      <c r="CO6" s="88" t="s">
        <v>376</v>
      </c>
      <c r="CP6" s="88" t="s">
        <v>376</v>
      </c>
      <c r="CQ6" s="88" t="s">
        <v>376</v>
      </c>
      <c r="CR6" s="88" t="s">
        <v>376</v>
      </c>
      <c r="CS6" s="88" t="s">
        <v>376</v>
      </c>
      <c r="CT6" s="91"/>
    </row>
    <row r="7" spans="2:106" x14ac:dyDescent="0.3">
      <c r="B7" s="99">
        <v>5</v>
      </c>
      <c r="C7" s="97">
        <v>43566</v>
      </c>
      <c r="D7" s="85" t="s">
        <v>308</v>
      </c>
      <c r="E7" s="85" t="s">
        <v>320</v>
      </c>
      <c r="F7" s="85" t="s">
        <v>326</v>
      </c>
      <c r="G7" s="85">
        <v>6</v>
      </c>
      <c r="H7" s="85">
        <v>4290</v>
      </c>
      <c r="I7" s="85" t="s">
        <v>341</v>
      </c>
      <c r="J7" s="86">
        <v>4</v>
      </c>
      <c r="K7" s="86">
        <v>6</v>
      </c>
      <c r="L7" s="85" t="s">
        <v>346</v>
      </c>
      <c r="M7" s="85" t="s">
        <v>386</v>
      </c>
      <c r="N7" s="85" t="s">
        <v>350</v>
      </c>
      <c r="O7" s="85" t="s">
        <v>354</v>
      </c>
      <c r="P7" s="85" t="s">
        <v>360</v>
      </c>
      <c r="Q7" s="85" t="s">
        <v>362</v>
      </c>
      <c r="R7" s="85" t="s">
        <v>363</v>
      </c>
      <c r="S7" s="85" t="s">
        <v>388</v>
      </c>
      <c r="T7" s="85" t="s">
        <v>364</v>
      </c>
      <c r="U7" s="85" t="s">
        <v>394</v>
      </c>
      <c r="V7" s="85" t="s">
        <v>367</v>
      </c>
      <c r="W7" s="85" t="s">
        <v>363</v>
      </c>
      <c r="X7" s="85" t="s">
        <v>371</v>
      </c>
      <c r="Y7" s="85" t="s">
        <v>126</v>
      </c>
      <c r="Z7" s="85" t="s">
        <v>373</v>
      </c>
      <c r="AA7" s="85" t="s">
        <v>133</v>
      </c>
      <c r="AB7" s="85" t="s">
        <v>141</v>
      </c>
      <c r="AC7" s="83" t="s">
        <v>370</v>
      </c>
      <c r="AD7" s="83" t="s">
        <v>370</v>
      </c>
      <c r="AE7" s="83" t="s">
        <v>370</v>
      </c>
      <c r="AF7" s="83" t="s">
        <v>363</v>
      </c>
      <c r="AG7" s="83" t="s">
        <v>370</v>
      </c>
      <c r="AH7" s="83" t="s">
        <v>363</v>
      </c>
      <c r="AI7" s="83" t="s">
        <v>370</v>
      </c>
      <c r="AJ7" s="83" t="s">
        <v>370</v>
      </c>
      <c r="AK7" s="83" t="s">
        <v>370</v>
      </c>
      <c r="AL7" s="83" t="s">
        <v>363</v>
      </c>
      <c r="AM7" s="83" t="s">
        <v>363</v>
      </c>
      <c r="AN7" s="83" t="s">
        <v>363</v>
      </c>
      <c r="AO7" s="83" t="s">
        <v>363</v>
      </c>
      <c r="AP7" s="83" t="s">
        <v>370</v>
      </c>
      <c r="AQ7" s="83" t="s">
        <v>370</v>
      </c>
      <c r="AR7" s="83" t="s">
        <v>370</v>
      </c>
      <c r="AS7" s="83" t="s">
        <v>370</v>
      </c>
      <c r="AT7" s="83" t="s">
        <v>370</v>
      </c>
      <c r="AU7" s="83" t="s">
        <v>370</v>
      </c>
      <c r="AV7" s="83" t="s">
        <v>370</v>
      </c>
      <c r="AW7" s="83" t="s">
        <v>363</v>
      </c>
      <c r="AX7" s="83" t="s">
        <v>370</v>
      </c>
      <c r="AY7" s="83" t="s">
        <v>370</v>
      </c>
      <c r="AZ7" s="83" t="s">
        <v>370</v>
      </c>
      <c r="BA7" s="83" t="s">
        <v>370</v>
      </c>
      <c r="BB7" s="83" t="s">
        <v>363</v>
      </c>
      <c r="BC7" s="83" t="s">
        <v>370</v>
      </c>
      <c r="BD7" s="83" t="s">
        <v>370</v>
      </c>
      <c r="BE7" s="83" t="s">
        <v>363</v>
      </c>
      <c r="BF7" s="83" t="s">
        <v>370</v>
      </c>
      <c r="BG7" s="88" t="s">
        <v>375</v>
      </c>
      <c r="BH7" s="88" t="s">
        <v>375</v>
      </c>
      <c r="BI7" s="88" t="s">
        <v>376</v>
      </c>
      <c r="BJ7" s="88" t="s">
        <v>376</v>
      </c>
      <c r="BK7" s="88" t="s">
        <v>375</v>
      </c>
      <c r="BL7" s="88" t="s">
        <v>375</v>
      </c>
      <c r="BM7" s="88" t="s">
        <v>376</v>
      </c>
      <c r="BN7" s="88" t="s">
        <v>376</v>
      </c>
      <c r="BO7" s="88" t="s">
        <v>376</v>
      </c>
      <c r="BP7" s="88" t="s">
        <v>377</v>
      </c>
      <c r="BQ7" s="88" t="s">
        <v>375</v>
      </c>
      <c r="BR7" s="88" t="s">
        <v>377</v>
      </c>
      <c r="BS7" s="88" t="s">
        <v>376</v>
      </c>
      <c r="BT7" s="88" t="s">
        <v>377</v>
      </c>
      <c r="BU7" s="88" t="s">
        <v>377</v>
      </c>
      <c r="BV7" s="88" t="s">
        <v>377</v>
      </c>
      <c r="BW7" s="88" t="s">
        <v>376</v>
      </c>
      <c r="BX7" s="88" t="s">
        <v>377</v>
      </c>
      <c r="BY7" s="88" t="s">
        <v>375</v>
      </c>
      <c r="BZ7" s="88" t="s">
        <v>377</v>
      </c>
      <c r="CA7" s="88" t="s">
        <v>377</v>
      </c>
      <c r="CB7" s="88" t="s">
        <v>377</v>
      </c>
      <c r="CC7" s="88" t="s">
        <v>377</v>
      </c>
      <c r="CD7" s="88" t="s">
        <v>377</v>
      </c>
      <c r="CE7" s="88" t="s">
        <v>377</v>
      </c>
      <c r="CF7" s="88" t="s">
        <v>377</v>
      </c>
      <c r="CG7" s="88" t="s">
        <v>375</v>
      </c>
      <c r="CH7" s="88" t="s">
        <v>375</v>
      </c>
      <c r="CI7" s="88" t="s">
        <v>375</v>
      </c>
      <c r="CJ7" s="88" t="s">
        <v>375</v>
      </c>
      <c r="CK7" s="88" t="s">
        <v>376</v>
      </c>
      <c r="CL7" s="88" t="s">
        <v>376</v>
      </c>
      <c r="CM7" s="88" t="s">
        <v>376</v>
      </c>
      <c r="CN7" s="88" t="s">
        <v>377</v>
      </c>
      <c r="CO7" s="88" t="s">
        <v>377</v>
      </c>
      <c r="CP7" s="88" t="s">
        <v>377</v>
      </c>
      <c r="CQ7" s="88" t="s">
        <v>375</v>
      </c>
      <c r="CR7" s="88" t="s">
        <v>375</v>
      </c>
      <c r="CS7" s="88" t="s">
        <v>375</v>
      </c>
      <c r="CT7" s="91"/>
    </row>
    <row r="8" spans="2:106" x14ac:dyDescent="0.3">
      <c r="B8" s="99">
        <v>6</v>
      </c>
      <c r="C8" s="97">
        <v>43567</v>
      </c>
      <c r="D8" s="85" t="s">
        <v>309</v>
      </c>
      <c r="E8" s="85" t="s">
        <v>321</v>
      </c>
      <c r="F8" s="85" t="s">
        <v>327</v>
      </c>
      <c r="G8" s="85">
        <v>15</v>
      </c>
      <c r="H8" s="85">
        <v>4290</v>
      </c>
      <c r="I8" s="85" t="s">
        <v>341</v>
      </c>
      <c r="J8" s="86">
        <v>0.3</v>
      </c>
      <c r="K8" s="86">
        <v>1</v>
      </c>
      <c r="L8" s="85" t="s">
        <v>345</v>
      </c>
      <c r="M8" s="85" t="s">
        <v>348</v>
      </c>
      <c r="N8" s="85" t="s">
        <v>350</v>
      </c>
      <c r="O8" s="85" t="s">
        <v>353</v>
      </c>
      <c r="P8" s="85" t="s">
        <v>355</v>
      </c>
      <c r="Q8" s="85" t="s">
        <v>358</v>
      </c>
      <c r="R8" s="85" t="s">
        <v>370</v>
      </c>
      <c r="S8" s="85"/>
      <c r="T8" s="85"/>
      <c r="U8" s="85"/>
      <c r="V8" s="85"/>
      <c r="W8" s="85" t="s">
        <v>363</v>
      </c>
      <c r="X8" s="85" t="s">
        <v>372</v>
      </c>
      <c r="Y8" s="85" t="s">
        <v>127</v>
      </c>
      <c r="Z8" s="85" t="s">
        <v>374</v>
      </c>
      <c r="AA8" s="85" t="s">
        <v>134</v>
      </c>
      <c r="AB8" s="85" t="s">
        <v>138</v>
      </c>
      <c r="AC8" s="83" t="s">
        <v>370</v>
      </c>
      <c r="AD8" s="83" t="s">
        <v>370</v>
      </c>
      <c r="AE8" s="83" t="s">
        <v>363</v>
      </c>
      <c r="AF8" s="83" t="s">
        <v>363</v>
      </c>
      <c r="AG8" s="83" t="s">
        <v>370</v>
      </c>
      <c r="AH8" s="83" t="s">
        <v>363</v>
      </c>
      <c r="AI8" s="83" t="s">
        <v>370</v>
      </c>
      <c r="AJ8" s="83" t="s">
        <v>370</v>
      </c>
      <c r="AK8" s="83" t="s">
        <v>370</v>
      </c>
      <c r="AL8" s="83" t="s">
        <v>363</v>
      </c>
      <c r="AM8" s="83" t="s">
        <v>363</v>
      </c>
      <c r="AN8" s="83" t="s">
        <v>363</v>
      </c>
      <c r="AO8" s="83" t="s">
        <v>363</v>
      </c>
      <c r="AP8" s="83" t="s">
        <v>370</v>
      </c>
      <c r="AQ8" s="83" t="s">
        <v>370</v>
      </c>
      <c r="AR8" s="83" t="s">
        <v>363</v>
      </c>
      <c r="AS8" s="83" t="s">
        <v>370</v>
      </c>
      <c r="AT8" s="83" t="s">
        <v>370</v>
      </c>
      <c r="AU8" s="83" t="s">
        <v>363</v>
      </c>
      <c r="AV8" s="83" t="s">
        <v>370</v>
      </c>
      <c r="AW8" s="83" t="s">
        <v>363</v>
      </c>
      <c r="AX8" s="83" t="s">
        <v>363</v>
      </c>
      <c r="AY8" s="83" t="s">
        <v>363</v>
      </c>
      <c r="AZ8" s="83" t="s">
        <v>370</v>
      </c>
      <c r="BA8" s="83" t="s">
        <v>370</v>
      </c>
      <c r="BB8" s="83" t="s">
        <v>363</v>
      </c>
      <c r="BC8" s="83" t="s">
        <v>363</v>
      </c>
      <c r="BD8" s="83" t="s">
        <v>363</v>
      </c>
      <c r="BE8" s="83" t="s">
        <v>363</v>
      </c>
      <c r="BF8" s="83" t="s">
        <v>370</v>
      </c>
      <c r="BG8" s="88" t="s">
        <v>377</v>
      </c>
      <c r="BH8" s="88" t="s">
        <v>379</v>
      </c>
      <c r="BI8" s="88" t="s">
        <v>379</v>
      </c>
      <c r="BJ8" s="88" t="s">
        <v>379</v>
      </c>
      <c r="BK8" s="88" t="s">
        <v>378</v>
      </c>
      <c r="BL8" s="88" t="s">
        <v>378</v>
      </c>
      <c r="BM8" s="88" t="s">
        <v>379</v>
      </c>
      <c r="BN8" s="88" t="s">
        <v>379</v>
      </c>
      <c r="BO8" s="88" t="s">
        <v>379</v>
      </c>
      <c r="BP8" s="88" t="s">
        <v>379</v>
      </c>
      <c r="BQ8" s="88" t="s">
        <v>378</v>
      </c>
      <c r="BR8" s="88" t="s">
        <v>379</v>
      </c>
      <c r="BS8" s="88" t="s">
        <v>379</v>
      </c>
      <c r="BT8" s="88" t="s">
        <v>379</v>
      </c>
      <c r="BU8" s="88" t="s">
        <v>379</v>
      </c>
      <c r="BV8" s="88" t="s">
        <v>379</v>
      </c>
      <c r="BW8" s="88" t="s">
        <v>379</v>
      </c>
      <c r="BX8" s="88" t="s">
        <v>379</v>
      </c>
      <c r="BY8" s="88" t="s">
        <v>379</v>
      </c>
      <c r="BZ8" s="88" t="s">
        <v>378</v>
      </c>
      <c r="CA8" s="88" t="s">
        <v>378</v>
      </c>
      <c r="CB8" s="88" t="s">
        <v>378</v>
      </c>
      <c r="CC8" s="88" t="s">
        <v>378</v>
      </c>
      <c r="CD8" s="88" t="s">
        <v>379</v>
      </c>
      <c r="CE8" s="88" t="s">
        <v>379</v>
      </c>
      <c r="CF8" s="88" t="s">
        <v>379</v>
      </c>
      <c r="CG8" s="88" t="s">
        <v>378</v>
      </c>
      <c r="CH8" s="88" t="s">
        <v>378</v>
      </c>
      <c r="CI8" s="88" t="s">
        <v>379</v>
      </c>
      <c r="CJ8" s="88" t="s">
        <v>379</v>
      </c>
      <c r="CK8" s="88" t="s">
        <v>379</v>
      </c>
      <c r="CL8" s="88" t="s">
        <v>379</v>
      </c>
      <c r="CM8" s="88" t="s">
        <v>379</v>
      </c>
      <c r="CN8" s="88" t="s">
        <v>379</v>
      </c>
      <c r="CO8" s="88" t="s">
        <v>379</v>
      </c>
      <c r="CP8" s="88" t="s">
        <v>379</v>
      </c>
      <c r="CQ8" s="88" t="s">
        <v>379</v>
      </c>
      <c r="CR8" s="88" t="s">
        <v>379</v>
      </c>
      <c r="CS8" s="88" t="s">
        <v>379</v>
      </c>
      <c r="CT8" s="91"/>
    </row>
    <row r="9" spans="2:106" x14ac:dyDescent="0.3">
      <c r="B9" s="99">
        <v>7</v>
      </c>
      <c r="C9" s="97">
        <v>43567</v>
      </c>
      <c r="D9" s="85" t="s">
        <v>310</v>
      </c>
      <c r="E9" s="85" t="s">
        <v>320</v>
      </c>
      <c r="F9" s="85" t="s">
        <v>381</v>
      </c>
      <c r="G9" s="85">
        <v>30</v>
      </c>
      <c r="H9" s="85">
        <v>4290</v>
      </c>
      <c r="I9" s="85" t="s">
        <v>86</v>
      </c>
      <c r="J9" s="86">
        <v>30</v>
      </c>
      <c r="K9" s="86">
        <v>30</v>
      </c>
      <c r="L9" s="85" t="s">
        <v>347</v>
      </c>
      <c r="M9" s="85" t="s">
        <v>386</v>
      </c>
      <c r="N9" s="85" t="s">
        <v>351</v>
      </c>
      <c r="O9" s="85" t="s">
        <v>354</v>
      </c>
      <c r="P9" s="85" t="s">
        <v>360</v>
      </c>
      <c r="Q9" s="85" t="s">
        <v>359</v>
      </c>
      <c r="R9" s="85" t="s">
        <v>370</v>
      </c>
      <c r="S9" s="85"/>
      <c r="T9" s="85"/>
      <c r="U9" s="85"/>
      <c r="V9" s="85"/>
      <c r="W9" s="85" t="s">
        <v>363</v>
      </c>
      <c r="X9" s="85" t="s">
        <v>371</v>
      </c>
      <c r="Y9" s="85" t="s">
        <v>126</v>
      </c>
      <c r="Z9" s="85" t="s">
        <v>373</v>
      </c>
      <c r="AA9" s="85" t="s">
        <v>132</v>
      </c>
      <c r="AB9" s="85" t="s">
        <v>138</v>
      </c>
      <c r="AC9" s="83" t="s">
        <v>370</v>
      </c>
      <c r="AD9" s="83" t="s">
        <v>370</v>
      </c>
      <c r="AE9" s="83" t="s">
        <v>370</v>
      </c>
      <c r="AF9" s="83" t="s">
        <v>370</v>
      </c>
      <c r="AG9" s="83" t="s">
        <v>370</v>
      </c>
      <c r="AH9" s="83" t="s">
        <v>370</v>
      </c>
      <c r="AI9" s="83" t="s">
        <v>370</v>
      </c>
      <c r="AJ9" s="83" t="s">
        <v>370</v>
      </c>
      <c r="AK9" s="83" t="s">
        <v>370</v>
      </c>
      <c r="AL9" s="83" t="s">
        <v>370</v>
      </c>
      <c r="AM9" s="83" t="s">
        <v>370</v>
      </c>
      <c r="AN9" s="83" t="s">
        <v>370</v>
      </c>
      <c r="AO9" s="83" t="s">
        <v>370</v>
      </c>
      <c r="AP9" s="83" t="s">
        <v>370</v>
      </c>
      <c r="AQ9" s="83" t="s">
        <v>370</v>
      </c>
      <c r="AR9" s="83" t="s">
        <v>370</v>
      </c>
      <c r="AS9" s="83" t="s">
        <v>370</v>
      </c>
      <c r="AT9" s="83" t="s">
        <v>370</v>
      </c>
      <c r="AU9" s="83" t="s">
        <v>370</v>
      </c>
      <c r="AV9" s="83" t="s">
        <v>370</v>
      </c>
      <c r="AW9" s="83" t="s">
        <v>370</v>
      </c>
      <c r="AX9" s="83" t="s">
        <v>370</v>
      </c>
      <c r="AY9" s="83" t="s">
        <v>370</v>
      </c>
      <c r="AZ9" s="83" t="s">
        <v>370</v>
      </c>
      <c r="BA9" s="83" t="s">
        <v>370</v>
      </c>
      <c r="BB9" s="83" t="s">
        <v>370</v>
      </c>
      <c r="BC9" s="83" t="s">
        <v>370</v>
      </c>
      <c r="BD9" s="83" t="s">
        <v>370</v>
      </c>
      <c r="BE9" s="83" t="s">
        <v>370</v>
      </c>
      <c r="BF9" s="83" t="s">
        <v>370</v>
      </c>
      <c r="BG9" s="88" t="s">
        <v>376</v>
      </c>
      <c r="BH9" s="88" t="s">
        <v>376</v>
      </c>
      <c r="BI9" s="88" t="s">
        <v>376</v>
      </c>
      <c r="BJ9" s="88" t="s">
        <v>376</v>
      </c>
      <c r="BK9" s="88" t="s">
        <v>376</v>
      </c>
      <c r="BL9" s="88" t="s">
        <v>376</v>
      </c>
      <c r="BM9" s="88" t="s">
        <v>376</v>
      </c>
      <c r="BN9" s="88" t="s">
        <v>376</v>
      </c>
      <c r="BO9" s="88" t="s">
        <v>376</v>
      </c>
      <c r="BP9" s="88" t="s">
        <v>376</v>
      </c>
      <c r="BQ9" s="88" t="s">
        <v>376</v>
      </c>
      <c r="BR9" s="88" t="s">
        <v>376</v>
      </c>
      <c r="BS9" s="88" t="s">
        <v>376</v>
      </c>
      <c r="BT9" s="88" t="s">
        <v>376</v>
      </c>
      <c r="BU9" s="88" t="s">
        <v>376</v>
      </c>
      <c r="BV9" s="88" t="s">
        <v>376</v>
      </c>
      <c r="BW9" s="88" t="s">
        <v>376</v>
      </c>
      <c r="BX9" s="88" t="s">
        <v>376</v>
      </c>
      <c r="BY9" s="88" t="s">
        <v>376</v>
      </c>
      <c r="BZ9" s="88" t="s">
        <v>376</v>
      </c>
      <c r="CA9" s="88" t="s">
        <v>376</v>
      </c>
      <c r="CB9" s="88" t="s">
        <v>376</v>
      </c>
      <c r="CC9" s="88" t="s">
        <v>376</v>
      </c>
      <c r="CD9" s="88" t="s">
        <v>376</v>
      </c>
      <c r="CE9" s="88" t="s">
        <v>376</v>
      </c>
      <c r="CF9" s="88" t="s">
        <v>376</v>
      </c>
      <c r="CG9" s="88" t="s">
        <v>376</v>
      </c>
      <c r="CH9" s="88" t="s">
        <v>376</v>
      </c>
      <c r="CI9" s="88" t="s">
        <v>376</v>
      </c>
      <c r="CJ9" s="88" t="s">
        <v>376</v>
      </c>
      <c r="CK9" s="88" t="s">
        <v>376</v>
      </c>
      <c r="CL9" s="88" t="s">
        <v>376</v>
      </c>
      <c r="CM9" s="88" t="s">
        <v>376</v>
      </c>
      <c r="CN9" s="88" t="s">
        <v>376</v>
      </c>
      <c r="CO9" s="88" t="s">
        <v>376</v>
      </c>
      <c r="CP9" s="88" t="s">
        <v>376</v>
      </c>
      <c r="CQ9" s="88" t="s">
        <v>376</v>
      </c>
      <c r="CR9" s="88" t="s">
        <v>376</v>
      </c>
      <c r="CS9" s="88" t="s">
        <v>376</v>
      </c>
      <c r="CT9" s="91"/>
    </row>
    <row r="10" spans="2:106" x14ac:dyDescent="0.3">
      <c r="B10" s="99">
        <v>8</v>
      </c>
      <c r="C10" s="97">
        <v>43570</v>
      </c>
      <c r="D10" s="85" t="s">
        <v>311</v>
      </c>
      <c r="E10" s="85" t="s">
        <v>320</v>
      </c>
      <c r="F10" s="85" t="s">
        <v>329</v>
      </c>
      <c r="G10" s="85">
        <v>6</v>
      </c>
      <c r="H10" s="85">
        <v>4210</v>
      </c>
      <c r="I10" s="85" t="s">
        <v>340</v>
      </c>
      <c r="J10" s="86">
        <v>3</v>
      </c>
      <c r="K10" s="86">
        <v>6</v>
      </c>
      <c r="L10" s="85" t="s">
        <v>346</v>
      </c>
      <c r="M10" s="85" t="s">
        <v>349</v>
      </c>
      <c r="N10" s="85" t="s">
        <v>350</v>
      </c>
      <c r="O10" s="85" t="s">
        <v>354</v>
      </c>
      <c r="P10" s="85" t="s">
        <v>360</v>
      </c>
      <c r="Q10" s="85" t="s">
        <v>359</v>
      </c>
      <c r="R10" s="85" t="s">
        <v>363</v>
      </c>
      <c r="S10" s="85" t="s">
        <v>388</v>
      </c>
      <c r="T10" s="85" t="s">
        <v>364</v>
      </c>
      <c r="U10" s="85" t="s">
        <v>366</v>
      </c>
      <c r="V10" s="85" t="s">
        <v>368</v>
      </c>
      <c r="W10" s="85" t="s">
        <v>363</v>
      </c>
      <c r="X10" s="85" t="s">
        <v>397</v>
      </c>
      <c r="Y10" s="85" t="s">
        <v>127</v>
      </c>
      <c r="Z10" s="85" t="s">
        <v>373</v>
      </c>
      <c r="AA10" s="85" t="s">
        <v>134</v>
      </c>
      <c r="AB10" s="85" t="s">
        <v>138</v>
      </c>
      <c r="AC10" s="83" t="s">
        <v>370</v>
      </c>
      <c r="AD10" s="83" t="s">
        <v>363</v>
      </c>
      <c r="AE10" s="83" t="s">
        <v>363</v>
      </c>
      <c r="AF10" s="83" t="s">
        <v>363</v>
      </c>
      <c r="AG10" s="83" t="s">
        <v>370</v>
      </c>
      <c r="AH10" s="83" t="s">
        <v>363</v>
      </c>
      <c r="AI10" s="83" t="s">
        <v>363</v>
      </c>
      <c r="AJ10" s="83" t="s">
        <v>370</v>
      </c>
      <c r="AK10" s="83" t="s">
        <v>370</v>
      </c>
      <c r="AL10" s="83" t="s">
        <v>363</v>
      </c>
      <c r="AM10" s="83" t="s">
        <v>363</v>
      </c>
      <c r="AN10" s="83" t="s">
        <v>363</v>
      </c>
      <c r="AO10" s="83" t="s">
        <v>363</v>
      </c>
      <c r="AP10" s="83" t="s">
        <v>363</v>
      </c>
      <c r="AQ10" s="83" t="s">
        <v>370</v>
      </c>
      <c r="AR10" s="83" t="s">
        <v>370</v>
      </c>
      <c r="AS10" s="83" t="s">
        <v>370</v>
      </c>
      <c r="AT10" s="83" t="s">
        <v>370</v>
      </c>
      <c r="AU10" s="83" t="s">
        <v>363</v>
      </c>
      <c r="AV10" s="83" t="s">
        <v>370</v>
      </c>
      <c r="AW10" s="83" t="s">
        <v>363</v>
      </c>
      <c r="AX10" s="83" t="s">
        <v>363</v>
      </c>
      <c r="AY10" s="83" t="s">
        <v>370</v>
      </c>
      <c r="AZ10" s="83" t="s">
        <v>370</v>
      </c>
      <c r="BA10" s="83" t="s">
        <v>370</v>
      </c>
      <c r="BB10" s="83" t="s">
        <v>370</v>
      </c>
      <c r="BC10" s="83" t="s">
        <v>363</v>
      </c>
      <c r="BD10" s="83" t="s">
        <v>363</v>
      </c>
      <c r="BE10" s="83" t="s">
        <v>363</v>
      </c>
      <c r="BF10" s="83" t="s">
        <v>370</v>
      </c>
      <c r="BG10" s="88" t="s">
        <v>377</v>
      </c>
      <c r="BH10" s="88" t="s">
        <v>377</v>
      </c>
      <c r="BI10" s="88" t="s">
        <v>377</v>
      </c>
      <c r="BJ10" s="88" t="s">
        <v>378</v>
      </c>
      <c r="BK10" s="88" t="s">
        <v>377</v>
      </c>
      <c r="BL10" s="88" t="s">
        <v>378</v>
      </c>
      <c r="BM10" s="88" t="s">
        <v>378</v>
      </c>
      <c r="BN10" s="88" t="s">
        <v>378</v>
      </c>
      <c r="BO10" s="88" t="s">
        <v>377</v>
      </c>
      <c r="BP10" s="88" t="s">
        <v>378</v>
      </c>
      <c r="BQ10" s="88" t="s">
        <v>378</v>
      </c>
      <c r="BR10" s="88" t="s">
        <v>378</v>
      </c>
      <c r="BS10" s="88" t="s">
        <v>378</v>
      </c>
      <c r="BT10" s="88" t="s">
        <v>378</v>
      </c>
      <c r="BU10" s="88" t="s">
        <v>378</v>
      </c>
      <c r="BV10" s="88" t="s">
        <v>378</v>
      </c>
      <c r="BW10" s="88" t="s">
        <v>377</v>
      </c>
      <c r="BX10" s="88" t="s">
        <v>378</v>
      </c>
      <c r="BY10" s="88" t="s">
        <v>378</v>
      </c>
      <c r="BZ10" s="88" t="s">
        <v>378</v>
      </c>
      <c r="CA10" s="88" t="s">
        <v>378</v>
      </c>
      <c r="CB10" s="88" t="s">
        <v>378</v>
      </c>
      <c r="CC10" s="88" t="s">
        <v>378</v>
      </c>
      <c r="CD10" s="88" t="s">
        <v>378</v>
      </c>
      <c r="CE10" s="88" t="s">
        <v>378</v>
      </c>
      <c r="CF10" s="88" t="s">
        <v>378</v>
      </c>
      <c r="CG10" s="88" t="s">
        <v>375</v>
      </c>
      <c r="CH10" s="88" t="s">
        <v>375</v>
      </c>
      <c r="CI10" s="88" t="s">
        <v>375</v>
      </c>
      <c r="CJ10" s="88" t="s">
        <v>375</v>
      </c>
      <c r="CK10" s="88" t="s">
        <v>378</v>
      </c>
      <c r="CL10" s="88" t="s">
        <v>378</v>
      </c>
      <c r="CM10" s="88" t="s">
        <v>378</v>
      </c>
      <c r="CN10" s="88" t="s">
        <v>377</v>
      </c>
      <c r="CO10" s="88" t="s">
        <v>377</v>
      </c>
      <c r="CP10" s="88" t="s">
        <v>377</v>
      </c>
      <c r="CQ10" s="88" t="s">
        <v>378</v>
      </c>
      <c r="CR10" s="88" t="s">
        <v>378</v>
      </c>
      <c r="CS10" s="88" t="s">
        <v>378</v>
      </c>
      <c r="CT10" s="91"/>
    </row>
    <row r="11" spans="2:106" x14ac:dyDescent="0.3">
      <c r="B11" s="99">
        <v>9</v>
      </c>
      <c r="C11" s="97">
        <v>43570</v>
      </c>
      <c r="D11" s="85" t="s">
        <v>312</v>
      </c>
      <c r="E11" s="85" t="s">
        <v>320</v>
      </c>
      <c r="F11" s="85" t="s">
        <v>330</v>
      </c>
      <c r="G11" s="85">
        <v>15</v>
      </c>
      <c r="H11" s="85">
        <v>4290</v>
      </c>
      <c r="I11" s="85" t="s">
        <v>342</v>
      </c>
      <c r="J11" s="86">
        <v>15</v>
      </c>
      <c r="K11" s="86">
        <v>15</v>
      </c>
      <c r="L11" s="85" t="s">
        <v>344</v>
      </c>
      <c r="M11" s="85" t="s">
        <v>386</v>
      </c>
      <c r="N11" s="85" t="s">
        <v>350</v>
      </c>
      <c r="O11" s="85" t="s">
        <v>354</v>
      </c>
      <c r="P11" s="85" t="s">
        <v>355</v>
      </c>
      <c r="Q11" s="85" t="s">
        <v>358</v>
      </c>
      <c r="R11" s="85" t="s">
        <v>370</v>
      </c>
      <c r="S11" s="85"/>
      <c r="T11" s="85"/>
      <c r="U11" s="85"/>
      <c r="V11" s="85"/>
      <c r="W11" s="85" t="s">
        <v>370</v>
      </c>
      <c r="X11" s="85"/>
      <c r="Y11" s="85"/>
      <c r="Z11" s="85"/>
      <c r="AA11" s="85"/>
      <c r="AB11" s="85"/>
      <c r="AC11" s="83" t="s">
        <v>363</v>
      </c>
      <c r="AD11" s="83" t="s">
        <v>370</v>
      </c>
      <c r="AE11" s="83" t="s">
        <v>370</v>
      </c>
      <c r="AF11" s="83" t="s">
        <v>363</v>
      </c>
      <c r="AG11" s="83" t="s">
        <v>370</v>
      </c>
      <c r="AH11" s="83" t="s">
        <v>363</v>
      </c>
      <c r="AI11" s="83" t="s">
        <v>370</v>
      </c>
      <c r="AJ11" s="83" t="s">
        <v>370</v>
      </c>
      <c r="AK11" s="83" t="s">
        <v>363</v>
      </c>
      <c r="AL11" s="83" t="s">
        <v>363</v>
      </c>
      <c r="AM11" s="83" t="s">
        <v>363</v>
      </c>
      <c r="AN11" s="83" t="s">
        <v>363</v>
      </c>
      <c r="AO11" s="83" t="s">
        <v>363</v>
      </c>
      <c r="AP11" s="83" t="s">
        <v>363</v>
      </c>
      <c r="AQ11" s="83" t="s">
        <v>370</v>
      </c>
      <c r="AR11" s="83" t="s">
        <v>363</v>
      </c>
      <c r="AS11" s="83" t="s">
        <v>363</v>
      </c>
      <c r="AT11" s="83" t="s">
        <v>363</v>
      </c>
      <c r="AU11" s="83" t="s">
        <v>363</v>
      </c>
      <c r="AV11" s="83" t="s">
        <v>370</v>
      </c>
      <c r="AW11" s="83" t="s">
        <v>370</v>
      </c>
      <c r="AX11" s="83" t="s">
        <v>363</v>
      </c>
      <c r="AY11" s="83" t="s">
        <v>363</v>
      </c>
      <c r="AZ11" s="83" t="s">
        <v>363</v>
      </c>
      <c r="BA11" s="83" t="s">
        <v>370</v>
      </c>
      <c r="BB11" s="83" t="s">
        <v>363</v>
      </c>
      <c r="BC11" s="83" t="s">
        <v>370</v>
      </c>
      <c r="BD11" s="83" t="s">
        <v>370</v>
      </c>
      <c r="BE11" s="83" t="s">
        <v>363</v>
      </c>
      <c r="BF11" s="83" t="s">
        <v>363</v>
      </c>
      <c r="BG11" s="88" t="s">
        <v>378</v>
      </c>
      <c r="BH11" s="88" t="s">
        <v>378</v>
      </c>
      <c r="BI11" s="88" t="s">
        <v>377</v>
      </c>
      <c r="BJ11" s="88" t="s">
        <v>378</v>
      </c>
      <c r="BK11" s="88" t="s">
        <v>377</v>
      </c>
      <c r="BL11" s="88" t="s">
        <v>378</v>
      </c>
      <c r="BM11" s="88" t="s">
        <v>378</v>
      </c>
      <c r="BN11" s="88" t="s">
        <v>380</v>
      </c>
      <c r="BO11" s="88" t="s">
        <v>379</v>
      </c>
      <c r="BP11" s="88" t="s">
        <v>380</v>
      </c>
      <c r="BQ11" s="88" t="s">
        <v>379</v>
      </c>
      <c r="BR11" s="88" t="s">
        <v>379</v>
      </c>
      <c r="BS11" s="88" t="s">
        <v>380</v>
      </c>
      <c r="BT11" s="88" t="s">
        <v>378</v>
      </c>
      <c r="BU11" s="88" t="s">
        <v>379</v>
      </c>
      <c r="BV11" s="88" t="s">
        <v>379</v>
      </c>
      <c r="BW11" s="88" t="s">
        <v>377</v>
      </c>
      <c r="BX11" s="88" t="s">
        <v>379</v>
      </c>
      <c r="BY11" s="88" t="s">
        <v>379</v>
      </c>
      <c r="BZ11" s="88" t="s">
        <v>380</v>
      </c>
      <c r="CA11" s="88" t="s">
        <v>379</v>
      </c>
      <c r="CB11" s="88" t="s">
        <v>379</v>
      </c>
      <c r="CC11" s="88" t="s">
        <v>379</v>
      </c>
      <c r="CD11" s="88" t="s">
        <v>379</v>
      </c>
      <c r="CE11" s="88" t="s">
        <v>379</v>
      </c>
      <c r="CF11" s="88" t="s">
        <v>380</v>
      </c>
      <c r="CG11" s="88" t="s">
        <v>379</v>
      </c>
      <c r="CH11" s="88" t="s">
        <v>379</v>
      </c>
      <c r="CI11" s="88" t="s">
        <v>379</v>
      </c>
      <c r="CJ11" s="88" t="s">
        <v>379</v>
      </c>
      <c r="CK11" s="88" t="s">
        <v>379</v>
      </c>
      <c r="CL11" s="88" t="s">
        <v>379</v>
      </c>
      <c r="CM11" s="88" t="s">
        <v>379</v>
      </c>
      <c r="CN11" s="88" t="s">
        <v>378</v>
      </c>
      <c r="CO11" s="88" t="s">
        <v>379</v>
      </c>
      <c r="CP11" s="88" t="s">
        <v>379</v>
      </c>
      <c r="CQ11" s="88" t="s">
        <v>378</v>
      </c>
      <c r="CR11" s="88" t="s">
        <v>378</v>
      </c>
      <c r="CS11" s="88" t="s">
        <v>379</v>
      </c>
      <c r="CT11" s="91"/>
    </row>
    <row r="12" spans="2:106" x14ac:dyDescent="0.3">
      <c r="B12" s="99">
        <v>10</v>
      </c>
      <c r="C12" s="97">
        <v>43570</v>
      </c>
      <c r="D12" s="85" t="s">
        <v>313</v>
      </c>
      <c r="E12" s="85" t="s">
        <v>321</v>
      </c>
      <c r="F12" s="85" t="s">
        <v>331</v>
      </c>
      <c r="G12" s="85">
        <v>15</v>
      </c>
      <c r="H12" s="85">
        <v>4220</v>
      </c>
      <c r="I12" s="85" t="s">
        <v>339</v>
      </c>
      <c r="J12" s="86">
        <v>6</v>
      </c>
      <c r="K12" s="86">
        <v>15</v>
      </c>
      <c r="L12" s="85" t="s">
        <v>346</v>
      </c>
      <c r="M12" s="85" t="s">
        <v>386</v>
      </c>
      <c r="N12" s="85" t="s">
        <v>350</v>
      </c>
      <c r="O12" s="85" t="s">
        <v>354</v>
      </c>
      <c r="P12" s="85" t="s">
        <v>355</v>
      </c>
      <c r="Q12" s="85" t="s">
        <v>362</v>
      </c>
      <c r="R12" s="85" t="s">
        <v>370</v>
      </c>
      <c r="S12" s="85"/>
      <c r="T12" s="85"/>
      <c r="U12" s="85"/>
      <c r="V12" s="85"/>
      <c r="W12" s="85" t="s">
        <v>370</v>
      </c>
      <c r="X12" s="85"/>
      <c r="Y12" s="85"/>
      <c r="Z12" s="85"/>
      <c r="AA12" s="85"/>
      <c r="AB12" s="85"/>
      <c r="AC12" s="83" t="s">
        <v>370</v>
      </c>
      <c r="AD12" s="83" t="s">
        <v>363</v>
      </c>
      <c r="AE12" s="83" t="s">
        <v>370</v>
      </c>
      <c r="AF12" s="83" t="s">
        <v>370</v>
      </c>
      <c r="AG12" s="83" t="s">
        <v>370</v>
      </c>
      <c r="AH12" s="83" t="s">
        <v>363</v>
      </c>
      <c r="AI12" s="83" t="s">
        <v>370</v>
      </c>
      <c r="AJ12" s="83" t="s">
        <v>363</v>
      </c>
      <c r="AK12" s="83" t="s">
        <v>370</v>
      </c>
      <c r="AL12" s="83" t="s">
        <v>370</v>
      </c>
      <c r="AM12" s="83" t="s">
        <v>363</v>
      </c>
      <c r="AN12" s="83" t="s">
        <v>363</v>
      </c>
      <c r="AO12" s="83" t="s">
        <v>363</v>
      </c>
      <c r="AP12" s="83" t="s">
        <v>370</v>
      </c>
      <c r="AQ12" s="83" t="s">
        <v>370</v>
      </c>
      <c r="AR12" s="83" t="s">
        <v>370</v>
      </c>
      <c r="AS12" s="83" t="s">
        <v>370</v>
      </c>
      <c r="AT12" s="83" t="s">
        <v>370</v>
      </c>
      <c r="AU12" s="83" t="s">
        <v>370</v>
      </c>
      <c r="AV12" s="83" t="s">
        <v>370</v>
      </c>
      <c r="AW12" s="83" t="s">
        <v>363</v>
      </c>
      <c r="AX12" s="83" t="s">
        <v>363</v>
      </c>
      <c r="AY12" s="83" t="s">
        <v>363</v>
      </c>
      <c r="AZ12" s="83" t="s">
        <v>370</v>
      </c>
      <c r="BA12" s="83" t="s">
        <v>370</v>
      </c>
      <c r="BB12" s="83" t="s">
        <v>363</v>
      </c>
      <c r="BC12" s="83" t="s">
        <v>370</v>
      </c>
      <c r="BD12" s="83" t="s">
        <v>363</v>
      </c>
      <c r="BE12" s="83" t="s">
        <v>370</v>
      </c>
      <c r="BF12" s="83" t="s">
        <v>363</v>
      </c>
      <c r="BG12" s="88" t="s">
        <v>377</v>
      </c>
      <c r="BH12" s="88" t="s">
        <v>376</v>
      </c>
      <c r="BI12" s="88" t="s">
        <v>377</v>
      </c>
      <c r="BJ12" s="88" t="s">
        <v>376</v>
      </c>
      <c r="BK12" s="88" t="s">
        <v>376</v>
      </c>
      <c r="BL12" s="88" t="s">
        <v>377</v>
      </c>
      <c r="BM12" s="88" t="s">
        <v>379</v>
      </c>
      <c r="BN12" s="88" t="s">
        <v>378</v>
      </c>
      <c r="BO12" s="88" t="s">
        <v>378</v>
      </c>
      <c r="BP12" s="88" t="s">
        <v>376</v>
      </c>
      <c r="BQ12" s="88" t="s">
        <v>376</v>
      </c>
      <c r="BR12" s="88" t="s">
        <v>376</v>
      </c>
      <c r="BS12" s="88" t="s">
        <v>376</v>
      </c>
      <c r="BT12" s="88" t="s">
        <v>377</v>
      </c>
      <c r="BU12" s="88" t="s">
        <v>377</v>
      </c>
      <c r="BV12" s="88" t="s">
        <v>376</v>
      </c>
      <c r="BW12" s="88" t="s">
        <v>376</v>
      </c>
      <c r="BX12" s="88" t="s">
        <v>379</v>
      </c>
      <c r="BY12" s="88" t="s">
        <v>377</v>
      </c>
      <c r="BZ12" s="88" t="s">
        <v>376</v>
      </c>
      <c r="CA12" s="88" t="s">
        <v>376</v>
      </c>
      <c r="CB12" s="88" t="s">
        <v>376</v>
      </c>
      <c r="CC12" s="88" t="s">
        <v>376</v>
      </c>
      <c r="CD12" s="88" t="s">
        <v>377</v>
      </c>
      <c r="CE12" s="88" t="s">
        <v>377</v>
      </c>
      <c r="CF12" s="88" t="s">
        <v>377</v>
      </c>
      <c r="CG12" s="88" t="s">
        <v>376</v>
      </c>
      <c r="CH12" s="88" t="s">
        <v>376</v>
      </c>
      <c r="CI12" s="88" t="s">
        <v>376</v>
      </c>
      <c r="CJ12" s="88" t="s">
        <v>376</v>
      </c>
      <c r="CK12" s="88" t="s">
        <v>377</v>
      </c>
      <c r="CL12" s="88" t="s">
        <v>376</v>
      </c>
      <c r="CM12" s="88" t="s">
        <v>376</v>
      </c>
      <c r="CN12" s="88" t="s">
        <v>378</v>
      </c>
      <c r="CO12" s="88" t="s">
        <v>378</v>
      </c>
      <c r="CP12" s="88" t="s">
        <v>378</v>
      </c>
      <c r="CQ12" s="88" t="s">
        <v>376</v>
      </c>
      <c r="CR12" s="88" t="s">
        <v>376</v>
      </c>
      <c r="CS12" s="88" t="s">
        <v>376</v>
      </c>
      <c r="CT12" s="91"/>
    </row>
    <row r="13" spans="2:106" x14ac:dyDescent="0.3">
      <c r="B13" s="99">
        <v>11</v>
      </c>
      <c r="C13" s="97">
        <v>43571</v>
      </c>
      <c r="D13" s="85" t="s">
        <v>314</v>
      </c>
      <c r="E13" s="85" t="s">
        <v>320</v>
      </c>
      <c r="F13" s="85" t="s">
        <v>332</v>
      </c>
      <c r="G13" s="85">
        <v>4</v>
      </c>
      <c r="H13" s="85">
        <v>4290</v>
      </c>
      <c r="I13" s="85" t="s">
        <v>342</v>
      </c>
      <c r="J13" s="86">
        <v>4</v>
      </c>
      <c r="K13" s="86">
        <v>4</v>
      </c>
      <c r="L13" s="85" t="s">
        <v>346</v>
      </c>
      <c r="M13" s="85" t="s">
        <v>349</v>
      </c>
      <c r="N13" s="85" t="s">
        <v>350</v>
      </c>
      <c r="O13" s="85" t="s">
        <v>354</v>
      </c>
      <c r="P13" s="85" t="s">
        <v>355</v>
      </c>
      <c r="Q13" s="85" t="s">
        <v>356</v>
      </c>
      <c r="R13" s="85" t="s">
        <v>370</v>
      </c>
      <c r="S13" s="85"/>
      <c r="T13" s="85"/>
      <c r="U13" s="85"/>
      <c r="V13" s="85"/>
      <c r="W13" s="85" t="s">
        <v>370</v>
      </c>
      <c r="X13" s="85"/>
      <c r="Y13" s="85"/>
      <c r="Z13" s="85"/>
      <c r="AA13" s="85"/>
      <c r="AB13" s="85"/>
      <c r="AC13" s="83" t="s">
        <v>370</v>
      </c>
      <c r="AD13" s="83" t="s">
        <v>370</v>
      </c>
      <c r="AE13" s="83" t="s">
        <v>363</v>
      </c>
      <c r="AF13" s="83" t="s">
        <v>363</v>
      </c>
      <c r="AG13" s="83" t="s">
        <v>363</v>
      </c>
      <c r="AH13" s="83" t="s">
        <v>363</v>
      </c>
      <c r="AI13" s="83" t="s">
        <v>370</v>
      </c>
      <c r="AJ13" s="83" t="s">
        <v>363</v>
      </c>
      <c r="AK13" s="83" t="s">
        <v>363</v>
      </c>
      <c r="AL13" s="83" t="s">
        <v>363</v>
      </c>
      <c r="AM13" s="83" t="s">
        <v>370</v>
      </c>
      <c r="AN13" s="83" t="s">
        <v>363</v>
      </c>
      <c r="AO13" s="83" t="s">
        <v>363</v>
      </c>
      <c r="AP13" s="83" t="s">
        <v>370</v>
      </c>
      <c r="AQ13" s="83" t="s">
        <v>370</v>
      </c>
      <c r="AR13" s="83" t="s">
        <v>370</v>
      </c>
      <c r="AS13" s="83" t="s">
        <v>370</v>
      </c>
      <c r="AT13" s="83" t="s">
        <v>363</v>
      </c>
      <c r="AU13" s="83" t="s">
        <v>363</v>
      </c>
      <c r="AV13" s="83" t="s">
        <v>370</v>
      </c>
      <c r="AW13" s="83" t="s">
        <v>363</v>
      </c>
      <c r="AX13" s="83" t="s">
        <v>363</v>
      </c>
      <c r="AY13" s="83" t="s">
        <v>363</v>
      </c>
      <c r="AZ13" s="83" t="s">
        <v>363</v>
      </c>
      <c r="BA13" s="83" t="s">
        <v>370</v>
      </c>
      <c r="BB13" s="83" t="s">
        <v>363</v>
      </c>
      <c r="BC13" s="83" t="s">
        <v>363</v>
      </c>
      <c r="BD13" s="83" t="s">
        <v>363</v>
      </c>
      <c r="BE13" s="83" t="s">
        <v>363</v>
      </c>
      <c r="BF13" s="83" t="s">
        <v>363</v>
      </c>
      <c r="BG13" s="88" t="s">
        <v>379</v>
      </c>
      <c r="BH13" s="88" t="s">
        <v>378</v>
      </c>
      <c r="BI13" s="88" t="s">
        <v>380</v>
      </c>
      <c r="BJ13" s="88" t="s">
        <v>380</v>
      </c>
      <c r="BK13" s="88" t="s">
        <v>379</v>
      </c>
      <c r="BL13" s="88" t="s">
        <v>380</v>
      </c>
      <c r="BM13" s="88" t="s">
        <v>380</v>
      </c>
      <c r="BN13" s="88" t="s">
        <v>380</v>
      </c>
      <c r="BO13" s="88" t="s">
        <v>380</v>
      </c>
      <c r="BP13" s="88" t="s">
        <v>380</v>
      </c>
      <c r="BQ13" s="88" t="s">
        <v>379</v>
      </c>
      <c r="BR13" s="88" t="s">
        <v>379</v>
      </c>
      <c r="BS13" s="88" t="s">
        <v>380</v>
      </c>
      <c r="BT13" s="88" t="s">
        <v>380</v>
      </c>
      <c r="BU13" s="88" t="s">
        <v>380</v>
      </c>
      <c r="BV13" s="88" t="s">
        <v>380</v>
      </c>
      <c r="BW13" s="88" t="s">
        <v>380</v>
      </c>
      <c r="BX13" s="88" t="s">
        <v>379</v>
      </c>
      <c r="BY13" s="88" t="s">
        <v>380</v>
      </c>
      <c r="BZ13" s="88" t="s">
        <v>380</v>
      </c>
      <c r="CA13" s="88" t="s">
        <v>380</v>
      </c>
      <c r="CB13" s="88" t="s">
        <v>380</v>
      </c>
      <c r="CC13" s="88" t="s">
        <v>380</v>
      </c>
      <c r="CD13" s="88" t="s">
        <v>380</v>
      </c>
      <c r="CE13" s="88" t="s">
        <v>380</v>
      </c>
      <c r="CF13" s="88" t="s">
        <v>380</v>
      </c>
      <c r="CG13" s="88" t="s">
        <v>379</v>
      </c>
      <c r="CH13" s="88" t="s">
        <v>378</v>
      </c>
      <c r="CI13" s="88" t="s">
        <v>379</v>
      </c>
      <c r="CJ13" s="88" t="s">
        <v>379</v>
      </c>
      <c r="CK13" s="88" t="s">
        <v>380</v>
      </c>
      <c r="CL13" s="88" t="s">
        <v>380</v>
      </c>
      <c r="CM13" s="88" t="s">
        <v>380</v>
      </c>
      <c r="CN13" s="88" t="s">
        <v>380</v>
      </c>
      <c r="CO13" s="88" t="s">
        <v>380</v>
      </c>
      <c r="CP13" s="88" t="s">
        <v>379</v>
      </c>
      <c r="CQ13" s="88" t="s">
        <v>378</v>
      </c>
      <c r="CR13" s="88" t="s">
        <v>379</v>
      </c>
      <c r="CS13" s="88" t="s">
        <v>379</v>
      </c>
      <c r="CT13" s="91"/>
    </row>
    <row r="14" spans="2:106" x14ac:dyDescent="0.3">
      <c r="B14" s="99">
        <v>12</v>
      </c>
      <c r="C14" s="97">
        <v>43572</v>
      </c>
      <c r="D14" s="85" t="s">
        <v>315</v>
      </c>
      <c r="E14" s="85" t="s">
        <v>320</v>
      </c>
      <c r="F14" s="85" t="s">
        <v>333</v>
      </c>
      <c r="G14" s="85">
        <v>20</v>
      </c>
      <c r="H14" s="85">
        <v>4290</v>
      </c>
      <c r="I14" s="85" t="s">
        <v>86</v>
      </c>
      <c r="J14" s="86">
        <v>20</v>
      </c>
      <c r="K14" s="86">
        <v>20</v>
      </c>
      <c r="L14" s="85" t="s">
        <v>344</v>
      </c>
      <c r="M14" s="85" t="s">
        <v>386</v>
      </c>
      <c r="N14" s="85" t="s">
        <v>350</v>
      </c>
      <c r="O14" s="85" t="s">
        <v>354</v>
      </c>
      <c r="P14" s="85" t="s">
        <v>355</v>
      </c>
      <c r="Q14" s="85" t="s">
        <v>356</v>
      </c>
      <c r="R14" s="85" t="s">
        <v>363</v>
      </c>
      <c r="S14" s="85" t="s">
        <v>390</v>
      </c>
      <c r="T14" s="85" t="s">
        <v>365</v>
      </c>
      <c r="U14" s="85" t="s">
        <v>392</v>
      </c>
      <c r="V14" s="85" t="s">
        <v>369</v>
      </c>
      <c r="W14" s="85" t="s">
        <v>370</v>
      </c>
      <c r="X14" s="85"/>
      <c r="Y14" s="85"/>
      <c r="Z14" s="85"/>
      <c r="AA14" s="85"/>
      <c r="AB14" s="85"/>
      <c r="AC14" s="83" t="s">
        <v>363</v>
      </c>
      <c r="AD14" s="83" t="s">
        <v>363</v>
      </c>
      <c r="AE14" s="83" t="s">
        <v>363</v>
      </c>
      <c r="AF14" s="83" t="s">
        <v>363</v>
      </c>
      <c r="AG14" s="83" t="s">
        <v>370</v>
      </c>
      <c r="AH14" s="83" t="s">
        <v>363</v>
      </c>
      <c r="AI14" s="83" t="s">
        <v>363</v>
      </c>
      <c r="AJ14" s="83" t="s">
        <v>363</v>
      </c>
      <c r="AK14" s="83" t="s">
        <v>363</v>
      </c>
      <c r="AL14" s="83" t="s">
        <v>363</v>
      </c>
      <c r="AM14" s="83" t="s">
        <v>363</v>
      </c>
      <c r="AN14" s="83" t="s">
        <v>363</v>
      </c>
      <c r="AO14" s="83" t="s">
        <v>363</v>
      </c>
      <c r="AP14" s="83" t="s">
        <v>363</v>
      </c>
      <c r="AQ14" s="83" t="s">
        <v>370</v>
      </c>
      <c r="AR14" s="83" t="s">
        <v>363</v>
      </c>
      <c r="AS14" s="83" t="s">
        <v>363</v>
      </c>
      <c r="AT14" s="83" t="s">
        <v>363</v>
      </c>
      <c r="AU14" s="83" t="s">
        <v>363</v>
      </c>
      <c r="AV14" s="83" t="s">
        <v>363</v>
      </c>
      <c r="AW14" s="83" t="s">
        <v>363</v>
      </c>
      <c r="AX14" s="83" t="s">
        <v>363</v>
      </c>
      <c r="AY14" s="83" t="s">
        <v>363</v>
      </c>
      <c r="AZ14" s="83" t="s">
        <v>363</v>
      </c>
      <c r="BA14" s="83" t="s">
        <v>363</v>
      </c>
      <c r="BB14" s="83" t="s">
        <v>363</v>
      </c>
      <c r="BC14" s="83" t="s">
        <v>363</v>
      </c>
      <c r="BD14" s="83" t="s">
        <v>363</v>
      </c>
      <c r="BE14" s="83" t="s">
        <v>363</v>
      </c>
      <c r="BF14" s="83" t="s">
        <v>363</v>
      </c>
      <c r="BG14" s="88" t="s">
        <v>380</v>
      </c>
      <c r="BH14" s="88" t="s">
        <v>380</v>
      </c>
      <c r="BI14" s="88" t="s">
        <v>380</v>
      </c>
      <c r="BJ14" s="88" t="s">
        <v>380</v>
      </c>
      <c r="BK14" s="88" t="s">
        <v>380</v>
      </c>
      <c r="BL14" s="88" t="s">
        <v>380</v>
      </c>
      <c r="BM14" s="88" t="s">
        <v>379</v>
      </c>
      <c r="BN14" s="88" t="s">
        <v>380</v>
      </c>
      <c r="BO14" s="88" t="s">
        <v>380</v>
      </c>
      <c r="BP14" s="88" t="s">
        <v>380</v>
      </c>
      <c r="BQ14" s="88" t="s">
        <v>380</v>
      </c>
      <c r="BR14" s="88" t="s">
        <v>380</v>
      </c>
      <c r="BS14" s="88" t="s">
        <v>380</v>
      </c>
      <c r="BT14" s="88" t="s">
        <v>380</v>
      </c>
      <c r="BU14" s="88" t="s">
        <v>380</v>
      </c>
      <c r="BV14" s="88" t="s">
        <v>380</v>
      </c>
      <c r="BW14" s="88" t="s">
        <v>380</v>
      </c>
      <c r="BX14" s="88" t="s">
        <v>380</v>
      </c>
      <c r="BY14" s="88" t="s">
        <v>380</v>
      </c>
      <c r="BZ14" s="88" t="s">
        <v>380</v>
      </c>
      <c r="CA14" s="88" t="s">
        <v>380</v>
      </c>
      <c r="CB14" s="88" t="s">
        <v>380</v>
      </c>
      <c r="CC14" s="88" t="s">
        <v>380</v>
      </c>
      <c r="CD14" s="88" t="s">
        <v>380</v>
      </c>
      <c r="CE14" s="88" t="s">
        <v>380</v>
      </c>
      <c r="CF14" s="88" t="s">
        <v>380</v>
      </c>
      <c r="CG14" s="88" t="s">
        <v>380</v>
      </c>
      <c r="CH14" s="88" t="s">
        <v>380</v>
      </c>
      <c r="CI14" s="88" t="s">
        <v>380</v>
      </c>
      <c r="CJ14" s="88" t="s">
        <v>380</v>
      </c>
      <c r="CK14" s="88" t="s">
        <v>380</v>
      </c>
      <c r="CL14" s="88" t="s">
        <v>380</v>
      </c>
      <c r="CM14" s="88" t="s">
        <v>380</v>
      </c>
      <c r="CN14" s="88" t="s">
        <v>380</v>
      </c>
      <c r="CO14" s="88" t="s">
        <v>380</v>
      </c>
      <c r="CP14" s="88" t="s">
        <v>380</v>
      </c>
      <c r="CQ14" s="88" t="s">
        <v>380</v>
      </c>
      <c r="CR14" s="88" t="s">
        <v>380</v>
      </c>
      <c r="CS14" s="88" t="s">
        <v>380</v>
      </c>
      <c r="CT14" s="91"/>
    </row>
    <row r="15" spans="2:106" x14ac:dyDescent="0.3">
      <c r="B15" s="99">
        <v>13</v>
      </c>
      <c r="C15" s="97">
        <v>43577</v>
      </c>
      <c r="D15" s="85" t="s">
        <v>316</v>
      </c>
      <c r="E15" s="85" t="s">
        <v>320</v>
      </c>
      <c r="F15" s="85" t="s">
        <v>334</v>
      </c>
      <c r="G15" s="85">
        <v>5</v>
      </c>
      <c r="H15" s="85">
        <v>4290</v>
      </c>
      <c r="I15" s="85" t="s">
        <v>341</v>
      </c>
      <c r="J15" s="86">
        <v>1.5</v>
      </c>
      <c r="K15" s="86">
        <v>2</v>
      </c>
      <c r="L15" s="85" t="s">
        <v>346</v>
      </c>
      <c r="M15" s="85" t="s">
        <v>348</v>
      </c>
      <c r="N15" s="85" t="s">
        <v>350</v>
      </c>
      <c r="O15" s="85" t="s">
        <v>354</v>
      </c>
      <c r="P15" s="85" t="s">
        <v>360</v>
      </c>
      <c r="Q15" s="85" t="s">
        <v>361</v>
      </c>
      <c r="R15" s="85" t="s">
        <v>370</v>
      </c>
      <c r="S15" s="85"/>
      <c r="T15" s="85"/>
      <c r="U15" s="85"/>
      <c r="V15" s="85"/>
      <c r="W15" s="85" t="s">
        <v>370</v>
      </c>
      <c r="X15" s="85"/>
      <c r="Y15" s="85"/>
      <c r="Z15" s="85"/>
      <c r="AA15" s="85"/>
      <c r="AB15" s="85"/>
      <c r="AC15" s="83" t="s">
        <v>363</v>
      </c>
      <c r="AD15" s="83" t="s">
        <v>363</v>
      </c>
      <c r="AE15" s="83" t="s">
        <v>370</v>
      </c>
      <c r="AF15" s="83" t="s">
        <v>363</v>
      </c>
      <c r="AG15" s="83" t="s">
        <v>370</v>
      </c>
      <c r="AH15" s="83" t="s">
        <v>363</v>
      </c>
      <c r="AI15" s="83" t="s">
        <v>363</v>
      </c>
      <c r="AJ15" s="83" t="s">
        <v>370</v>
      </c>
      <c r="AK15" s="83" t="s">
        <v>363</v>
      </c>
      <c r="AL15" s="83" t="s">
        <v>363</v>
      </c>
      <c r="AM15" s="83" t="s">
        <v>363</v>
      </c>
      <c r="AN15" s="83" t="s">
        <v>363</v>
      </c>
      <c r="AO15" s="83" t="s">
        <v>363</v>
      </c>
      <c r="AP15" s="83" t="s">
        <v>363</v>
      </c>
      <c r="AQ15" s="83" t="s">
        <v>370</v>
      </c>
      <c r="AR15" s="83" t="s">
        <v>370</v>
      </c>
      <c r="AS15" s="83" t="s">
        <v>363</v>
      </c>
      <c r="AT15" s="83" t="s">
        <v>363</v>
      </c>
      <c r="AU15" s="83" t="s">
        <v>363</v>
      </c>
      <c r="AV15" s="83" t="s">
        <v>370</v>
      </c>
      <c r="AW15" s="83" t="s">
        <v>363</v>
      </c>
      <c r="AX15" s="83" t="s">
        <v>363</v>
      </c>
      <c r="AY15" s="83" t="s">
        <v>370</v>
      </c>
      <c r="AZ15" s="83" t="s">
        <v>363</v>
      </c>
      <c r="BA15" s="83" t="s">
        <v>363</v>
      </c>
      <c r="BB15" s="83" t="s">
        <v>363</v>
      </c>
      <c r="BC15" s="83" t="s">
        <v>363</v>
      </c>
      <c r="BD15" s="83" t="s">
        <v>363</v>
      </c>
      <c r="BE15" s="83" t="s">
        <v>363</v>
      </c>
      <c r="BF15" s="83" t="s">
        <v>363</v>
      </c>
      <c r="BG15" s="88" t="s">
        <v>375</v>
      </c>
      <c r="BH15" s="88" t="s">
        <v>379</v>
      </c>
      <c r="BI15" s="88" t="s">
        <v>377</v>
      </c>
      <c r="BJ15" s="88" t="s">
        <v>379</v>
      </c>
      <c r="BK15" s="88" t="s">
        <v>378</v>
      </c>
      <c r="BL15" s="88" t="s">
        <v>380</v>
      </c>
      <c r="BM15" s="88" t="s">
        <v>379</v>
      </c>
      <c r="BN15" s="88" t="s">
        <v>375</v>
      </c>
      <c r="BO15" s="88" t="s">
        <v>375</v>
      </c>
      <c r="BP15" s="88" t="s">
        <v>379</v>
      </c>
      <c r="BQ15" s="88" t="s">
        <v>378</v>
      </c>
      <c r="BR15" s="88" t="s">
        <v>380</v>
      </c>
      <c r="BS15" s="88" t="s">
        <v>377</v>
      </c>
      <c r="BT15" s="88" t="s">
        <v>379</v>
      </c>
      <c r="BU15" s="88" t="s">
        <v>379</v>
      </c>
      <c r="BV15" s="88" t="s">
        <v>377</v>
      </c>
      <c r="BW15" s="88" t="s">
        <v>377</v>
      </c>
      <c r="BX15" s="88" t="s">
        <v>379</v>
      </c>
      <c r="BY15" s="88" t="s">
        <v>377</v>
      </c>
      <c r="BZ15" s="88" t="s">
        <v>379</v>
      </c>
      <c r="CA15" s="88" t="s">
        <v>379</v>
      </c>
      <c r="CB15" s="88" t="s">
        <v>379</v>
      </c>
      <c r="CC15" s="88" t="s">
        <v>377</v>
      </c>
      <c r="CD15" s="88" t="s">
        <v>378</v>
      </c>
      <c r="CE15" s="88" t="s">
        <v>378</v>
      </c>
      <c r="CF15" s="88" t="s">
        <v>378</v>
      </c>
      <c r="CG15" s="88" t="s">
        <v>378</v>
      </c>
      <c r="CH15" s="88" t="s">
        <v>378</v>
      </c>
      <c r="CI15" s="88" t="s">
        <v>378</v>
      </c>
      <c r="CJ15" s="88" t="s">
        <v>378</v>
      </c>
      <c r="CK15" s="88" t="s">
        <v>375</v>
      </c>
      <c r="CL15" s="88" t="s">
        <v>378</v>
      </c>
      <c r="CM15" s="88" t="s">
        <v>376</v>
      </c>
      <c r="CN15" s="88" t="s">
        <v>378</v>
      </c>
      <c r="CO15" s="88" t="s">
        <v>377</v>
      </c>
      <c r="CP15" s="88" t="s">
        <v>376</v>
      </c>
      <c r="CQ15" s="88" t="s">
        <v>378</v>
      </c>
      <c r="CR15" s="88" t="s">
        <v>378</v>
      </c>
      <c r="CS15" s="88" t="s">
        <v>377</v>
      </c>
      <c r="CT15" s="91"/>
    </row>
    <row r="16" spans="2:106" x14ac:dyDescent="0.3">
      <c r="B16" s="99">
        <v>14</v>
      </c>
      <c r="C16" s="97">
        <v>43577</v>
      </c>
      <c r="D16" s="85" t="s">
        <v>317</v>
      </c>
      <c r="E16" s="85" t="s">
        <v>321</v>
      </c>
      <c r="F16" s="85" t="s">
        <v>335</v>
      </c>
      <c r="G16" s="85">
        <v>5</v>
      </c>
      <c r="H16" s="85">
        <v>4290</v>
      </c>
      <c r="I16" s="85" t="s">
        <v>338</v>
      </c>
      <c r="J16" s="86">
        <v>1.5</v>
      </c>
      <c r="K16" s="86">
        <v>5</v>
      </c>
      <c r="L16" s="85" t="s">
        <v>343</v>
      </c>
      <c r="M16" s="85" t="s">
        <v>349</v>
      </c>
      <c r="N16" s="85" t="s">
        <v>350</v>
      </c>
      <c r="O16" s="85" t="s">
        <v>354</v>
      </c>
      <c r="P16" s="85" t="s">
        <v>355</v>
      </c>
      <c r="Q16" s="85" t="s">
        <v>356</v>
      </c>
      <c r="R16" s="85" t="s">
        <v>370</v>
      </c>
      <c r="S16" s="85"/>
      <c r="T16" s="85"/>
      <c r="U16" s="85"/>
      <c r="V16" s="85"/>
      <c r="W16" s="85" t="s">
        <v>370</v>
      </c>
      <c r="X16" s="85"/>
      <c r="Y16" s="85"/>
      <c r="Z16" s="85"/>
      <c r="AA16" s="85"/>
      <c r="AB16" s="85"/>
      <c r="AC16" s="83" t="s">
        <v>363</v>
      </c>
      <c r="AD16" s="83" t="s">
        <v>363</v>
      </c>
      <c r="AE16" s="83" t="s">
        <v>363</v>
      </c>
      <c r="AF16" s="83" t="s">
        <v>363</v>
      </c>
      <c r="AG16" s="83" t="s">
        <v>370</v>
      </c>
      <c r="AH16" s="83" t="s">
        <v>363</v>
      </c>
      <c r="AI16" s="83" t="s">
        <v>370</v>
      </c>
      <c r="AJ16" s="83" t="s">
        <v>370</v>
      </c>
      <c r="AK16" s="83" t="s">
        <v>370</v>
      </c>
      <c r="AL16" s="83" t="s">
        <v>363</v>
      </c>
      <c r="AM16" s="83" t="s">
        <v>363</v>
      </c>
      <c r="AN16" s="83" t="s">
        <v>363</v>
      </c>
      <c r="AO16" s="83" t="s">
        <v>363</v>
      </c>
      <c r="AP16" s="83" t="s">
        <v>370</v>
      </c>
      <c r="AQ16" s="83" t="s">
        <v>370</v>
      </c>
      <c r="AR16" s="83" t="s">
        <v>370</v>
      </c>
      <c r="AS16" s="83" t="s">
        <v>370</v>
      </c>
      <c r="AT16" s="83" t="s">
        <v>370</v>
      </c>
      <c r="AU16" s="83" t="s">
        <v>370</v>
      </c>
      <c r="AV16" s="83" t="s">
        <v>370</v>
      </c>
      <c r="AW16" s="83" t="s">
        <v>370</v>
      </c>
      <c r="AX16" s="83" t="s">
        <v>363</v>
      </c>
      <c r="AY16" s="83" t="s">
        <v>363</v>
      </c>
      <c r="AZ16" s="83" t="s">
        <v>370</v>
      </c>
      <c r="BA16" s="83" t="s">
        <v>370</v>
      </c>
      <c r="BB16" s="83" t="s">
        <v>370</v>
      </c>
      <c r="BC16" s="83" t="s">
        <v>370</v>
      </c>
      <c r="BD16" s="83" t="s">
        <v>370</v>
      </c>
      <c r="BE16" s="83" t="s">
        <v>363</v>
      </c>
      <c r="BF16" s="83" t="s">
        <v>363</v>
      </c>
      <c r="BG16" s="88" t="s">
        <v>376</v>
      </c>
      <c r="BH16" s="88" t="s">
        <v>376</v>
      </c>
      <c r="BI16" s="88" t="s">
        <v>376</v>
      </c>
      <c r="BJ16" s="88" t="s">
        <v>376</v>
      </c>
      <c r="BK16" s="88" t="s">
        <v>375</v>
      </c>
      <c r="BL16" s="88" t="s">
        <v>376</v>
      </c>
      <c r="BM16" s="88" t="s">
        <v>376</v>
      </c>
      <c r="BN16" s="88" t="s">
        <v>376</v>
      </c>
      <c r="BO16" s="88" t="s">
        <v>375</v>
      </c>
      <c r="BP16" s="88" t="s">
        <v>376</v>
      </c>
      <c r="BQ16" s="88" t="s">
        <v>376</v>
      </c>
      <c r="BR16" s="88" t="s">
        <v>376</v>
      </c>
      <c r="BS16" s="88" t="s">
        <v>376</v>
      </c>
      <c r="BT16" s="88" t="s">
        <v>376</v>
      </c>
      <c r="BU16" s="88" t="s">
        <v>376</v>
      </c>
      <c r="BV16" s="88" t="s">
        <v>376</v>
      </c>
      <c r="BW16" s="88" t="s">
        <v>376</v>
      </c>
      <c r="BX16" s="88" t="s">
        <v>376</v>
      </c>
      <c r="BY16" s="88" t="s">
        <v>376</v>
      </c>
      <c r="BZ16" s="88" t="s">
        <v>376</v>
      </c>
      <c r="CA16" s="88" t="s">
        <v>376</v>
      </c>
      <c r="CB16" s="88" t="s">
        <v>376</v>
      </c>
      <c r="CC16" s="88" t="s">
        <v>376</v>
      </c>
      <c r="CD16" s="88" t="s">
        <v>376</v>
      </c>
      <c r="CE16" s="88" t="s">
        <v>376</v>
      </c>
      <c r="CF16" s="88" t="s">
        <v>376</v>
      </c>
      <c r="CG16" s="88" t="s">
        <v>376</v>
      </c>
      <c r="CH16" s="88" t="s">
        <v>376</v>
      </c>
      <c r="CI16" s="88" t="s">
        <v>376</v>
      </c>
      <c r="CJ16" s="88" t="s">
        <v>376</v>
      </c>
      <c r="CK16" s="88" t="s">
        <v>376</v>
      </c>
      <c r="CL16" s="88" t="s">
        <v>376</v>
      </c>
      <c r="CM16" s="88" t="s">
        <v>376</v>
      </c>
      <c r="CN16" s="88" t="s">
        <v>377</v>
      </c>
      <c r="CO16" s="88" t="s">
        <v>377</v>
      </c>
      <c r="CP16" s="88" t="s">
        <v>377</v>
      </c>
      <c r="CQ16" s="88" t="s">
        <v>377</v>
      </c>
      <c r="CR16" s="88" t="s">
        <v>377</v>
      </c>
      <c r="CS16" s="88" t="s">
        <v>377</v>
      </c>
      <c r="CT16" s="91"/>
      <c r="DB16" s="84">
        <f>360*0.01</f>
        <v>3.6</v>
      </c>
    </row>
    <row r="17" spans="2:98" x14ac:dyDescent="0.3">
      <c r="B17" s="99">
        <v>15</v>
      </c>
      <c r="C17" s="97">
        <v>43578</v>
      </c>
      <c r="D17" s="85" t="s">
        <v>318</v>
      </c>
      <c r="E17" s="85" t="s">
        <v>320</v>
      </c>
      <c r="F17" s="85" t="s">
        <v>336</v>
      </c>
      <c r="G17" s="85">
        <v>35</v>
      </c>
      <c r="H17" s="85">
        <v>4210</v>
      </c>
      <c r="I17" s="85" t="s">
        <v>86</v>
      </c>
      <c r="J17" s="86">
        <v>2</v>
      </c>
      <c r="K17" s="86">
        <v>2</v>
      </c>
      <c r="L17" s="85" t="s">
        <v>346</v>
      </c>
      <c r="M17" s="85" t="s">
        <v>386</v>
      </c>
      <c r="N17" s="85" t="s">
        <v>352</v>
      </c>
      <c r="O17" s="85" t="s">
        <v>354</v>
      </c>
      <c r="P17" s="85" t="s">
        <v>357</v>
      </c>
      <c r="Q17" s="85" t="s">
        <v>358</v>
      </c>
      <c r="R17" s="85" t="s">
        <v>370</v>
      </c>
      <c r="S17" s="85"/>
      <c r="T17" s="85"/>
      <c r="U17" s="85"/>
      <c r="V17" s="85"/>
      <c r="W17" s="85" t="s">
        <v>370</v>
      </c>
      <c r="X17" s="85"/>
      <c r="Y17" s="85"/>
      <c r="Z17" s="85"/>
      <c r="AA17" s="85"/>
      <c r="AB17" s="85"/>
      <c r="AC17" s="83" t="s">
        <v>363</v>
      </c>
      <c r="AD17" s="83" t="s">
        <v>370</v>
      </c>
      <c r="AE17" s="83" t="s">
        <v>363</v>
      </c>
      <c r="AF17" s="83" t="s">
        <v>363</v>
      </c>
      <c r="AG17" s="83" t="s">
        <v>370</v>
      </c>
      <c r="AH17" s="83" t="s">
        <v>363</v>
      </c>
      <c r="AI17" s="83" t="s">
        <v>370</v>
      </c>
      <c r="AJ17" s="83" t="s">
        <v>370</v>
      </c>
      <c r="AK17" s="83" t="s">
        <v>370</v>
      </c>
      <c r="AL17" s="83" t="s">
        <v>363</v>
      </c>
      <c r="AM17" s="83" t="s">
        <v>363</v>
      </c>
      <c r="AN17" s="83" t="s">
        <v>363</v>
      </c>
      <c r="AO17" s="83" t="s">
        <v>363</v>
      </c>
      <c r="AP17" s="83" t="s">
        <v>363</v>
      </c>
      <c r="AQ17" s="83" t="s">
        <v>370</v>
      </c>
      <c r="AR17" s="83" t="s">
        <v>370</v>
      </c>
      <c r="AS17" s="83" t="s">
        <v>363</v>
      </c>
      <c r="AT17" s="83" t="s">
        <v>370</v>
      </c>
      <c r="AU17" s="83" t="s">
        <v>370</v>
      </c>
      <c r="AV17" s="83" t="s">
        <v>370</v>
      </c>
      <c r="AW17" s="83" t="s">
        <v>370</v>
      </c>
      <c r="AX17" s="83" t="s">
        <v>370</v>
      </c>
      <c r="AY17" s="83" t="s">
        <v>363</v>
      </c>
      <c r="AZ17" s="83" t="s">
        <v>370</v>
      </c>
      <c r="BA17" s="83" t="s">
        <v>370</v>
      </c>
      <c r="BB17" s="83" t="s">
        <v>363</v>
      </c>
      <c r="BC17" s="83" t="s">
        <v>363</v>
      </c>
      <c r="BD17" s="83" t="s">
        <v>363</v>
      </c>
      <c r="BE17" s="83" t="s">
        <v>370</v>
      </c>
      <c r="BF17" s="83" t="s">
        <v>370</v>
      </c>
      <c r="BG17" s="88" t="s">
        <v>375</v>
      </c>
      <c r="BH17" s="88" t="s">
        <v>376</v>
      </c>
      <c r="BI17" s="88" t="s">
        <v>376</v>
      </c>
      <c r="BJ17" s="88" t="s">
        <v>376</v>
      </c>
      <c r="BK17" s="88" t="s">
        <v>377</v>
      </c>
      <c r="BL17" s="88" t="s">
        <v>377</v>
      </c>
      <c r="BM17" s="88" t="s">
        <v>375</v>
      </c>
      <c r="BN17" s="88" t="s">
        <v>376</v>
      </c>
      <c r="BO17" s="88" t="s">
        <v>375</v>
      </c>
      <c r="BP17" s="88" t="s">
        <v>376</v>
      </c>
      <c r="BQ17" s="88" t="s">
        <v>377</v>
      </c>
      <c r="BR17" s="88" t="s">
        <v>376</v>
      </c>
      <c r="BS17" s="88" t="s">
        <v>376</v>
      </c>
      <c r="BT17" s="88" t="s">
        <v>377</v>
      </c>
      <c r="BU17" s="88" t="s">
        <v>377</v>
      </c>
      <c r="BV17" s="88" t="s">
        <v>377</v>
      </c>
      <c r="BW17" s="88" t="s">
        <v>377</v>
      </c>
      <c r="BX17" s="88" t="s">
        <v>377</v>
      </c>
      <c r="BY17" s="88" t="s">
        <v>377</v>
      </c>
      <c r="BZ17" s="88" t="s">
        <v>376</v>
      </c>
      <c r="CA17" s="88" t="s">
        <v>376</v>
      </c>
      <c r="CB17" s="88" t="s">
        <v>376</v>
      </c>
      <c r="CC17" s="88" t="s">
        <v>376</v>
      </c>
      <c r="CD17" s="88" t="s">
        <v>377</v>
      </c>
      <c r="CE17" s="88" t="s">
        <v>377</v>
      </c>
      <c r="CF17" s="88" t="s">
        <v>377</v>
      </c>
      <c r="CG17" s="88" t="s">
        <v>376</v>
      </c>
      <c r="CH17" s="88" t="s">
        <v>376</v>
      </c>
      <c r="CI17" s="88" t="s">
        <v>376</v>
      </c>
      <c r="CJ17" s="88" t="s">
        <v>376</v>
      </c>
      <c r="CK17" s="88" t="s">
        <v>375</v>
      </c>
      <c r="CL17" s="88" t="s">
        <v>376</v>
      </c>
      <c r="CM17" s="88" t="s">
        <v>376</v>
      </c>
      <c r="CN17" s="88" t="s">
        <v>376</v>
      </c>
      <c r="CO17" s="88" t="s">
        <v>376</v>
      </c>
      <c r="CP17" s="88" t="s">
        <v>376</v>
      </c>
      <c r="CQ17" s="88" t="s">
        <v>376</v>
      </c>
      <c r="CR17" s="88" t="s">
        <v>376</v>
      </c>
      <c r="CS17" s="88" t="s">
        <v>376</v>
      </c>
      <c r="CT17" s="91"/>
    </row>
    <row r="18" spans="2:98" x14ac:dyDescent="0.3">
      <c r="B18" s="164">
        <v>16</v>
      </c>
      <c r="C18" s="165">
        <v>43580</v>
      </c>
      <c r="D18" s="166" t="s">
        <v>319</v>
      </c>
      <c r="E18" s="166" t="s">
        <v>320</v>
      </c>
      <c r="F18" s="166" t="s">
        <v>337</v>
      </c>
      <c r="G18" s="166">
        <v>4</v>
      </c>
      <c r="H18" s="166">
        <v>4210</v>
      </c>
      <c r="I18" s="166" t="s">
        <v>342</v>
      </c>
      <c r="J18" s="167">
        <v>4</v>
      </c>
      <c r="K18" s="167">
        <v>4</v>
      </c>
      <c r="L18" s="166" t="s">
        <v>343</v>
      </c>
      <c r="M18" s="166" t="s">
        <v>349</v>
      </c>
      <c r="N18" s="166" t="s">
        <v>350</v>
      </c>
      <c r="O18" s="166" t="s">
        <v>354</v>
      </c>
      <c r="P18" s="166" t="s">
        <v>357</v>
      </c>
      <c r="Q18" s="166" t="s">
        <v>358</v>
      </c>
      <c r="R18" s="166" t="s">
        <v>370</v>
      </c>
      <c r="S18" s="166"/>
      <c r="T18" s="166"/>
      <c r="U18" s="166"/>
      <c r="V18" s="166"/>
      <c r="W18" s="166" t="s">
        <v>363</v>
      </c>
      <c r="X18" s="166" t="s">
        <v>397</v>
      </c>
      <c r="Y18" s="166" t="s">
        <v>127</v>
      </c>
      <c r="Z18" s="166" t="s">
        <v>373</v>
      </c>
      <c r="AA18" s="166" t="s">
        <v>134</v>
      </c>
      <c r="AB18" s="166" t="s">
        <v>138</v>
      </c>
      <c r="AC18" s="168" t="s">
        <v>363</v>
      </c>
      <c r="AD18" s="168" t="s">
        <v>363</v>
      </c>
      <c r="AE18" s="168" t="s">
        <v>363</v>
      </c>
      <c r="AF18" s="168" t="s">
        <v>363</v>
      </c>
      <c r="AG18" s="168" t="s">
        <v>363</v>
      </c>
      <c r="AH18" s="168" t="s">
        <v>363</v>
      </c>
      <c r="AI18" s="168" t="s">
        <v>363</v>
      </c>
      <c r="AJ18" s="168" t="s">
        <v>370</v>
      </c>
      <c r="AK18" s="168" t="s">
        <v>370</v>
      </c>
      <c r="AL18" s="168" t="s">
        <v>363</v>
      </c>
      <c r="AM18" s="168" t="s">
        <v>363</v>
      </c>
      <c r="AN18" s="168" t="s">
        <v>363</v>
      </c>
      <c r="AO18" s="168" t="s">
        <v>363</v>
      </c>
      <c r="AP18" s="168" t="s">
        <v>363</v>
      </c>
      <c r="AQ18" s="168" t="s">
        <v>370</v>
      </c>
      <c r="AR18" s="168" t="s">
        <v>370</v>
      </c>
      <c r="AS18" s="168" t="s">
        <v>363</v>
      </c>
      <c r="AT18" s="168" t="s">
        <v>363</v>
      </c>
      <c r="AU18" s="168" t="s">
        <v>363</v>
      </c>
      <c r="AV18" s="168" t="s">
        <v>363</v>
      </c>
      <c r="AW18" s="168" t="s">
        <v>363</v>
      </c>
      <c r="AX18" s="168" t="s">
        <v>363</v>
      </c>
      <c r="AY18" s="168" t="s">
        <v>363</v>
      </c>
      <c r="AZ18" s="168" t="s">
        <v>363</v>
      </c>
      <c r="BA18" s="168" t="s">
        <v>363</v>
      </c>
      <c r="BB18" s="168" t="s">
        <v>363</v>
      </c>
      <c r="BC18" s="168" t="s">
        <v>363</v>
      </c>
      <c r="BD18" s="168" t="s">
        <v>363</v>
      </c>
      <c r="BE18" s="168" t="s">
        <v>370</v>
      </c>
      <c r="BF18" s="168" t="s">
        <v>370</v>
      </c>
      <c r="BG18" s="169" t="s">
        <v>378</v>
      </c>
      <c r="BH18" s="169" t="s">
        <v>379</v>
      </c>
      <c r="BI18" s="169" t="s">
        <v>380</v>
      </c>
      <c r="BJ18" s="169" t="s">
        <v>379</v>
      </c>
      <c r="BK18" s="169" t="s">
        <v>379</v>
      </c>
      <c r="BL18" s="169" t="s">
        <v>379</v>
      </c>
      <c r="BM18" s="169" t="s">
        <v>379</v>
      </c>
      <c r="BN18" s="169" t="s">
        <v>380</v>
      </c>
      <c r="BO18" s="169" t="s">
        <v>378</v>
      </c>
      <c r="BP18" s="169" t="s">
        <v>380</v>
      </c>
      <c r="BQ18" s="169" t="s">
        <v>378</v>
      </c>
      <c r="BR18" s="169" t="s">
        <v>379</v>
      </c>
      <c r="BS18" s="169" t="s">
        <v>379</v>
      </c>
      <c r="BT18" s="169" t="s">
        <v>378</v>
      </c>
      <c r="BU18" s="169" t="s">
        <v>379</v>
      </c>
      <c r="BV18" s="169" t="s">
        <v>379</v>
      </c>
      <c r="BW18" s="169" t="s">
        <v>378</v>
      </c>
      <c r="BX18" s="169" t="s">
        <v>379</v>
      </c>
      <c r="BY18" s="169" t="s">
        <v>379</v>
      </c>
      <c r="BZ18" s="169" t="s">
        <v>379</v>
      </c>
      <c r="CA18" s="169" t="s">
        <v>380</v>
      </c>
      <c r="CB18" s="169" t="s">
        <v>379</v>
      </c>
      <c r="CC18" s="169" t="s">
        <v>379</v>
      </c>
      <c r="CD18" s="169" t="s">
        <v>380</v>
      </c>
      <c r="CE18" s="169" t="s">
        <v>380</v>
      </c>
      <c r="CF18" s="169" t="s">
        <v>380</v>
      </c>
      <c r="CG18" s="169" t="s">
        <v>378</v>
      </c>
      <c r="CH18" s="169" t="s">
        <v>377</v>
      </c>
      <c r="CI18" s="169" t="s">
        <v>379</v>
      </c>
      <c r="CJ18" s="169" t="s">
        <v>378</v>
      </c>
      <c r="CK18" s="169" t="s">
        <v>379</v>
      </c>
      <c r="CL18" s="169" t="s">
        <v>379</v>
      </c>
      <c r="CM18" s="169" t="s">
        <v>380</v>
      </c>
      <c r="CN18" s="169" t="s">
        <v>379</v>
      </c>
      <c r="CO18" s="169" t="s">
        <v>379</v>
      </c>
      <c r="CP18" s="169" t="s">
        <v>379</v>
      </c>
      <c r="CQ18" s="169" t="s">
        <v>378</v>
      </c>
      <c r="CR18" s="169" t="s">
        <v>380</v>
      </c>
      <c r="CS18" s="169" t="s">
        <v>379</v>
      </c>
      <c r="CT18" s="170"/>
    </row>
    <row r="19" spans="2:98" ht="17.25" thickBot="1" x14ac:dyDescent="0.35">
      <c r="B19" s="100">
        <v>17</v>
      </c>
      <c r="C19" s="98">
        <v>43587</v>
      </c>
      <c r="D19" s="93" t="s">
        <v>405</v>
      </c>
      <c r="E19" s="93" t="s">
        <v>320</v>
      </c>
      <c r="F19" s="93" t="s">
        <v>406</v>
      </c>
      <c r="G19" s="93">
        <v>28</v>
      </c>
      <c r="H19" s="93">
        <v>4290</v>
      </c>
      <c r="I19" s="93" t="s">
        <v>338</v>
      </c>
      <c r="J19" s="94">
        <f>20/12</f>
        <v>1.6666666666666667</v>
      </c>
      <c r="K19" s="94">
        <f>8/12</f>
        <v>0.66666666666666663</v>
      </c>
      <c r="L19" s="93" t="s">
        <v>407</v>
      </c>
      <c r="M19" s="93" t="s">
        <v>349</v>
      </c>
      <c r="N19" s="93" t="s">
        <v>352</v>
      </c>
      <c r="O19" s="93" t="s">
        <v>353</v>
      </c>
      <c r="P19" s="93" t="s">
        <v>357</v>
      </c>
      <c r="Q19" s="93" t="s">
        <v>358</v>
      </c>
      <c r="R19" s="85" t="s">
        <v>363</v>
      </c>
      <c r="S19" s="93" t="s">
        <v>390</v>
      </c>
      <c r="T19" s="93" t="s">
        <v>408</v>
      </c>
      <c r="U19" s="93" t="s">
        <v>409</v>
      </c>
      <c r="V19" s="93" t="s">
        <v>410</v>
      </c>
      <c r="W19" s="93" t="s">
        <v>363</v>
      </c>
      <c r="X19" s="93" t="s">
        <v>411</v>
      </c>
      <c r="Y19" s="93" t="s">
        <v>127</v>
      </c>
      <c r="Z19" s="93" t="s">
        <v>373</v>
      </c>
      <c r="AA19" s="93" t="s">
        <v>134</v>
      </c>
      <c r="AB19" s="93" t="s">
        <v>138</v>
      </c>
      <c r="AC19" s="95" t="s">
        <v>370</v>
      </c>
      <c r="AD19" s="95" t="s">
        <v>363</v>
      </c>
      <c r="AE19" s="95" t="s">
        <v>363</v>
      </c>
      <c r="AF19" s="95" t="s">
        <v>363</v>
      </c>
      <c r="AG19" s="95" t="s">
        <v>370</v>
      </c>
      <c r="AH19" s="95" t="s">
        <v>370</v>
      </c>
      <c r="AI19" s="95" t="s">
        <v>363</v>
      </c>
      <c r="AJ19" s="95" t="s">
        <v>363</v>
      </c>
      <c r="AK19" s="95" t="s">
        <v>363</v>
      </c>
      <c r="AL19" s="95" t="s">
        <v>370</v>
      </c>
      <c r="AM19" s="95" t="s">
        <v>363</v>
      </c>
      <c r="AN19" s="95" t="s">
        <v>363</v>
      </c>
      <c r="AO19" s="95" t="s">
        <v>370</v>
      </c>
      <c r="AP19" s="95" t="s">
        <v>363</v>
      </c>
      <c r="AQ19" s="95" t="s">
        <v>363</v>
      </c>
      <c r="AR19" s="95" t="s">
        <v>363</v>
      </c>
      <c r="AS19" s="95" t="s">
        <v>363</v>
      </c>
      <c r="AT19" s="95" t="s">
        <v>363</v>
      </c>
      <c r="AU19" s="95" t="s">
        <v>363</v>
      </c>
      <c r="AV19" s="95" t="s">
        <v>363</v>
      </c>
      <c r="AW19" s="95" t="s">
        <v>370</v>
      </c>
      <c r="AX19" s="95" t="s">
        <v>370</v>
      </c>
      <c r="AY19" s="95" t="s">
        <v>363</v>
      </c>
      <c r="AZ19" s="95" t="s">
        <v>370</v>
      </c>
      <c r="BA19" s="95" t="s">
        <v>370</v>
      </c>
      <c r="BB19" s="95" t="s">
        <v>363</v>
      </c>
      <c r="BC19" s="95" t="s">
        <v>370</v>
      </c>
      <c r="BD19" s="95" t="s">
        <v>363</v>
      </c>
      <c r="BE19" s="95" t="s">
        <v>370</v>
      </c>
      <c r="BF19" s="95" t="s">
        <v>370</v>
      </c>
      <c r="BG19" s="111" t="s">
        <v>377</v>
      </c>
      <c r="BH19" s="111" t="s">
        <v>377</v>
      </c>
      <c r="BI19" s="111" t="s">
        <v>376</v>
      </c>
      <c r="BJ19" s="111" t="s">
        <v>376</v>
      </c>
      <c r="BK19" s="111" t="s">
        <v>376</v>
      </c>
      <c r="BL19" s="111" t="s">
        <v>376</v>
      </c>
      <c r="BM19" s="111" t="s">
        <v>375</v>
      </c>
      <c r="BN19" s="111" t="s">
        <v>375</v>
      </c>
      <c r="BO19" s="111" t="s">
        <v>377</v>
      </c>
      <c r="BP19" s="111" t="s">
        <v>377</v>
      </c>
      <c r="BQ19" s="111" t="s">
        <v>376</v>
      </c>
      <c r="BR19" s="111" t="s">
        <v>378</v>
      </c>
      <c r="BS19" s="111" t="s">
        <v>377</v>
      </c>
      <c r="BT19" s="111" t="s">
        <v>377</v>
      </c>
      <c r="BU19" s="111" t="s">
        <v>377</v>
      </c>
      <c r="BV19" s="111" t="s">
        <v>377</v>
      </c>
      <c r="BW19" s="111" t="s">
        <v>377</v>
      </c>
      <c r="BX19" s="111" t="s">
        <v>376</v>
      </c>
      <c r="BY19" s="111" t="s">
        <v>376</v>
      </c>
      <c r="BZ19" s="111" t="s">
        <v>377</v>
      </c>
      <c r="CA19" s="111" t="s">
        <v>377</v>
      </c>
      <c r="CB19" s="111" t="s">
        <v>378</v>
      </c>
      <c r="CC19" s="111" t="s">
        <v>377</v>
      </c>
      <c r="CD19" s="111" t="s">
        <v>378</v>
      </c>
      <c r="CE19" s="111" t="s">
        <v>378</v>
      </c>
      <c r="CF19" s="111" t="s">
        <v>377</v>
      </c>
      <c r="CG19" s="111" t="s">
        <v>375</v>
      </c>
      <c r="CH19" s="111" t="s">
        <v>375</v>
      </c>
      <c r="CI19" s="111" t="s">
        <v>375</v>
      </c>
      <c r="CJ19" s="111" t="s">
        <v>375</v>
      </c>
      <c r="CK19" s="111" t="s">
        <v>378</v>
      </c>
      <c r="CL19" s="111" t="s">
        <v>377</v>
      </c>
      <c r="CM19" s="111" t="s">
        <v>377</v>
      </c>
      <c r="CN19" s="111" t="s">
        <v>376</v>
      </c>
      <c r="CO19" s="111" t="s">
        <v>376</v>
      </c>
      <c r="CP19" s="111" t="s">
        <v>376</v>
      </c>
      <c r="CQ19" s="111" t="s">
        <v>375</v>
      </c>
      <c r="CR19" s="111" t="s">
        <v>376</v>
      </c>
      <c r="CS19" s="111" t="s">
        <v>376</v>
      </c>
      <c r="CT19" s="96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L45"/>
  <sheetViews>
    <sheetView tabSelected="1" zoomScale="85" zoomScaleNormal="85" workbookViewId="0">
      <selection activeCell="I48" sqref="I48"/>
    </sheetView>
  </sheetViews>
  <sheetFormatPr baseColWidth="10" defaultRowHeight="16.5" x14ac:dyDescent="0.3"/>
  <cols>
    <col min="1" max="1" width="11.42578125" style="1"/>
    <col min="2" max="2" width="38.28515625" style="1" bestFit="1" customWidth="1"/>
    <col min="3" max="3" width="16.7109375" style="1" customWidth="1"/>
    <col min="4" max="4" width="21.5703125" style="1" bestFit="1" customWidth="1"/>
    <col min="5" max="5" width="17.7109375" style="1" bestFit="1" customWidth="1"/>
    <col min="6" max="6" width="20.85546875" style="1" bestFit="1" customWidth="1"/>
    <col min="7" max="7" width="16.7109375" style="1" customWidth="1"/>
    <col min="8" max="9" width="11.42578125" style="1"/>
    <col min="10" max="10" width="11.28515625" style="1" bestFit="1" customWidth="1"/>
    <col min="11" max="11" width="15.42578125" style="1" bestFit="1" customWidth="1"/>
    <col min="12" max="12" width="15.5703125" style="1" bestFit="1" customWidth="1"/>
    <col min="13" max="16384" width="11.42578125" style="1"/>
  </cols>
  <sheetData>
    <row r="1" spans="2:12" ht="17.25" thickBot="1" x14ac:dyDescent="0.35"/>
    <row r="2" spans="2:12" ht="17.25" thickBot="1" x14ac:dyDescent="0.35">
      <c r="C2" s="258" t="s">
        <v>301</v>
      </c>
      <c r="D2" s="259"/>
      <c r="E2" s="259"/>
      <c r="F2" s="259"/>
      <c r="G2" s="260"/>
    </row>
    <row r="3" spans="2:12" ht="17.25" thickBot="1" x14ac:dyDescent="0.35">
      <c r="B3" s="82" t="s">
        <v>302</v>
      </c>
      <c r="C3" s="44" t="s">
        <v>289</v>
      </c>
      <c r="D3" s="45" t="s">
        <v>402</v>
      </c>
      <c r="E3" s="45" t="s">
        <v>404</v>
      </c>
      <c r="F3" s="80" t="s">
        <v>403</v>
      </c>
      <c r="G3" s="81" t="s">
        <v>290</v>
      </c>
      <c r="I3" s="261" t="s">
        <v>199</v>
      </c>
      <c r="J3" s="262"/>
      <c r="K3" s="217" t="s">
        <v>200</v>
      </c>
      <c r="L3" s="218" t="s">
        <v>201</v>
      </c>
    </row>
    <row r="4" spans="2:12" x14ac:dyDescent="0.3">
      <c r="B4" s="77" t="s">
        <v>291</v>
      </c>
      <c r="C4" s="138">
        <f>+'Nivel de Madurez Materias'!H15</f>
        <v>0.3411764705882353</v>
      </c>
      <c r="D4" s="139">
        <f>+'Nivel de Madurez Materias'!J15</f>
        <v>0.43529411764705883</v>
      </c>
      <c r="E4" s="139">
        <f>'Nivel de Madurez Materias'!L15</f>
        <v>0.4823529411764706</v>
      </c>
      <c r="F4" s="139">
        <f>AVERAGE('Nivel de Madurez Materias'!N15,'Nivel de Madurez Materias'!P15)</f>
        <v>0.46470588235294119</v>
      </c>
      <c r="G4" s="140">
        <f>AVERAGE('Nivel de Madurez Materias'!R15,'Nivel de Madurez Materias'!T15)</f>
        <v>0.5</v>
      </c>
      <c r="I4" s="213">
        <v>0</v>
      </c>
      <c r="J4" s="214" t="s">
        <v>202</v>
      </c>
      <c r="K4" s="215" t="s">
        <v>208</v>
      </c>
      <c r="L4" s="216" t="s">
        <v>214</v>
      </c>
    </row>
    <row r="5" spans="2:12" x14ac:dyDescent="0.3">
      <c r="B5" s="78" t="s">
        <v>292</v>
      </c>
      <c r="C5" s="141">
        <f>+'Nivel de Madurez Materias'!H34</f>
        <v>0.49411764705882355</v>
      </c>
      <c r="D5" s="8"/>
      <c r="E5" s="8">
        <f>'Nivel de Madurez Materias'!J34</f>
        <v>0.44705882352941179</v>
      </c>
      <c r="F5" s="8"/>
      <c r="G5" s="142"/>
      <c r="I5" s="202">
        <v>1</v>
      </c>
      <c r="J5" s="3" t="s">
        <v>203</v>
      </c>
      <c r="K5" s="4" t="s">
        <v>209</v>
      </c>
      <c r="L5" s="203" t="s">
        <v>215</v>
      </c>
    </row>
    <row r="6" spans="2:12" x14ac:dyDescent="0.3">
      <c r="B6" s="78" t="s">
        <v>293</v>
      </c>
      <c r="C6" s="141"/>
      <c r="D6" s="8">
        <f>AVERAGE('Nivel de Madurez Materias'!H53,'Nivel de Madurez Materias'!J53,'Nivel de Madurez Materias'!L53)</f>
        <v>0.52941176470588236</v>
      </c>
      <c r="E6" s="8"/>
      <c r="F6" s="8">
        <f>'Nivel de Madurez Materias'!N53</f>
        <v>0.51764705882352946</v>
      </c>
      <c r="G6" s="142"/>
      <c r="I6" s="202">
        <v>2</v>
      </c>
      <c r="J6" s="3" t="s">
        <v>204</v>
      </c>
      <c r="K6" s="4" t="s">
        <v>210</v>
      </c>
      <c r="L6" s="203" t="s">
        <v>216</v>
      </c>
    </row>
    <row r="7" spans="2:12" x14ac:dyDescent="0.3">
      <c r="B7" s="78" t="s">
        <v>294</v>
      </c>
      <c r="C7" s="141">
        <f>+'Nivel de Madurez Materias'!H72</f>
        <v>0.50588235294117645</v>
      </c>
      <c r="D7" s="8">
        <f>AVERAGE('Nivel de Madurez Materias'!J72,'Nivel de Madurez Materias'!L72)</f>
        <v>0.54705882352941182</v>
      </c>
      <c r="E7" s="8">
        <f>'Nivel de Madurez Materias'!N72</f>
        <v>0.49411764705882355</v>
      </c>
      <c r="F7" s="8">
        <f>AVERAGE('Nivel de Madurez Materias'!P72,'Nivel de Madurez Materias'!R72)</f>
        <v>0.53529411764705881</v>
      </c>
      <c r="G7" s="142"/>
      <c r="I7" s="202">
        <v>3</v>
      </c>
      <c r="J7" s="3" t="s">
        <v>205</v>
      </c>
      <c r="K7" s="4" t="s">
        <v>211</v>
      </c>
      <c r="L7" s="203" t="s">
        <v>217</v>
      </c>
    </row>
    <row r="8" spans="2:12" x14ac:dyDescent="0.3">
      <c r="B8" s="78" t="s">
        <v>295</v>
      </c>
      <c r="C8" s="141"/>
      <c r="D8" s="8">
        <f>AVERAGE('Nivel de Madurez Materias'!H91,'Nivel de Madurez Materias'!J91,'Nivel de Madurez Materias'!L91)</f>
        <v>0.55294117647058827</v>
      </c>
      <c r="E8" s="8"/>
      <c r="F8" s="8">
        <f>'Nivel de Madurez Materias'!N91</f>
        <v>0.51764705882352946</v>
      </c>
      <c r="G8" s="142"/>
      <c r="I8" s="202">
        <v>4</v>
      </c>
      <c r="J8" s="3" t="s">
        <v>206</v>
      </c>
      <c r="K8" s="4" t="s">
        <v>212</v>
      </c>
      <c r="L8" s="203" t="s">
        <v>218</v>
      </c>
    </row>
    <row r="9" spans="2:12" ht="17.25" thickBot="1" x14ac:dyDescent="0.35">
      <c r="B9" s="78" t="s">
        <v>299</v>
      </c>
      <c r="C9" s="141"/>
      <c r="D9" s="8">
        <f>AVERAGE('Nivel de Madurez Materias'!H110,'Nivel de Madurez Materias'!J110)</f>
        <v>0.62941176470588234</v>
      </c>
      <c r="E9" s="8"/>
      <c r="F9" s="8">
        <f>'Nivel de Madurez Materias'!L110</f>
        <v>0.63529411764705879</v>
      </c>
      <c r="G9" s="142"/>
      <c r="I9" s="204">
        <v>5</v>
      </c>
      <c r="J9" s="15" t="s">
        <v>207</v>
      </c>
      <c r="K9" s="205" t="s">
        <v>213</v>
      </c>
      <c r="L9" s="206" t="s">
        <v>219</v>
      </c>
    </row>
    <row r="10" spans="2:12" x14ac:dyDescent="0.3">
      <c r="B10" s="78" t="s">
        <v>296</v>
      </c>
      <c r="C10" s="141"/>
      <c r="D10" s="8">
        <f>AVERAGE('Nivel de Madurez Materias'!H129,'Nivel de Madurez Materias'!J129)</f>
        <v>0.4</v>
      </c>
      <c r="E10" s="8">
        <f>'Nivel de Madurez Materias'!L129</f>
        <v>0.42352941176470588</v>
      </c>
      <c r="F10" s="8">
        <f>'Nivel de Madurez Materias'!N129</f>
        <v>0.42352941176470588</v>
      </c>
      <c r="G10" s="142"/>
    </row>
    <row r="11" spans="2:12" x14ac:dyDescent="0.3">
      <c r="B11" s="78" t="s">
        <v>297</v>
      </c>
      <c r="C11" s="141"/>
      <c r="D11" s="8">
        <f>'Nivel de Madurez Materias'!H148</f>
        <v>0.44705882352941179</v>
      </c>
      <c r="E11" s="8">
        <f>'Nivel de Madurez Materias'!J148</f>
        <v>0.47058823529411764</v>
      </c>
      <c r="F11" s="8">
        <f>'Nivel de Madurez Materias'!L148</f>
        <v>0.45882352941176469</v>
      </c>
      <c r="G11" s="142"/>
    </row>
    <row r="12" spans="2:12" x14ac:dyDescent="0.3">
      <c r="B12" s="78" t="s">
        <v>298</v>
      </c>
      <c r="C12" s="141"/>
      <c r="D12" s="8">
        <f>'Nivel de Madurez Materias'!H167</f>
        <v>0.4823529411764706</v>
      </c>
      <c r="E12" s="8">
        <f>'Nivel de Madurez Materias'!J167</f>
        <v>0.51764705882352946</v>
      </c>
      <c r="F12" s="8">
        <f>'Nivel de Madurez Materias'!L167</f>
        <v>0.50588235294117645</v>
      </c>
      <c r="G12" s="142"/>
    </row>
    <row r="13" spans="2:12" ht="17.25" thickBot="1" x14ac:dyDescent="0.35">
      <c r="B13" s="79" t="s">
        <v>300</v>
      </c>
      <c r="C13" s="143"/>
      <c r="D13" s="144">
        <f>'Nivel de Madurez Materias'!H186</f>
        <v>0.44705882352941179</v>
      </c>
      <c r="E13" s="144">
        <f>'Nivel de Madurez Materias'!J186</f>
        <v>0.49411764705882355</v>
      </c>
      <c r="F13" s="144">
        <f>'Nivel de Madurez Materias'!L186</f>
        <v>0.4823529411764706</v>
      </c>
      <c r="G13" s="145"/>
    </row>
    <row r="14" spans="2:12" ht="17.25" thickBot="1" x14ac:dyDescent="0.35">
      <c r="C14" s="146"/>
      <c r="D14" s="146"/>
      <c r="E14" s="146"/>
      <c r="F14" s="146"/>
      <c r="G14" s="146"/>
    </row>
    <row r="15" spans="2:12" ht="17.25" thickBot="1" x14ac:dyDescent="0.35">
      <c r="B15" s="263" t="s">
        <v>303</v>
      </c>
      <c r="C15" s="195">
        <f>AVERAGE(C4:C13)</f>
        <v>0.44705882352941179</v>
      </c>
      <c r="D15" s="197">
        <f t="shared" ref="D15:G15" si="0">AVERAGE(D4:D13)</f>
        <v>0.49673202614379086</v>
      </c>
      <c r="E15" s="195">
        <f t="shared" si="0"/>
        <v>0.47563025210084037</v>
      </c>
      <c r="F15" s="198">
        <f t="shared" si="0"/>
        <v>0.50457516339869279</v>
      </c>
      <c r="G15" s="195">
        <f t="shared" si="0"/>
        <v>0.5</v>
      </c>
    </row>
    <row r="16" spans="2:12" ht="17.25" thickBot="1" x14ac:dyDescent="0.35">
      <c r="B16" s="264"/>
      <c r="C16" s="155" t="str">
        <f>IF(C15&lt;0.17,CONCATENATE($I$4,"."," ",$J$4),IF(C15&lt;0.34,CONCATENATE($I$5,"."," ",$J$5),IF(C15&lt;0.51,CONCATENATE($I$6,"."," ",$J$6),IF(C15&lt;0.68,CONCATENATE($I$7,"."," ",$J$7),IF(C15&lt;0.85,CONCATENATE($I$8,"."," ",$J$8),IF(C15&lt;1.01,CONCATENATE($I$9,"."," ",$J$9),""))))))</f>
        <v xml:space="preserve">2. Repetible </v>
      </c>
      <c r="D16" s="156" t="str">
        <f t="shared" ref="D16:G16" si="1">IF(D15&lt;0.17,CONCATENATE($I$4,"."," ",$J$4),IF(D15&lt;0.34,CONCATENATE($I$5,"."," ",$J$5),IF(D15&lt;0.51,CONCATENATE($I$6,"."," ",$J$6),IF(D15&lt;0.68,CONCATENATE($I$7,"."," ",$J$7),IF(D15&lt;0.85,CONCATENATE($I$8,"."," ",$J$8),IF(D15&lt;1.01,CONCATENATE($I$9,"."," ",$J$9),""))))))</f>
        <v xml:space="preserve">2. Repetible </v>
      </c>
      <c r="E16" s="155" t="str">
        <f t="shared" si="1"/>
        <v xml:space="preserve">2. Repetible </v>
      </c>
      <c r="F16" s="155" t="str">
        <f t="shared" si="1"/>
        <v xml:space="preserve">2. Repetible </v>
      </c>
      <c r="G16" s="157" t="str">
        <f t="shared" si="1"/>
        <v xml:space="preserve">2. Repetible </v>
      </c>
    </row>
    <row r="17" spans="2:7" ht="17.25" thickBot="1" x14ac:dyDescent="0.35">
      <c r="B17" s="265"/>
      <c r="C17" s="158" t="str">
        <f>IF(C15&lt;0.17,CONCATENATE($I$4,"."," ",$L$4),IF(C15&lt;0.34,CONCATENATE($I$5,"."," ",$L$5),IF(C15&lt;0.51,CONCATENATE($I$6,"."," ",$L$6),IF(C15&lt;0.68,CONCATENATE($I$7,"."," ",$L$7),IF(C15&lt;0.85,CONCATENATE($I$8,"."," ",$L$8),IF(C15&lt;1.01,CONCATENATE($I$9,"."," ",$L$9),""))))))</f>
        <v>2. Intermedio Bajo</v>
      </c>
      <c r="D17" s="159" t="str">
        <f t="shared" ref="D17:G17" si="2">IF(D15&lt;0.17,CONCATENATE($I$4,"."," ",$L$4),IF(D15&lt;0.34,CONCATENATE($I$5,"."," ",$L$5),IF(D15&lt;0.51,CONCATENATE($I$6,"."," ",$L$6),IF(D15&lt;0.68,CONCATENATE($I$7,"."," ",$L$7),IF(D15&lt;0.85,CONCATENATE($I$8,"."," ",$L$8),IF(D15&lt;1.01,CONCATENATE($I$9,"."," ",$L$9),""))))))</f>
        <v>2. Intermedio Bajo</v>
      </c>
      <c r="E17" s="158" t="str">
        <f t="shared" si="2"/>
        <v>2. Intermedio Bajo</v>
      </c>
      <c r="F17" s="158" t="str">
        <f t="shared" si="2"/>
        <v>2. Intermedio Bajo</v>
      </c>
      <c r="G17" s="196" t="str">
        <f t="shared" si="2"/>
        <v>2. Intermedio Bajo</v>
      </c>
    </row>
    <row r="18" spans="2:7" ht="17.25" thickBot="1" x14ac:dyDescent="0.35"/>
    <row r="19" spans="2:7" x14ac:dyDescent="0.3">
      <c r="B19" s="266" t="s">
        <v>382</v>
      </c>
      <c r="C19" s="207">
        <f>AVERAGE(C15:G15)</f>
        <v>0.48479925303454718</v>
      </c>
    </row>
    <row r="20" spans="2:7" x14ac:dyDescent="0.3">
      <c r="B20" s="267"/>
      <c r="C20" s="208" t="str">
        <f>IF(C19&lt;0.17,CONCATENATE($I$4,"."," ",$J$4),IF(C19&lt;0.34,CONCATENATE($I$5,"."," ",$J$5),IF(C19&lt;0.51,CONCATENATE($I$6,"."," ",$J$6),IF(C19&lt;0.68,CONCATENATE($I$7,"."," ",$J$7),IF(C19&lt;0.85,CONCATENATE($I$8,"."," ",$J$8),IF(C19&lt;1.01,CONCATENATE($I$9,"."," ",$J$9),""))))))</f>
        <v xml:space="preserve">2. Repetible </v>
      </c>
    </row>
    <row r="21" spans="2:7" ht="17.25" thickBot="1" x14ac:dyDescent="0.35">
      <c r="B21" s="268"/>
      <c r="C21" s="209" t="str">
        <f>IF(C19&lt;0.17,CONCATENATE($I$4,"."," ",$L$4),IF(C19&lt;0.34,CONCATENATE($I$5,"."," ",$L$5),IF(C19&lt;0.51,CONCATENATE($I$6,"."," ",$L$6),IF(C19&lt;0.68,CONCATENATE($I$7,"."," ",$L$7),IF(C19&lt;0.85,CONCATENATE($I$8,"."," ",$L$8),IF(C19&lt;1.01,CONCATENATE($I$9,"."," ",$L$9),""))))))</f>
        <v>2. Intermedio Bajo</v>
      </c>
    </row>
    <row r="24" spans="2:7" ht="17.25" thickBot="1" x14ac:dyDescent="0.35"/>
    <row r="25" spans="2:7" ht="17.25" thickBot="1" x14ac:dyDescent="0.35">
      <c r="B25" s="254" t="s">
        <v>301</v>
      </c>
      <c r="C25" s="160" t="s">
        <v>289</v>
      </c>
      <c r="D25" s="160" t="s">
        <v>402</v>
      </c>
      <c r="E25" s="53" t="s">
        <v>404</v>
      </c>
      <c r="F25" s="152" t="s">
        <v>403</v>
      </c>
      <c r="G25" s="160" t="s">
        <v>290</v>
      </c>
    </row>
    <row r="26" spans="2:7" ht="17.25" thickBot="1" x14ac:dyDescent="0.35">
      <c r="B26" s="255"/>
      <c r="C26" s="195">
        <f>+C15</f>
        <v>0.44705882352941179</v>
      </c>
      <c r="D26" s="195">
        <f t="shared" ref="D26:G26" si="3">+D15</f>
        <v>0.49673202614379086</v>
      </c>
      <c r="E26" s="195">
        <f t="shared" si="3"/>
        <v>0.47563025210084037</v>
      </c>
      <c r="F26" s="195">
        <f t="shared" si="3"/>
        <v>0.50457516339869279</v>
      </c>
      <c r="G26" s="195">
        <f t="shared" si="3"/>
        <v>0.5</v>
      </c>
    </row>
    <row r="43" spans="2:12" ht="17.25" thickBot="1" x14ac:dyDescent="0.35"/>
    <row r="44" spans="2:12" x14ac:dyDescent="0.3">
      <c r="B44" s="256" t="s">
        <v>383</v>
      </c>
      <c r="C44" s="17" t="s">
        <v>291</v>
      </c>
      <c r="D44" s="22" t="s">
        <v>292</v>
      </c>
      <c r="E44" s="22" t="s">
        <v>293</v>
      </c>
      <c r="F44" s="22" t="s">
        <v>418</v>
      </c>
      <c r="G44" s="22" t="s">
        <v>295</v>
      </c>
      <c r="H44" s="22" t="s">
        <v>299</v>
      </c>
      <c r="I44" s="22" t="s">
        <v>296</v>
      </c>
      <c r="J44" s="22" t="s">
        <v>297</v>
      </c>
      <c r="K44" s="22" t="s">
        <v>298</v>
      </c>
      <c r="L44" s="161" t="s">
        <v>300</v>
      </c>
    </row>
    <row r="45" spans="2:12" ht="17.25" thickBot="1" x14ac:dyDescent="0.35">
      <c r="B45" s="257"/>
      <c r="C45" s="210">
        <f>+'Nivel de Madurez Materias'!H18</f>
        <v>0.45546218487394957</v>
      </c>
      <c r="D45" s="211">
        <f>+'Nivel de Madurez Materias'!H37</f>
        <v>0.47058823529411764</v>
      </c>
      <c r="E45" s="199">
        <f>+'Nivel de Madurez Materias'!H56</f>
        <v>0.52647058823529413</v>
      </c>
      <c r="F45" s="199">
        <f>+'Nivel de Madurez Materias'!H75</f>
        <v>0.52745098039215688</v>
      </c>
      <c r="G45" s="199">
        <f>+'Nivel de Madurez Materias'!H94</f>
        <v>0.54411764705882359</v>
      </c>
      <c r="H45" s="199">
        <f>+'Nivel de Madurez Materias'!H113</f>
        <v>0.63137254901960782</v>
      </c>
      <c r="I45" s="211">
        <f>+'Nivel de Madurez Materias'!H132</f>
        <v>0.41176470588235298</v>
      </c>
      <c r="J45" s="211">
        <f>+'Nivel de Madurez Materias'!H151</f>
        <v>0.45882352941176469</v>
      </c>
      <c r="K45" s="211">
        <f>+'Nivel de Madurez Materias'!H170</f>
        <v>0.50196078431372548</v>
      </c>
      <c r="L45" s="212">
        <f>+'Nivel de Madurez Materias'!H189</f>
        <v>0.47450980392156866</v>
      </c>
    </row>
  </sheetData>
  <mergeCells count="6">
    <mergeCell ref="B25:B26"/>
    <mergeCell ref="B44:B45"/>
    <mergeCell ref="C2:G2"/>
    <mergeCell ref="I3:J3"/>
    <mergeCell ref="B15:B17"/>
    <mergeCell ref="B19:B2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AP20"/>
  <sheetViews>
    <sheetView workbookViewId="0">
      <selection activeCell="AK9" sqref="AK9"/>
    </sheetView>
  </sheetViews>
  <sheetFormatPr baseColWidth="10" defaultRowHeight="16.5" x14ac:dyDescent="0.3"/>
  <cols>
    <col min="1" max="2" width="11.42578125" style="1"/>
    <col min="3" max="3" width="51.140625" style="1" customWidth="1"/>
    <col min="4" max="42" width="6.7109375" style="1" customWidth="1"/>
    <col min="43" max="16384" width="11.42578125" style="1"/>
  </cols>
  <sheetData>
    <row r="1" spans="2:42" x14ac:dyDescent="0.3">
      <c r="C1" s="11" t="s">
        <v>183</v>
      </c>
    </row>
    <row r="2" spans="2:42" ht="17.25" thickBot="1" x14ac:dyDescent="0.35">
      <c r="C2" s="12"/>
    </row>
    <row r="3" spans="2:42" ht="33" customHeight="1" thickBot="1" x14ac:dyDescent="0.35">
      <c r="D3" s="269" t="s">
        <v>193</v>
      </c>
      <c r="E3" s="270"/>
      <c r="F3" s="271"/>
      <c r="G3" s="272" t="s">
        <v>186</v>
      </c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33" t="s">
        <v>196</v>
      </c>
      <c r="X3" s="234"/>
      <c r="Y3" s="234"/>
      <c r="Z3" s="234"/>
      <c r="AA3" s="234"/>
      <c r="AB3" s="234"/>
      <c r="AC3" s="234"/>
      <c r="AD3" s="238" t="s">
        <v>197</v>
      </c>
      <c r="AE3" s="239"/>
      <c r="AF3" s="239"/>
      <c r="AG3" s="239"/>
      <c r="AH3" s="239"/>
      <c r="AI3" s="239"/>
      <c r="AJ3" s="239"/>
      <c r="AK3" s="239"/>
      <c r="AL3" s="239"/>
      <c r="AM3" s="239"/>
      <c r="AN3" s="240"/>
      <c r="AO3" s="233" t="s">
        <v>198</v>
      </c>
      <c r="AP3" s="235"/>
    </row>
    <row r="4" spans="2:42" x14ac:dyDescent="0.3">
      <c r="B4" s="18" t="s">
        <v>142</v>
      </c>
      <c r="C4" s="18" t="s">
        <v>143</v>
      </c>
      <c r="D4" s="25" t="s">
        <v>31</v>
      </c>
      <c r="E4" s="26" t="s">
        <v>38</v>
      </c>
      <c r="F4" s="46" t="s">
        <v>44</v>
      </c>
      <c r="G4" s="31" t="s">
        <v>32</v>
      </c>
      <c r="H4" s="49" t="s">
        <v>40</v>
      </c>
      <c r="I4" s="49" t="s">
        <v>41</v>
      </c>
      <c r="J4" s="49" t="s">
        <v>42</v>
      </c>
      <c r="K4" s="49" t="s">
        <v>45</v>
      </c>
      <c r="L4" s="49" t="s">
        <v>46</v>
      </c>
      <c r="M4" s="49" t="s">
        <v>50</v>
      </c>
      <c r="N4" s="49" t="s">
        <v>51</v>
      </c>
      <c r="O4" s="49" t="s">
        <v>52</v>
      </c>
      <c r="P4" s="49" t="s">
        <v>54</v>
      </c>
      <c r="Q4" s="49" t="s">
        <v>55</v>
      </c>
      <c r="R4" s="49" t="s">
        <v>57</v>
      </c>
      <c r="S4" s="50" t="s">
        <v>58</v>
      </c>
      <c r="T4" s="49" t="s">
        <v>61</v>
      </c>
      <c r="U4" s="49" t="s">
        <v>64</v>
      </c>
      <c r="V4" s="50" t="s">
        <v>67</v>
      </c>
      <c r="W4" s="25" t="s">
        <v>33</v>
      </c>
      <c r="X4" s="26" t="s">
        <v>39</v>
      </c>
      <c r="Y4" s="26" t="s">
        <v>47</v>
      </c>
      <c r="Z4" s="26" t="s">
        <v>59</v>
      </c>
      <c r="AA4" s="26" t="s">
        <v>62</v>
      </c>
      <c r="AB4" s="26" t="s">
        <v>65</v>
      </c>
      <c r="AC4" s="46" t="s">
        <v>194</v>
      </c>
      <c r="AD4" s="36" t="s">
        <v>34</v>
      </c>
      <c r="AE4" s="37" t="s">
        <v>35</v>
      </c>
      <c r="AF4" s="37" t="s">
        <v>43</v>
      </c>
      <c r="AG4" s="37" t="s">
        <v>48</v>
      </c>
      <c r="AH4" s="37" t="s">
        <v>49</v>
      </c>
      <c r="AI4" s="37" t="s">
        <v>53</v>
      </c>
      <c r="AJ4" s="37" t="s">
        <v>56</v>
      </c>
      <c r="AK4" s="37" t="s">
        <v>60</v>
      </c>
      <c r="AL4" s="37" t="s">
        <v>63</v>
      </c>
      <c r="AM4" s="37" t="s">
        <v>66</v>
      </c>
      <c r="AN4" s="38" t="s">
        <v>195</v>
      </c>
      <c r="AO4" s="41" t="s">
        <v>36</v>
      </c>
      <c r="AP4" s="27" t="s">
        <v>37</v>
      </c>
    </row>
    <row r="5" spans="2:42" x14ac:dyDescent="0.3">
      <c r="B5" s="19">
        <v>1</v>
      </c>
      <c r="C5" s="23"/>
      <c r="D5" s="28"/>
      <c r="E5" s="13"/>
      <c r="F5" s="47"/>
      <c r="G5" s="32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51"/>
      <c r="W5" s="28"/>
      <c r="X5" s="13"/>
      <c r="Y5" s="13"/>
      <c r="Z5" s="13"/>
      <c r="AA5" s="13"/>
      <c r="AB5" s="13"/>
      <c r="AC5" s="47"/>
      <c r="AD5" s="32"/>
      <c r="AE5" s="39"/>
      <c r="AF5" s="39"/>
      <c r="AG5" s="39"/>
      <c r="AH5" s="39"/>
      <c r="AI5" s="39"/>
      <c r="AJ5" s="39"/>
      <c r="AK5" s="39"/>
      <c r="AL5" s="39"/>
      <c r="AM5" s="39"/>
      <c r="AN5" s="33"/>
      <c r="AO5" s="42"/>
      <c r="AP5" s="14"/>
    </row>
    <row r="6" spans="2:42" x14ac:dyDescent="0.3">
      <c r="B6" s="19">
        <v>2</v>
      </c>
      <c r="C6" s="23"/>
      <c r="D6" s="28"/>
      <c r="E6" s="13"/>
      <c r="F6" s="47"/>
      <c r="G6" s="32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51"/>
      <c r="W6" s="28"/>
      <c r="X6" s="13"/>
      <c r="Y6" s="13"/>
      <c r="Z6" s="13"/>
      <c r="AA6" s="13"/>
      <c r="AB6" s="13"/>
      <c r="AC6" s="47"/>
      <c r="AD6" s="32"/>
      <c r="AE6" s="39"/>
      <c r="AF6" s="39"/>
      <c r="AG6" s="39"/>
      <c r="AH6" s="39"/>
      <c r="AI6" s="39"/>
      <c r="AJ6" s="39"/>
      <c r="AK6" s="39"/>
      <c r="AL6" s="39"/>
      <c r="AM6" s="39"/>
      <c r="AN6" s="33"/>
      <c r="AO6" s="42"/>
      <c r="AP6" s="14"/>
    </row>
    <row r="7" spans="2:42" x14ac:dyDescent="0.3">
      <c r="B7" s="19">
        <v>3</v>
      </c>
      <c r="C7" s="23"/>
      <c r="D7" s="28"/>
      <c r="E7" s="13"/>
      <c r="F7" s="47"/>
      <c r="G7" s="32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51"/>
      <c r="W7" s="28"/>
      <c r="X7" s="13"/>
      <c r="Y7" s="13"/>
      <c r="Z7" s="13"/>
      <c r="AA7" s="13"/>
      <c r="AB7" s="13"/>
      <c r="AC7" s="47"/>
      <c r="AD7" s="32"/>
      <c r="AE7" s="39"/>
      <c r="AF7" s="39"/>
      <c r="AG7" s="39"/>
      <c r="AH7" s="39"/>
      <c r="AI7" s="39"/>
      <c r="AJ7" s="39"/>
      <c r="AK7" s="39"/>
      <c r="AL7" s="39"/>
      <c r="AM7" s="39"/>
      <c r="AN7" s="33"/>
      <c r="AO7" s="42"/>
      <c r="AP7" s="14"/>
    </row>
    <row r="8" spans="2:42" x14ac:dyDescent="0.3">
      <c r="B8" s="19">
        <v>4</v>
      </c>
      <c r="C8" s="23"/>
      <c r="D8" s="28"/>
      <c r="E8" s="13"/>
      <c r="F8" s="47"/>
      <c r="G8" s="32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51"/>
      <c r="W8" s="28"/>
      <c r="X8" s="13"/>
      <c r="Y8" s="13"/>
      <c r="Z8" s="13"/>
      <c r="AA8" s="13"/>
      <c r="AB8" s="13"/>
      <c r="AC8" s="47"/>
      <c r="AD8" s="32"/>
      <c r="AE8" s="39"/>
      <c r="AF8" s="39"/>
      <c r="AG8" s="39"/>
      <c r="AH8" s="39"/>
      <c r="AI8" s="39"/>
      <c r="AJ8" s="39"/>
      <c r="AK8" s="39"/>
      <c r="AL8" s="39"/>
      <c r="AM8" s="39"/>
      <c r="AN8" s="33"/>
      <c r="AO8" s="42"/>
      <c r="AP8" s="14"/>
    </row>
    <row r="9" spans="2:42" x14ac:dyDescent="0.3">
      <c r="B9" s="19">
        <v>5</v>
      </c>
      <c r="C9" s="23"/>
      <c r="D9" s="28"/>
      <c r="E9" s="13"/>
      <c r="F9" s="47"/>
      <c r="G9" s="32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51"/>
      <c r="W9" s="28"/>
      <c r="X9" s="13"/>
      <c r="Y9" s="13"/>
      <c r="Z9" s="13"/>
      <c r="AA9" s="13"/>
      <c r="AB9" s="13"/>
      <c r="AC9" s="47"/>
      <c r="AD9" s="32"/>
      <c r="AE9" s="39"/>
      <c r="AF9" s="39"/>
      <c r="AG9" s="39"/>
      <c r="AH9" s="39"/>
      <c r="AI9" s="39"/>
      <c r="AJ9" s="39"/>
      <c r="AK9" s="39"/>
      <c r="AL9" s="39"/>
      <c r="AM9" s="39"/>
      <c r="AN9" s="33"/>
      <c r="AO9" s="42"/>
      <c r="AP9" s="14"/>
    </row>
    <row r="10" spans="2:42" x14ac:dyDescent="0.3">
      <c r="B10" s="19">
        <v>6</v>
      </c>
      <c r="C10" s="23"/>
      <c r="D10" s="28"/>
      <c r="E10" s="13"/>
      <c r="F10" s="47"/>
      <c r="G10" s="32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51"/>
      <c r="W10" s="28"/>
      <c r="X10" s="13"/>
      <c r="Y10" s="13"/>
      <c r="Z10" s="13"/>
      <c r="AA10" s="13"/>
      <c r="AB10" s="13"/>
      <c r="AC10" s="47"/>
      <c r="AD10" s="32"/>
      <c r="AE10" s="39"/>
      <c r="AF10" s="39"/>
      <c r="AG10" s="39"/>
      <c r="AH10" s="39"/>
      <c r="AI10" s="39"/>
      <c r="AJ10" s="39"/>
      <c r="AK10" s="39"/>
      <c r="AL10" s="39"/>
      <c r="AM10" s="39"/>
      <c r="AN10" s="33"/>
      <c r="AO10" s="42"/>
      <c r="AP10" s="14"/>
    </row>
    <row r="11" spans="2:42" x14ac:dyDescent="0.3">
      <c r="B11" s="19">
        <v>7</v>
      </c>
      <c r="C11" s="23"/>
      <c r="D11" s="28"/>
      <c r="E11" s="13"/>
      <c r="F11" s="47"/>
      <c r="G11" s="32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51"/>
      <c r="W11" s="28"/>
      <c r="X11" s="13"/>
      <c r="Y11" s="13"/>
      <c r="Z11" s="13"/>
      <c r="AA11" s="13"/>
      <c r="AB11" s="13"/>
      <c r="AC11" s="47"/>
      <c r="AD11" s="32"/>
      <c r="AE11" s="39"/>
      <c r="AF11" s="39"/>
      <c r="AG11" s="39"/>
      <c r="AH11" s="39"/>
      <c r="AI11" s="39"/>
      <c r="AJ11" s="39"/>
      <c r="AK11" s="39"/>
      <c r="AL11" s="39"/>
      <c r="AM11" s="39"/>
      <c r="AN11" s="33"/>
      <c r="AO11" s="42"/>
      <c r="AP11" s="14"/>
    </row>
    <row r="12" spans="2:42" x14ac:dyDescent="0.3">
      <c r="B12" s="19">
        <v>8</v>
      </c>
      <c r="C12" s="23"/>
      <c r="D12" s="28"/>
      <c r="E12" s="13"/>
      <c r="F12" s="47"/>
      <c r="G12" s="32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51"/>
      <c r="W12" s="28"/>
      <c r="X12" s="13"/>
      <c r="Y12" s="13"/>
      <c r="Z12" s="13"/>
      <c r="AA12" s="13"/>
      <c r="AB12" s="13"/>
      <c r="AC12" s="47"/>
      <c r="AD12" s="32"/>
      <c r="AE12" s="39"/>
      <c r="AF12" s="39"/>
      <c r="AG12" s="39"/>
      <c r="AH12" s="39"/>
      <c r="AI12" s="39"/>
      <c r="AJ12" s="39"/>
      <c r="AK12" s="39"/>
      <c r="AL12" s="39"/>
      <c r="AM12" s="39"/>
      <c r="AN12" s="33"/>
      <c r="AO12" s="42"/>
      <c r="AP12" s="14"/>
    </row>
    <row r="13" spans="2:42" x14ac:dyDescent="0.3">
      <c r="B13" s="19">
        <v>9</v>
      </c>
      <c r="C13" s="23"/>
      <c r="D13" s="28"/>
      <c r="E13" s="13"/>
      <c r="F13" s="47"/>
      <c r="G13" s="32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51"/>
      <c r="W13" s="28"/>
      <c r="X13" s="13"/>
      <c r="Y13" s="13"/>
      <c r="Z13" s="13"/>
      <c r="AA13" s="13"/>
      <c r="AB13" s="13"/>
      <c r="AC13" s="47"/>
      <c r="AD13" s="32"/>
      <c r="AE13" s="39"/>
      <c r="AF13" s="39"/>
      <c r="AG13" s="39"/>
      <c r="AH13" s="39"/>
      <c r="AI13" s="39"/>
      <c r="AJ13" s="39"/>
      <c r="AK13" s="39"/>
      <c r="AL13" s="39"/>
      <c r="AM13" s="39"/>
      <c r="AN13" s="33"/>
      <c r="AO13" s="42"/>
      <c r="AP13" s="14"/>
    </row>
    <row r="14" spans="2:42" x14ac:dyDescent="0.3">
      <c r="B14" s="19">
        <v>10</v>
      </c>
      <c r="C14" s="23"/>
      <c r="D14" s="28"/>
      <c r="E14" s="13"/>
      <c r="F14" s="47"/>
      <c r="G14" s="32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51"/>
      <c r="W14" s="28"/>
      <c r="X14" s="13"/>
      <c r="Y14" s="13"/>
      <c r="Z14" s="13"/>
      <c r="AA14" s="13"/>
      <c r="AB14" s="13"/>
      <c r="AC14" s="47"/>
      <c r="AD14" s="32"/>
      <c r="AE14" s="39"/>
      <c r="AF14" s="39"/>
      <c r="AG14" s="39"/>
      <c r="AH14" s="39"/>
      <c r="AI14" s="39"/>
      <c r="AJ14" s="39"/>
      <c r="AK14" s="39"/>
      <c r="AL14" s="39"/>
      <c r="AM14" s="39"/>
      <c r="AN14" s="33"/>
      <c r="AO14" s="42"/>
      <c r="AP14" s="14"/>
    </row>
    <row r="15" spans="2:42" x14ac:dyDescent="0.3">
      <c r="B15" s="19">
        <v>11</v>
      </c>
      <c r="C15" s="23"/>
      <c r="D15" s="28"/>
      <c r="E15" s="13"/>
      <c r="F15" s="47"/>
      <c r="G15" s="32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51"/>
      <c r="W15" s="28"/>
      <c r="X15" s="13"/>
      <c r="Y15" s="13"/>
      <c r="Z15" s="13"/>
      <c r="AA15" s="13"/>
      <c r="AB15" s="13"/>
      <c r="AC15" s="47"/>
      <c r="AD15" s="32"/>
      <c r="AE15" s="39"/>
      <c r="AF15" s="39"/>
      <c r="AG15" s="39"/>
      <c r="AH15" s="39"/>
      <c r="AI15" s="39"/>
      <c r="AJ15" s="39"/>
      <c r="AK15" s="39"/>
      <c r="AL15" s="39"/>
      <c r="AM15" s="39"/>
      <c r="AN15" s="33"/>
      <c r="AO15" s="42"/>
      <c r="AP15" s="14"/>
    </row>
    <row r="16" spans="2:42" x14ac:dyDescent="0.3">
      <c r="B16" s="19">
        <v>12</v>
      </c>
      <c r="C16" s="23"/>
      <c r="D16" s="28"/>
      <c r="E16" s="13"/>
      <c r="F16" s="47"/>
      <c r="G16" s="32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51"/>
      <c r="W16" s="28"/>
      <c r="X16" s="13"/>
      <c r="Y16" s="13"/>
      <c r="Z16" s="13"/>
      <c r="AA16" s="13"/>
      <c r="AB16" s="13"/>
      <c r="AC16" s="47"/>
      <c r="AD16" s="32"/>
      <c r="AE16" s="39"/>
      <c r="AF16" s="39"/>
      <c r="AG16" s="39"/>
      <c r="AH16" s="39"/>
      <c r="AI16" s="39"/>
      <c r="AJ16" s="39"/>
      <c r="AK16" s="39"/>
      <c r="AL16" s="39"/>
      <c r="AM16" s="39"/>
      <c r="AN16" s="33"/>
      <c r="AO16" s="42"/>
      <c r="AP16" s="14"/>
    </row>
    <row r="17" spans="2:42" x14ac:dyDescent="0.3">
      <c r="B17" s="19">
        <v>13</v>
      </c>
      <c r="C17" s="23"/>
      <c r="D17" s="28"/>
      <c r="E17" s="13"/>
      <c r="F17" s="47"/>
      <c r="G17" s="32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51"/>
      <c r="W17" s="28"/>
      <c r="X17" s="13"/>
      <c r="Y17" s="13"/>
      <c r="Z17" s="13"/>
      <c r="AA17" s="13"/>
      <c r="AB17" s="13"/>
      <c r="AC17" s="47"/>
      <c r="AD17" s="32"/>
      <c r="AE17" s="39"/>
      <c r="AF17" s="39"/>
      <c r="AG17" s="39"/>
      <c r="AH17" s="39"/>
      <c r="AI17" s="39"/>
      <c r="AJ17" s="39"/>
      <c r="AK17" s="39"/>
      <c r="AL17" s="39"/>
      <c r="AM17" s="39"/>
      <c r="AN17" s="33"/>
      <c r="AO17" s="42"/>
      <c r="AP17" s="14"/>
    </row>
    <row r="18" spans="2:42" x14ac:dyDescent="0.3">
      <c r="B18" s="19">
        <v>14</v>
      </c>
      <c r="C18" s="23"/>
      <c r="D18" s="28"/>
      <c r="E18" s="13"/>
      <c r="F18" s="47"/>
      <c r="G18" s="32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51"/>
      <c r="W18" s="28"/>
      <c r="X18" s="13"/>
      <c r="Y18" s="13"/>
      <c r="Z18" s="13"/>
      <c r="AA18" s="13"/>
      <c r="AB18" s="13"/>
      <c r="AC18" s="47"/>
      <c r="AD18" s="32"/>
      <c r="AE18" s="39"/>
      <c r="AF18" s="39"/>
      <c r="AG18" s="39"/>
      <c r="AH18" s="39"/>
      <c r="AI18" s="39"/>
      <c r="AJ18" s="39"/>
      <c r="AK18" s="39"/>
      <c r="AL18" s="39"/>
      <c r="AM18" s="39"/>
      <c r="AN18" s="33"/>
      <c r="AO18" s="42"/>
      <c r="AP18" s="14"/>
    </row>
    <row r="19" spans="2:42" x14ac:dyDescent="0.3">
      <c r="B19" s="19">
        <v>15</v>
      </c>
      <c r="C19" s="23"/>
      <c r="D19" s="28"/>
      <c r="E19" s="13"/>
      <c r="F19" s="47"/>
      <c r="G19" s="32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51"/>
      <c r="W19" s="28"/>
      <c r="X19" s="13"/>
      <c r="Y19" s="13"/>
      <c r="Z19" s="13"/>
      <c r="AA19" s="13"/>
      <c r="AB19" s="13"/>
      <c r="AC19" s="47"/>
      <c r="AD19" s="32"/>
      <c r="AE19" s="39"/>
      <c r="AF19" s="39"/>
      <c r="AG19" s="39"/>
      <c r="AH19" s="39"/>
      <c r="AI19" s="39"/>
      <c r="AJ19" s="39"/>
      <c r="AK19" s="39"/>
      <c r="AL19" s="39"/>
      <c r="AM19" s="39"/>
      <c r="AN19" s="33"/>
      <c r="AO19" s="42"/>
      <c r="AP19" s="14"/>
    </row>
    <row r="20" spans="2:42" ht="17.25" thickBot="1" x14ac:dyDescent="0.35">
      <c r="B20" s="20">
        <v>16</v>
      </c>
      <c r="C20" s="24"/>
      <c r="D20" s="29"/>
      <c r="E20" s="30"/>
      <c r="F20" s="48"/>
      <c r="G20" s="34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52"/>
      <c r="W20" s="29"/>
      <c r="X20" s="30"/>
      <c r="Y20" s="30"/>
      <c r="Z20" s="30"/>
      <c r="AA20" s="30"/>
      <c r="AB20" s="30"/>
      <c r="AC20" s="48"/>
      <c r="AD20" s="34"/>
      <c r="AE20" s="40"/>
      <c r="AF20" s="40"/>
      <c r="AG20" s="40"/>
      <c r="AH20" s="40"/>
      <c r="AI20" s="40"/>
      <c r="AJ20" s="40"/>
      <c r="AK20" s="40"/>
      <c r="AL20" s="40"/>
      <c r="AM20" s="40"/>
      <c r="AN20" s="35"/>
      <c r="AO20" s="43"/>
      <c r="AP20" s="16"/>
    </row>
  </sheetData>
  <mergeCells count="5">
    <mergeCell ref="D3:F3"/>
    <mergeCell ref="G3:V3"/>
    <mergeCell ref="W3:AC3"/>
    <mergeCell ref="AD3:AN3"/>
    <mergeCell ref="AO3:A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DB19"/>
  <sheetViews>
    <sheetView topLeftCell="J1" zoomScale="85" zoomScaleNormal="85" workbookViewId="0">
      <selection activeCell="Q14" sqref="Q14"/>
    </sheetView>
  </sheetViews>
  <sheetFormatPr baseColWidth="10" defaultRowHeight="16.5" x14ac:dyDescent="0.3"/>
  <cols>
    <col min="1" max="1" width="5.5703125" style="84" customWidth="1"/>
    <col min="2" max="2" width="3.42578125" style="84" bestFit="1" customWidth="1"/>
    <col min="3" max="3" width="9.85546875" style="84" bestFit="1" customWidth="1"/>
    <col min="4" max="4" width="29.140625" style="84" bestFit="1" customWidth="1"/>
    <col min="5" max="5" width="9.28515625" style="84" bestFit="1" customWidth="1"/>
    <col min="6" max="6" width="35.28515625" style="84" bestFit="1" customWidth="1"/>
    <col min="7" max="7" width="3" style="84" bestFit="1" customWidth="1"/>
    <col min="8" max="8" width="5" style="84" bestFit="1" customWidth="1"/>
    <col min="9" max="9" width="21.7109375" style="84" bestFit="1" customWidth="1"/>
    <col min="10" max="10" width="4" style="84" bestFit="1" customWidth="1"/>
    <col min="11" max="11" width="3" style="84" bestFit="1" customWidth="1"/>
    <col min="12" max="12" width="25.28515625" style="84" bestFit="1" customWidth="1"/>
    <col min="13" max="13" width="39.7109375" style="84" bestFit="1" customWidth="1"/>
    <col min="14" max="15" width="11.42578125" style="84"/>
    <col min="16" max="16" width="35.5703125" style="84" bestFit="1" customWidth="1"/>
    <col min="17" max="17" width="37.42578125" style="84" bestFit="1" customWidth="1"/>
    <col min="18" max="18" width="3.85546875" style="84" bestFit="1" customWidth="1"/>
    <col min="19" max="19" width="26.85546875" style="84" bestFit="1" customWidth="1"/>
    <col min="20" max="20" width="30.28515625" style="84" bestFit="1" customWidth="1"/>
    <col min="21" max="21" width="65.85546875" style="84" bestFit="1" customWidth="1"/>
    <col min="22" max="22" width="69.7109375" style="84" bestFit="1" customWidth="1"/>
    <col min="23" max="23" width="3.85546875" style="84" bestFit="1" customWidth="1"/>
    <col min="24" max="24" width="70.28515625" style="84" bestFit="1" customWidth="1"/>
    <col min="25" max="25" width="17.7109375" style="84" bestFit="1" customWidth="1"/>
    <col min="26" max="26" width="30.5703125" style="84" bestFit="1" customWidth="1"/>
    <col min="27" max="27" width="42.5703125" style="84" customWidth="1"/>
    <col min="28" max="28" width="69.85546875" style="84" customWidth="1"/>
    <col min="29" max="97" width="6.7109375" style="87" customWidth="1"/>
    <col min="98" max="16384" width="11.42578125" style="84"/>
  </cols>
  <sheetData>
    <row r="1" spans="2:106" ht="17.25" thickBot="1" x14ac:dyDescent="0.35"/>
    <row r="2" spans="2:106" ht="17.25" thickBot="1" x14ac:dyDescent="0.35">
      <c r="B2" s="107" t="s">
        <v>0</v>
      </c>
      <c r="C2" s="108">
        <v>1</v>
      </c>
      <c r="D2" s="109">
        <v>2</v>
      </c>
      <c r="E2" s="109">
        <v>3</v>
      </c>
      <c r="F2" s="109">
        <v>4</v>
      </c>
      <c r="G2" s="109">
        <v>5</v>
      </c>
      <c r="H2" s="109">
        <v>6</v>
      </c>
      <c r="I2" s="109">
        <v>7</v>
      </c>
      <c r="J2" s="109">
        <v>8</v>
      </c>
      <c r="K2" s="109">
        <v>9</v>
      </c>
      <c r="L2" s="109">
        <v>10</v>
      </c>
      <c r="M2" s="109">
        <v>11</v>
      </c>
      <c r="N2" s="109">
        <v>12</v>
      </c>
      <c r="O2" s="109">
        <v>13</v>
      </c>
      <c r="P2" s="109">
        <v>14</v>
      </c>
      <c r="Q2" s="109">
        <v>15</v>
      </c>
      <c r="R2" s="109">
        <v>16</v>
      </c>
      <c r="S2" s="109">
        <v>17</v>
      </c>
      <c r="T2" s="109">
        <v>18</v>
      </c>
      <c r="U2" s="109">
        <v>19</v>
      </c>
      <c r="V2" s="109">
        <v>20</v>
      </c>
      <c r="W2" s="109">
        <v>21</v>
      </c>
      <c r="X2" s="109">
        <v>22</v>
      </c>
      <c r="Y2" s="109">
        <v>23</v>
      </c>
      <c r="Z2" s="109">
        <v>24</v>
      </c>
      <c r="AA2" s="109">
        <v>25</v>
      </c>
      <c r="AB2" s="117">
        <v>26</v>
      </c>
      <c r="AC2" s="114" t="s">
        <v>1</v>
      </c>
      <c r="AD2" s="109" t="s">
        <v>2</v>
      </c>
      <c r="AE2" s="109" t="s">
        <v>3</v>
      </c>
      <c r="AF2" s="109" t="s">
        <v>4</v>
      </c>
      <c r="AG2" s="109" t="s">
        <v>5</v>
      </c>
      <c r="AH2" s="109" t="s">
        <v>6</v>
      </c>
      <c r="AI2" s="109" t="s">
        <v>7</v>
      </c>
      <c r="AJ2" s="109" t="s">
        <v>8</v>
      </c>
      <c r="AK2" s="109" t="s">
        <v>9</v>
      </c>
      <c r="AL2" s="109" t="s">
        <v>10</v>
      </c>
      <c r="AM2" s="109" t="s">
        <v>11</v>
      </c>
      <c r="AN2" s="109" t="s">
        <v>12</v>
      </c>
      <c r="AO2" s="109" t="s">
        <v>13</v>
      </c>
      <c r="AP2" s="109" t="s">
        <v>14</v>
      </c>
      <c r="AQ2" s="109" t="s">
        <v>15</v>
      </c>
      <c r="AR2" s="109" t="s">
        <v>16</v>
      </c>
      <c r="AS2" s="109" t="s">
        <v>17</v>
      </c>
      <c r="AT2" s="109" t="s">
        <v>18</v>
      </c>
      <c r="AU2" s="109" t="s">
        <v>19</v>
      </c>
      <c r="AV2" s="109" t="s">
        <v>20</v>
      </c>
      <c r="AW2" s="109" t="s">
        <v>21</v>
      </c>
      <c r="AX2" s="109" t="s">
        <v>22</v>
      </c>
      <c r="AY2" s="109" t="s">
        <v>23</v>
      </c>
      <c r="AZ2" s="109" t="s">
        <v>24</v>
      </c>
      <c r="BA2" s="109" t="s">
        <v>25</v>
      </c>
      <c r="BB2" s="109" t="s">
        <v>26</v>
      </c>
      <c r="BC2" s="109" t="s">
        <v>27</v>
      </c>
      <c r="BD2" s="109" t="s">
        <v>28</v>
      </c>
      <c r="BE2" s="109" t="s">
        <v>29</v>
      </c>
      <c r="BF2" s="110" t="s">
        <v>30</v>
      </c>
      <c r="BG2" s="108" t="s">
        <v>31</v>
      </c>
      <c r="BH2" s="109" t="s">
        <v>32</v>
      </c>
      <c r="BI2" s="109" t="s">
        <v>33</v>
      </c>
      <c r="BJ2" s="109" t="s">
        <v>34</v>
      </c>
      <c r="BK2" s="109" t="s">
        <v>35</v>
      </c>
      <c r="BL2" s="109" t="s">
        <v>36</v>
      </c>
      <c r="BM2" s="109" t="s">
        <v>37</v>
      </c>
      <c r="BN2" s="109" t="s">
        <v>38</v>
      </c>
      <c r="BO2" s="109" t="s">
        <v>39</v>
      </c>
      <c r="BP2" s="109" t="s">
        <v>40</v>
      </c>
      <c r="BQ2" s="109" t="s">
        <v>41</v>
      </c>
      <c r="BR2" s="109" t="s">
        <v>42</v>
      </c>
      <c r="BS2" s="109" t="s">
        <v>43</v>
      </c>
      <c r="BT2" s="109" t="s">
        <v>44</v>
      </c>
      <c r="BU2" s="109" t="s">
        <v>45</v>
      </c>
      <c r="BV2" s="109" t="s">
        <v>46</v>
      </c>
      <c r="BW2" s="109" t="s">
        <v>47</v>
      </c>
      <c r="BX2" s="109" t="s">
        <v>48</v>
      </c>
      <c r="BY2" s="109" t="s">
        <v>49</v>
      </c>
      <c r="BZ2" s="109" t="s">
        <v>50</v>
      </c>
      <c r="CA2" s="109" t="s">
        <v>51</v>
      </c>
      <c r="CB2" s="109" t="s">
        <v>52</v>
      </c>
      <c r="CC2" s="109" t="s">
        <v>53</v>
      </c>
      <c r="CD2" s="109" t="s">
        <v>54</v>
      </c>
      <c r="CE2" s="109" t="s">
        <v>55</v>
      </c>
      <c r="CF2" s="109" t="s">
        <v>56</v>
      </c>
      <c r="CG2" s="109" t="s">
        <v>57</v>
      </c>
      <c r="CH2" s="109" t="s">
        <v>58</v>
      </c>
      <c r="CI2" s="109" t="s">
        <v>59</v>
      </c>
      <c r="CJ2" s="109" t="s">
        <v>60</v>
      </c>
      <c r="CK2" s="109" t="s">
        <v>61</v>
      </c>
      <c r="CL2" s="109" t="s">
        <v>62</v>
      </c>
      <c r="CM2" s="109" t="s">
        <v>63</v>
      </c>
      <c r="CN2" s="109" t="s">
        <v>64</v>
      </c>
      <c r="CO2" s="109" t="s">
        <v>65</v>
      </c>
      <c r="CP2" s="109" t="s">
        <v>66</v>
      </c>
      <c r="CQ2" s="109" t="s">
        <v>67</v>
      </c>
      <c r="CR2" s="109" t="s">
        <v>194</v>
      </c>
      <c r="CS2" s="109" t="s">
        <v>195</v>
      </c>
      <c r="CT2" s="110">
        <v>38</v>
      </c>
    </row>
    <row r="3" spans="2:106" x14ac:dyDescent="0.3">
      <c r="B3" s="101">
        <v>1</v>
      </c>
      <c r="C3" s="102">
        <v>43564</v>
      </c>
      <c r="D3" s="103" t="s">
        <v>304</v>
      </c>
      <c r="E3" s="103" t="s">
        <v>320</v>
      </c>
      <c r="F3" s="103" t="s">
        <v>322</v>
      </c>
      <c r="G3" s="103">
        <v>8</v>
      </c>
      <c r="H3" s="103">
        <v>4290</v>
      </c>
      <c r="I3" s="103" t="s">
        <v>86</v>
      </c>
      <c r="J3" s="104">
        <v>4</v>
      </c>
      <c r="K3" s="104">
        <v>8</v>
      </c>
      <c r="L3" s="103" t="s">
        <v>343</v>
      </c>
      <c r="M3" s="103" t="s">
        <v>386</v>
      </c>
      <c r="N3" s="103" t="s">
        <v>350</v>
      </c>
      <c r="O3" s="103" t="s">
        <v>353</v>
      </c>
      <c r="P3" s="103" t="s">
        <v>355</v>
      </c>
      <c r="Q3" s="103" t="s">
        <v>356</v>
      </c>
      <c r="R3" s="103" t="s">
        <v>370</v>
      </c>
      <c r="S3" s="103"/>
      <c r="T3" s="103"/>
      <c r="U3" s="103"/>
      <c r="V3" s="103"/>
      <c r="W3" s="103" t="s">
        <v>370</v>
      </c>
      <c r="X3" s="103"/>
      <c r="Y3" s="103"/>
      <c r="Z3" s="103"/>
      <c r="AA3" s="103"/>
      <c r="AB3" s="118"/>
      <c r="AC3" s="112">
        <v>0</v>
      </c>
      <c r="AD3" s="105">
        <v>0</v>
      </c>
      <c r="AE3" s="105">
        <v>0</v>
      </c>
      <c r="AF3" s="105">
        <v>0</v>
      </c>
      <c r="AG3" s="105">
        <v>0</v>
      </c>
      <c r="AH3" s="105">
        <v>0</v>
      </c>
      <c r="AI3" s="105">
        <v>0</v>
      </c>
      <c r="AJ3" s="105">
        <v>0</v>
      </c>
      <c r="AK3" s="105">
        <v>0</v>
      </c>
      <c r="AL3" s="105">
        <v>0</v>
      </c>
      <c r="AM3" s="105">
        <v>0</v>
      </c>
      <c r="AN3" s="105">
        <v>0</v>
      </c>
      <c r="AO3" s="105">
        <v>0</v>
      </c>
      <c r="AP3" s="105">
        <v>0</v>
      </c>
      <c r="AQ3" s="105">
        <v>0</v>
      </c>
      <c r="AR3" s="105">
        <v>1</v>
      </c>
      <c r="AS3" s="105">
        <v>0</v>
      </c>
      <c r="AT3" s="105">
        <v>0</v>
      </c>
      <c r="AU3" s="105">
        <v>0</v>
      </c>
      <c r="AV3" s="105">
        <v>0</v>
      </c>
      <c r="AW3" s="105">
        <v>0</v>
      </c>
      <c r="AX3" s="105">
        <v>1</v>
      </c>
      <c r="AY3" s="105">
        <v>0</v>
      </c>
      <c r="AZ3" s="105">
        <v>0</v>
      </c>
      <c r="BA3" s="105">
        <v>0</v>
      </c>
      <c r="BB3" s="105">
        <v>0</v>
      </c>
      <c r="BC3" s="105">
        <v>0</v>
      </c>
      <c r="BD3" s="105">
        <v>0</v>
      </c>
      <c r="BE3" s="105">
        <v>0</v>
      </c>
      <c r="BF3" s="121">
        <v>0</v>
      </c>
      <c r="BG3" s="174">
        <v>0</v>
      </c>
      <c r="BH3" s="105">
        <v>0</v>
      </c>
      <c r="BI3" s="105">
        <v>0</v>
      </c>
      <c r="BJ3" s="105">
        <v>0</v>
      </c>
      <c r="BK3" s="105">
        <v>0</v>
      </c>
      <c r="BL3" s="105">
        <v>0</v>
      </c>
      <c r="BM3" s="105">
        <v>1</v>
      </c>
      <c r="BN3" s="105">
        <v>1</v>
      </c>
      <c r="BO3" s="105">
        <v>1</v>
      </c>
      <c r="BP3" s="105">
        <v>1</v>
      </c>
      <c r="BQ3" s="105">
        <v>0</v>
      </c>
      <c r="BR3" s="105">
        <v>1</v>
      </c>
      <c r="BS3" s="105">
        <v>1</v>
      </c>
      <c r="BT3" s="105">
        <v>1</v>
      </c>
      <c r="BU3" s="105">
        <v>1</v>
      </c>
      <c r="BV3" s="105">
        <v>1</v>
      </c>
      <c r="BW3" s="105">
        <v>2</v>
      </c>
      <c r="BX3" s="105">
        <v>0</v>
      </c>
      <c r="BY3" s="105">
        <v>1</v>
      </c>
      <c r="BZ3" s="105">
        <v>0</v>
      </c>
      <c r="CA3" s="105">
        <v>0</v>
      </c>
      <c r="CB3" s="105">
        <v>0</v>
      </c>
      <c r="CC3" s="105">
        <v>0</v>
      </c>
      <c r="CD3" s="105">
        <v>1</v>
      </c>
      <c r="CE3" s="105">
        <v>0</v>
      </c>
      <c r="CF3" s="105">
        <v>1</v>
      </c>
      <c r="CG3" s="105">
        <v>0</v>
      </c>
      <c r="CH3" s="105">
        <v>0</v>
      </c>
      <c r="CI3" s="105">
        <v>0</v>
      </c>
      <c r="CJ3" s="105">
        <v>0</v>
      </c>
      <c r="CK3" s="105">
        <v>0</v>
      </c>
      <c r="CL3" s="105">
        <v>0</v>
      </c>
      <c r="CM3" s="105">
        <v>0</v>
      </c>
      <c r="CN3" s="105">
        <v>1</v>
      </c>
      <c r="CO3" s="105">
        <v>1</v>
      </c>
      <c r="CP3" s="105">
        <v>1</v>
      </c>
      <c r="CQ3" s="105">
        <v>1</v>
      </c>
      <c r="CR3" s="105">
        <v>1</v>
      </c>
      <c r="CS3" s="105">
        <v>1</v>
      </c>
      <c r="CT3" s="106"/>
    </row>
    <row r="4" spans="2:106" x14ac:dyDescent="0.3">
      <c r="B4" s="99">
        <v>2</v>
      </c>
      <c r="C4" s="97">
        <v>43565</v>
      </c>
      <c r="D4" s="85" t="s">
        <v>305</v>
      </c>
      <c r="E4" s="85" t="s">
        <v>320</v>
      </c>
      <c r="F4" s="85" t="s">
        <v>323</v>
      </c>
      <c r="G4" s="85">
        <v>18</v>
      </c>
      <c r="H4" s="85">
        <v>4210</v>
      </c>
      <c r="I4" s="85" t="s">
        <v>338</v>
      </c>
      <c r="J4" s="86">
        <v>15</v>
      </c>
      <c r="K4" s="86">
        <v>15</v>
      </c>
      <c r="L4" s="85" t="s">
        <v>384</v>
      </c>
      <c r="M4" s="85" t="s">
        <v>348</v>
      </c>
      <c r="N4" s="85" t="s">
        <v>350</v>
      </c>
      <c r="O4" s="85" t="s">
        <v>354</v>
      </c>
      <c r="P4" s="85" t="s">
        <v>357</v>
      </c>
      <c r="Q4" s="85" t="s">
        <v>358</v>
      </c>
      <c r="R4" s="85" t="s">
        <v>370</v>
      </c>
      <c r="S4" s="85"/>
      <c r="T4" s="85"/>
      <c r="U4" s="85"/>
      <c r="V4" s="85"/>
      <c r="W4" s="85" t="s">
        <v>363</v>
      </c>
      <c r="X4" s="85" t="s">
        <v>397</v>
      </c>
      <c r="Y4" s="85" t="s">
        <v>127</v>
      </c>
      <c r="Z4" s="85" t="s">
        <v>130</v>
      </c>
      <c r="AA4" s="85" t="s">
        <v>134</v>
      </c>
      <c r="AB4" s="119" t="s">
        <v>141</v>
      </c>
      <c r="AC4" s="90">
        <v>0</v>
      </c>
      <c r="AD4" s="83">
        <v>0</v>
      </c>
      <c r="AE4" s="83">
        <v>1</v>
      </c>
      <c r="AF4" s="83">
        <v>1</v>
      </c>
      <c r="AG4" s="83">
        <v>1</v>
      </c>
      <c r="AH4" s="83">
        <v>1</v>
      </c>
      <c r="AI4" s="83">
        <v>1</v>
      </c>
      <c r="AJ4" s="83">
        <v>1</v>
      </c>
      <c r="AK4" s="83">
        <v>1</v>
      </c>
      <c r="AL4" s="83">
        <v>1</v>
      </c>
      <c r="AM4" s="83">
        <v>1</v>
      </c>
      <c r="AN4" s="83">
        <v>1</v>
      </c>
      <c r="AO4" s="83">
        <v>1</v>
      </c>
      <c r="AP4" s="83">
        <v>1</v>
      </c>
      <c r="AQ4" s="83">
        <v>1</v>
      </c>
      <c r="AR4" s="83">
        <v>1</v>
      </c>
      <c r="AS4" s="83">
        <v>0</v>
      </c>
      <c r="AT4" s="83">
        <v>0</v>
      </c>
      <c r="AU4" s="83">
        <v>0</v>
      </c>
      <c r="AV4" s="83">
        <v>0</v>
      </c>
      <c r="AW4" s="83">
        <v>1</v>
      </c>
      <c r="AX4" s="83">
        <v>1</v>
      </c>
      <c r="AY4" s="83">
        <v>1</v>
      </c>
      <c r="AZ4" s="83">
        <v>1</v>
      </c>
      <c r="BA4" s="83">
        <v>1</v>
      </c>
      <c r="BB4" s="83">
        <v>0</v>
      </c>
      <c r="BC4" s="83">
        <v>0</v>
      </c>
      <c r="BD4" s="83">
        <v>0</v>
      </c>
      <c r="BE4" s="83">
        <v>1</v>
      </c>
      <c r="BF4" s="122">
        <v>1</v>
      </c>
      <c r="BG4" s="175">
        <v>3</v>
      </c>
      <c r="BH4" s="83">
        <v>4</v>
      </c>
      <c r="BI4" s="83">
        <v>3</v>
      </c>
      <c r="BJ4" s="83">
        <v>4</v>
      </c>
      <c r="BK4" s="83">
        <v>4</v>
      </c>
      <c r="BL4" s="83">
        <v>4</v>
      </c>
      <c r="BM4" s="83">
        <v>4</v>
      </c>
      <c r="BN4" s="83">
        <v>4</v>
      </c>
      <c r="BO4" s="83">
        <v>4</v>
      </c>
      <c r="BP4" s="83">
        <v>4</v>
      </c>
      <c r="BQ4" s="83">
        <v>2</v>
      </c>
      <c r="BR4" s="83">
        <v>2</v>
      </c>
      <c r="BS4" s="83">
        <v>2</v>
      </c>
      <c r="BT4" s="83">
        <v>1</v>
      </c>
      <c r="BU4" s="83">
        <v>1</v>
      </c>
      <c r="BV4" s="83">
        <v>3</v>
      </c>
      <c r="BW4" s="83">
        <v>3</v>
      </c>
      <c r="BX4" s="83">
        <v>3</v>
      </c>
      <c r="BY4" s="83">
        <v>3</v>
      </c>
      <c r="BZ4" s="83">
        <v>3</v>
      </c>
      <c r="CA4" s="83">
        <v>3</v>
      </c>
      <c r="CB4" s="83">
        <v>3</v>
      </c>
      <c r="CC4" s="83">
        <v>3</v>
      </c>
      <c r="CD4" s="83">
        <v>3</v>
      </c>
      <c r="CE4" s="83">
        <v>3</v>
      </c>
      <c r="CF4" s="83">
        <v>3</v>
      </c>
      <c r="CG4" s="83">
        <v>4</v>
      </c>
      <c r="CH4" s="83">
        <v>3</v>
      </c>
      <c r="CI4" s="83">
        <v>3</v>
      </c>
      <c r="CJ4" s="83">
        <v>3</v>
      </c>
      <c r="CK4" s="83">
        <v>1</v>
      </c>
      <c r="CL4" s="83">
        <v>1</v>
      </c>
      <c r="CM4" s="83">
        <v>1</v>
      </c>
      <c r="CN4" s="83">
        <v>3</v>
      </c>
      <c r="CO4" s="83">
        <v>3</v>
      </c>
      <c r="CP4" s="83">
        <v>3</v>
      </c>
      <c r="CQ4" s="83">
        <v>3</v>
      </c>
      <c r="CR4" s="83">
        <v>4</v>
      </c>
      <c r="CS4" s="83">
        <v>4</v>
      </c>
      <c r="CT4" s="91"/>
    </row>
    <row r="5" spans="2:106" x14ac:dyDescent="0.3">
      <c r="B5" s="99">
        <v>3</v>
      </c>
      <c r="C5" s="97">
        <v>43565</v>
      </c>
      <c r="D5" s="85" t="s">
        <v>306</v>
      </c>
      <c r="E5" s="85" t="s">
        <v>320</v>
      </c>
      <c r="F5" s="85" t="s">
        <v>324</v>
      </c>
      <c r="G5" s="85">
        <v>4</v>
      </c>
      <c r="H5" s="85">
        <v>4290</v>
      </c>
      <c r="I5" s="85" t="s">
        <v>339</v>
      </c>
      <c r="J5" s="86">
        <v>2</v>
      </c>
      <c r="K5" s="86">
        <v>4</v>
      </c>
      <c r="L5" s="85" t="s">
        <v>345</v>
      </c>
      <c r="M5" s="85" t="s">
        <v>386</v>
      </c>
      <c r="N5" s="85" t="s">
        <v>350</v>
      </c>
      <c r="O5" s="85" t="s">
        <v>354</v>
      </c>
      <c r="P5" s="85" t="s">
        <v>355</v>
      </c>
      <c r="Q5" s="85" t="s">
        <v>359</v>
      </c>
      <c r="R5" s="85" t="s">
        <v>370</v>
      </c>
      <c r="S5" s="85"/>
      <c r="T5" s="85"/>
      <c r="U5" s="85"/>
      <c r="V5" s="85"/>
      <c r="W5" s="85" t="s">
        <v>370</v>
      </c>
      <c r="X5" s="85"/>
      <c r="Y5" s="85"/>
      <c r="Z5" s="85"/>
      <c r="AA5" s="85"/>
      <c r="AB5" s="119"/>
      <c r="AC5" s="90">
        <v>1</v>
      </c>
      <c r="AD5" s="83">
        <v>1</v>
      </c>
      <c r="AE5" s="83">
        <v>1</v>
      </c>
      <c r="AF5" s="83">
        <v>1</v>
      </c>
      <c r="AG5" s="83">
        <v>0</v>
      </c>
      <c r="AH5" s="83">
        <v>1</v>
      </c>
      <c r="AI5" s="83">
        <v>0</v>
      </c>
      <c r="AJ5" s="83">
        <v>0</v>
      </c>
      <c r="AK5" s="83">
        <v>1</v>
      </c>
      <c r="AL5" s="83">
        <v>1</v>
      </c>
      <c r="AM5" s="83">
        <v>0</v>
      </c>
      <c r="AN5" s="83">
        <v>1</v>
      </c>
      <c r="AO5" s="83">
        <v>1</v>
      </c>
      <c r="AP5" s="83">
        <v>0</v>
      </c>
      <c r="AQ5" s="83">
        <v>1</v>
      </c>
      <c r="AR5" s="83">
        <v>0</v>
      </c>
      <c r="AS5" s="83">
        <v>0</v>
      </c>
      <c r="AT5" s="83">
        <v>0</v>
      </c>
      <c r="AU5" s="83">
        <v>0</v>
      </c>
      <c r="AV5" s="83">
        <v>0</v>
      </c>
      <c r="AW5" s="83">
        <v>0</v>
      </c>
      <c r="AX5" s="83">
        <v>1</v>
      </c>
      <c r="AY5" s="83">
        <v>1</v>
      </c>
      <c r="AZ5" s="83">
        <v>1</v>
      </c>
      <c r="BA5" s="83">
        <v>0</v>
      </c>
      <c r="BB5" s="83">
        <v>0</v>
      </c>
      <c r="BC5" s="83">
        <v>0</v>
      </c>
      <c r="BD5" s="83">
        <v>0</v>
      </c>
      <c r="BE5" s="83">
        <v>0</v>
      </c>
      <c r="BF5" s="122">
        <v>1</v>
      </c>
      <c r="BG5" s="175">
        <v>0</v>
      </c>
      <c r="BH5" s="83">
        <v>1</v>
      </c>
      <c r="BI5" s="83">
        <v>5</v>
      </c>
      <c r="BJ5" s="83">
        <v>4</v>
      </c>
      <c r="BK5" s="83">
        <v>3</v>
      </c>
      <c r="BL5" s="83">
        <v>1</v>
      </c>
      <c r="BM5" s="83">
        <v>5</v>
      </c>
      <c r="BN5" s="83">
        <v>1</v>
      </c>
      <c r="BO5" s="83">
        <v>1</v>
      </c>
      <c r="BP5" s="83">
        <v>5</v>
      </c>
      <c r="BQ5" s="83">
        <v>5</v>
      </c>
      <c r="BR5" s="83">
        <v>5</v>
      </c>
      <c r="BS5" s="83">
        <v>5</v>
      </c>
      <c r="BT5" s="83">
        <v>3</v>
      </c>
      <c r="BU5" s="83">
        <v>4</v>
      </c>
      <c r="BV5" s="83">
        <v>4</v>
      </c>
      <c r="BW5" s="83">
        <v>4</v>
      </c>
      <c r="BX5" s="83">
        <v>5</v>
      </c>
      <c r="BY5" s="83">
        <v>4</v>
      </c>
      <c r="BZ5" s="83">
        <v>5</v>
      </c>
      <c r="CA5" s="83">
        <v>5</v>
      </c>
      <c r="CB5" s="83">
        <v>5</v>
      </c>
      <c r="CC5" s="83">
        <v>5</v>
      </c>
      <c r="CD5" s="83">
        <v>5</v>
      </c>
      <c r="CE5" s="83">
        <v>5</v>
      </c>
      <c r="CF5" s="83">
        <v>5</v>
      </c>
      <c r="CG5" s="83">
        <v>4</v>
      </c>
      <c r="CH5" s="83">
        <v>5</v>
      </c>
      <c r="CI5" s="83">
        <v>4</v>
      </c>
      <c r="CJ5" s="83">
        <v>5</v>
      </c>
      <c r="CK5" s="83">
        <v>4</v>
      </c>
      <c r="CL5" s="83">
        <v>4</v>
      </c>
      <c r="CM5" s="83">
        <v>4</v>
      </c>
      <c r="CN5" s="83">
        <v>0</v>
      </c>
      <c r="CO5" s="83">
        <v>3</v>
      </c>
      <c r="CP5" s="83">
        <v>4</v>
      </c>
      <c r="CQ5" s="83">
        <v>4</v>
      </c>
      <c r="CR5" s="83">
        <v>3</v>
      </c>
      <c r="CS5" s="83">
        <v>3</v>
      </c>
      <c r="CT5" s="91"/>
    </row>
    <row r="6" spans="2:106" x14ac:dyDescent="0.3">
      <c r="B6" s="99">
        <v>4</v>
      </c>
      <c r="C6" s="97">
        <v>43566</v>
      </c>
      <c r="D6" s="85" t="s">
        <v>307</v>
      </c>
      <c r="E6" s="85" t="s">
        <v>321</v>
      </c>
      <c r="F6" s="85" t="s">
        <v>325</v>
      </c>
      <c r="G6" s="85">
        <v>6</v>
      </c>
      <c r="H6" s="85">
        <v>4290</v>
      </c>
      <c r="I6" s="85" t="s">
        <v>340</v>
      </c>
      <c r="J6" s="86">
        <v>6</v>
      </c>
      <c r="K6" s="86">
        <v>6</v>
      </c>
      <c r="L6" s="85" t="s">
        <v>346</v>
      </c>
      <c r="M6" s="85" t="s">
        <v>386</v>
      </c>
      <c r="N6" s="85" t="s">
        <v>350</v>
      </c>
      <c r="O6" s="85" t="s">
        <v>354</v>
      </c>
      <c r="P6" s="85" t="s">
        <v>360</v>
      </c>
      <c r="Q6" s="85" t="s">
        <v>361</v>
      </c>
      <c r="R6" s="85" t="s">
        <v>370</v>
      </c>
      <c r="S6" s="85"/>
      <c r="T6" s="85"/>
      <c r="U6" s="85"/>
      <c r="V6" s="85"/>
      <c r="W6" s="85" t="s">
        <v>370</v>
      </c>
      <c r="X6" s="85"/>
      <c r="Y6" s="85"/>
      <c r="Z6" s="85"/>
      <c r="AA6" s="85"/>
      <c r="AB6" s="119"/>
      <c r="AC6" s="90">
        <v>1</v>
      </c>
      <c r="AD6" s="83">
        <v>0</v>
      </c>
      <c r="AE6" s="83">
        <v>0</v>
      </c>
      <c r="AF6" s="83">
        <v>1</v>
      </c>
      <c r="AG6" s="83">
        <v>0</v>
      </c>
      <c r="AH6" s="83">
        <v>1</v>
      </c>
      <c r="AI6" s="83">
        <v>0</v>
      </c>
      <c r="AJ6" s="83">
        <v>0</v>
      </c>
      <c r="AK6" s="83">
        <v>0</v>
      </c>
      <c r="AL6" s="83">
        <v>1</v>
      </c>
      <c r="AM6" s="83">
        <v>1</v>
      </c>
      <c r="AN6" s="83">
        <v>1</v>
      </c>
      <c r="AO6" s="83">
        <v>0</v>
      </c>
      <c r="AP6" s="83">
        <v>0</v>
      </c>
      <c r="AQ6" s="83">
        <v>0</v>
      </c>
      <c r="AR6" s="83">
        <v>1</v>
      </c>
      <c r="AS6" s="83">
        <v>0</v>
      </c>
      <c r="AT6" s="83">
        <v>0</v>
      </c>
      <c r="AU6" s="83">
        <v>0</v>
      </c>
      <c r="AV6" s="83">
        <v>0</v>
      </c>
      <c r="AW6" s="83">
        <v>1</v>
      </c>
      <c r="AX6" s="83">
        <v>1</v>
      </c>
      <c r="AY6" s="83">
        <v>1</v>
      </c>
      <c r="AZ6" s="83">
        <v>1</v>
      </c>
      <c r="BA6" s="83">
        <v>0</v>
      </c>
      <c r="BB6" s="83">
        <v>1</v>
      </c>
      <c r="BC6" s="83">
        <v>0</v>
      </c>
      <c r="BD6" s="83">
        <v>1</v>
      </c>
      <c r="BE6" s="83">
        <v>1</v>
      </c>
      <c r="BF6" s="122">
        <v>1</v>
      </c>
      <c r="BG6" s="175">
        <v>1</v>
      </c>
      <c r="BH6" s="83">
        <v>1</v>
      </c>
      <c r="BI6" s="83">
        <v>1</v>
      </c>
      <c r="BJ6" s="83">
        <v>1</v>
      </c>
      <c r="BK6" s="83">
        <v>1</v>
      </c>
      <c r="BL6" s="83">
        <v>1</v>
      </c>
      <c r="BM6" s="83">
        <v>0</v>
      </c>
      <c r="BN6" s="83">
        <v>2</v>
      </c>
      <c r="BO6" s="83">
        <v>2</v>
      </c>
      <c r="BP6" s="83">
        <v>1</v>
      </c>
      <c r="BQ6" s="83">
        <v>0</v>
      </c>
      <c r="BR6" s="83">
        <v>1</v>
      </c>
      <c r="BS6" s="83">
        <v>1</v>
      </c>
      <c r="BT6" s="83">
        <v>1</v>
      </c>
      <c r="BU6" s="83">
        <v>2</v>
      </c>
      <c r="BV6" s="83">
        <v>2</v>
      </c>
      <c r="BW6" s="83">
        <v>2</v>
      </c>
      <c r="BX6" s="83">
        <v>1</v>
      </c>
      <c r="BY6" s="83">
        <v>1</v>
      </c>
      <c r="BZ6" s="83">
        <v>2</v>
      </c>
      <c r="CA6" s="83">
        <v>2</v>
      </c>
      <c r="CB6" s="83">
        <v>2</v>
      </c>
      <c r="CC6" s="83">
        <v>2</v>
      </c>
      <c r="CD6" s="83">
        <v>5</v>
      </c>
      <c r="CE6" s="83">
        <v>5</v>
      </c>
      <c r="CF6" s="83">
        <v>5</v>
      </c>
      <c r="CG6" s="83">
        <v>1</v>
      </c>
      <c r="CH6" s="83">
        <v>1</v>
      </c>
      <c r="CI6" s="83">
        <v>1</v>
      </c>
      <c r="CJ6" s="83">
        <v>1</v>
      </c>
      <c r="CK6" s="83">
        <v>0</v>
      </c>
      <c r="CL6" s="83">
        <v>0</v>
      </c>
      <c r="CM6" s="83">
        <v>0</v>
      </c>
      <c r="CN6" s="83">
        <v>1</v>
      </c>
      <c r="CO6" s="83">
        <v>1</v>
      </c>
      <c r="CP6" s="83">
        <v>1</v>
      </c>
      <c r="CQ6" s="83">
        <v>1</v>
      </c>
      <c r="CR6" s="83">
        <v>1</v>
      </c>
      <c r="CS6" s="83">
        <v>1</v>
      </c>
      <c r="CT6" s="91"/>
    </row>
    <row r="7" spans="2:106" x14ac:dyDescent="0.3">
      <c r="B7" s="99">
        <v>5</v>
      </c>
      <c r="C7" s="97">
        <v>43566</v>
      </c>
      <c r="D7" s="85" t="s">
        <v>308</v>
      </c>
      <c r="E7" s="85" t="s">
        <v>320</v>
      </c>
      <c r="F7" s="85" t="s">
        <v>326</v>
      </c>
      <c r="G7" s="85">
        <v>6</v>
      </c>
      <c r="H7" s="85">
        <v>4290</v>
      </c>
      <c r="I7" s="85" t="s">
        <v>341</v>
      </c>
      <c r="J7" s="86">
        <v>4</v>
      </c>
      <c r="K7" s="86">
        <v>6</v>
      </c>
      <c r="L7" s="85" t="s">
        <v>346</v>
      </c>
      <c r="M7" s="85" t="s">
        <v>386</v>
      </c>
      <c r="N7" s="85" t="s">
        <v>350</v>
      </c>
      <c r="O7" s="85" t="s">
        <v>354</v>
      </c>
      <c r="P7" s="85" t="s">
        <v>360</v>
      </c>
      <c r="Q7" s="85" t="s">
        <v>362</v>
      </c>
      <c r="R7" s="85" t="s">
        <v>363</v>
      </c>
      <c r="S7" s="85" t="s">
        <v>388</v>
      </c>
      <c r="T7" s="85" t="s">
        <v>364</v>
      </c>
      <c r="U7" s="85" t="s">
        <v>394</v>
      </c>
      <c r="V7" s="85" t="s">
        <v>367</v>
      </c>
      <c r="W7" s="85" t="s">
        <v>363</v>
      </c>
      <c r="X7" s="85" t="s">
        <v>371</v>
      </c>
      <c r="Y7" s="85" t="s">
        <v>126</v>
      </c>
      <c r="Z7" s="85" t="s">
        <v>373</v>
      </c>
      <c r="AA7" s="85" t="s">
        <v>133</v>
      </c>
      <c r="AB7" s="119" t="s">
        <v>141</v>
      </c>
      <c r="AC7" s="90">
        <v>0</v>
      </c>
      <c r="AD7" s="83">
        <v>0</v>
      </c>
      <c r="AE7" s="83">
        <v>0</v>
      </c>
      <c r="AF7" s="83">
        <v>1</v>
      </c>
      <c r="AG7" s="83">
        <v>0</v>
      </c>
      <c r="AH7" s="83">
        <v>1</v>
      </c>
      <c r="AI7" s="83">
        <v>0</v>
      </c>
      <c r="AJ7" s="83">
        <v>0</v>
      </c>
      <c r="AK7" s="83">
        <v>0</v>
      </c>
      <c r="AL7" s="83">
        <v>1</v>
      </c>
      <c r="AM7" s="83">
        <v>1</v>
      </c>
      <c r="AN7" s="83">
        <v>1</v>
      </c>
      <c r="AO7" s="83">
        <v>1</v>
      </c>
      <c r="AP7" s="83">
        <v>0</v>
      </c>
      <c r="AQ7" s="83">
        <v>0</v>
      </c>
      <c r="AR7" s="83">
        <v>0</v>
      </c>
      <c r="AS7" s="83">
        <v>0</v>
      </c>
      <c r="AT7" s="83">
        <v>0</v>
      </c>
      <c r="AU7" s="83">
        <v>0</v>
      </c>
      <c r="AV7" s="83">
        <v>0</v>
      </c>
      <c r="AW7" s="83">
        <v>1</v>
      </c>
      <c r="AX7" s="83">
        <v>0</v>
      </c>
      <c r="AY7" s="83">
        <v>0</v>
      </c>
      <c r="AZ7" s="83">
        <v>0</v>
      </c>
      <c r="BA7" s="83">
        <v>0</v>
      </c>
      <c r="BB7" s="83">
        <v>1</v>
      </c>
      <c r="BC7" s="83">
        <v>0</v>
      </c>
      <c r="BD7" s="83">
        <v>0</v>
      </c>
      <c r="BE7" s="83">
        <v>1</v>
      </c>
      <c r="BF7" s="122">
        <v>0</v>
      </c>
      <c r="BG7" s="175">
        <v>0</v>
      </c>
      <c r="BH7" s="83">
        <v>0</v>
      </c>
      <c r="BI7" s="83">
        <v>1</v>
      </c>
      <c r="BJ7" s="83">
        <v>1</v>
      </c>
      <c r="BK7" s="83">
        <v>0</v>
      </c>
      <c r="BL7" s="83">
        <v>0</v>
      </c>
      <c r="BM7" s="83">
        <v>1</v>
      </c>
      <c r="BN7" s="83">
        <v>1</v>
      </c>
      <c r="BO7" s="83">
        <v>1</v>
      </c>
      <c r="BP7" s="83">
        <v>2</v>
      </c>
      <c r="BQ7" s="83">
        <v>0</v>
      </c>
      <c r="BR7" s="83">
        <v>2</v>
      </c>
      <c r="BS7" s="83">
        <v>1</v>
      </c>
      <c r="BT7" s="83">
        <v>2</v>
      </c>
      <c r="BU7" s="83">
        <v>2</v>
      </c>
      <c r="BV7" s="83">
        <v>2</v>
      </c>
      <c r="BW7" s="83">
        <v>1</v>
      </c>
      <c r="BX7" s="83">
        <v>2</v>
      </c>
      <c r="BY7" s="83">
        <v>0</v>
      </c>
      <c r="BZ7" s="83">
        <v>2</v>
      </c>
      <c r="CA7" s="83">
        <v>2</v>
      </c>
      <c r="CB7" s="83">
        <v>2</v>
      </c>
      <c r="CC7" s="83">
        <v>2</v>
      </c>
      <c r="CD7" s="83">
        <v>2</v>
      </c>
      <c r="CE7" s="83">
        <v>2</v>
      </c>
      <c r="CF7" s="83">
        <v>2</v>
      </c>
      <c r="CG7" s="83">
        <v>0</v>
      </c>
      <c r="CH7" s="83">
        <v>0</v>
      </c>
      <c r="CI7" s="83">
        <v>0</v>
      </c>
      <c r="CJ7" s="83">
        <v>0</v>
      </c>
      <c r="CK7" s="83">
        <v>1</v>
      </c>
      <c r="CL7" s="83">
        <v>1</v>
      </c>
      <c r="CM7" s="83">
        <v>1</v>
      </c>
      <c r="CN7" s="83">
        <v>2</v>
      </c>
      <c r="CO7" s="83">
        <v>2</v>
      </c>
      <c r="CP7" s="83">
        <v>2</v>
      </c>
      <c r="CQ7" s="83">
        <v>0</v>
      </c>
      <c r="CR7" s="83">
        <v>0</v>
      </c>
      <c r="CS7" s="83">
        <v>0</v>
      </c>
      <c r="CT7" s="91"/>
    </row>
    <row r="8" spans="2:106" x14ac:dyDescent="0.3">
      <c r="B8" s="99">
        <v>6</v>
      </c>
      <c r="C8" s="97">
        <v>43567</v>
      </c>
      <c r="D8" s="85" t="s">
        <v>309</v>
      </c>
      <c r="E8" s="85" t="s">
        <v>321</v>
      </c>
      <c r="F8" s="85" t="s">
        <v>327</v>
      </c>
      <c r="G8" s="85">
        <v>15</v>
      </c>
      <c r="H8" s="85">
        <v>4290</v>
      </c>
      <c r="I8" s="85" t="s">
        <v>341</v>
      </c>
      <c r="J8" s="86">
        <v>0.3</v>
      </c>
      <c r="K8" s="86">
        <v>1</v>
      </c>
      <c r="L8" s="85" t="s">
        <v>345</v>
      </c>
      <c r="M8" s="85" t="s">
        <v>348</v>
      </c>
      <c r="N8" s="85" t="s">
        <v>350</v>
      </c>
      <c r="O8" s="85" t="s">
        <v>353</v>
      </c>
      <c r="P8" s="85" t="s">
        <v>355</v>
      </c>
      <c r="Q8" s="85" t="s">
        <v>358</v>
      </c>
      <c r="R8" s="85" t="s">
        <v>370</v>
      </c>
      <c r="S8" s="85"/>
      <c r="T8" s="85"/>
      <c r="U8" s="85"/>
      <c r="V8" s="85"/>
      <c r="W8" s="85" t="s">
        <v>363</v>
      </c>
      <c r="X8" s="85" t="s">
        <v>372</v>
      </c>
      <c r="Y8" s="85" t="s">
        <v>127</v>
      </c>
      <c r="Z8" s="85" t="s">
        <v>374</v>
      </c>
      <c r="AA8" s="85" t="s">
        <v>134</v>
      </c>
      <c r="AB8" s="119" t="s">
        <v>138</v>
      </c>
      <c r="AC8" s="90">
        <v>0</v>
      </c>
      <c r="AD8" s="83">
        <v>0</v>
      </c>
      <c r="AE8" s="83">
        <v>1</v>
      </c>
      <c r="AF8" s="83">
        <v>1</v>
      </c>
      <c r="AG8" s="83">
        <v>0</v>
      </c>
      <c r="AH8" s="83">
        <v>1</v>
      </c>
      <c r="AI8" s="83">
        <v>0</v>
      </c>
      <c r="AJ8" s="83">
        <v>0</v>
      </c>
      <c r="AK8" s="83">
        <v>0</v>
      </c>
      <c r="AL8" s="83">
        <v>1</v>
      </c>
      <c r="AM8" s="83">
        <v>1</v>
      </c>
      <c r="AN8" s="83">
        <v>1</v>
      </c>
      <c r="AO8" s="83">
        <v>1</v>
      </c>
      <c r="AP8" s="83">
        <v>0</v>
      </c>
      <c r="AQ8" s="83">
        <v>0</v>
      </c>
      <c r="AR8" s="83">
        <v>1</v>
      </c>
      <c r="AS8" s="83">
        <v>0</v>
      </c>
      <c r="AT8" s="83">
        <v>0</v>
      </c>
      <c r="AU8" s="83">
        <v>1</v>
      </c>
      <c r="AV8" s="83">
        <v>0</v>
      </c>
      <c r="AW8" s="83">
        <v>1</v>
      </c>
      <c r="AX8" s="83">
        <v>1</v>
      </c>
      <c r="AY8" s="83">
        <v>1</v>
      </c>
      <c r="AZ8" s="83">
        <v>0</v>
      </c>
      <c r="BA8" s="83">
        <v>0</v>
      </c>
      <c r="BB8" s="83">
        <v>1</v>
      </c>
      <c r="BC8" s="83">
        <v>1</v>
      </c>
      <c r="BD8" s="83">
        <v>1</v>
      </c>
      <c r="BE8" s="83">
        <v>1</v>
      </c>
      <c r="BF8" s="122">
        <v>0</v>
      </c>
      <c r="BG8" s="175">
        <v>2</v>
      </c>
      <c r="BH8" s="83">
        <v>4</v>
      </c>
      <c r="BI8" s="83">
        <v>4</v>
      </c>
      <c r="BJ8" s="83">
        <v>4</v>
      </c>
      <c r="BK8" s="83">
        <v>3</v>
      </c>
      <c r="BL8" s="83">
        <v>3</v>
      </c>
      <c r="BM8" s="83">
        <v>4</v>
      </c>
      <c r="BN8" s="83">
        <v>4</v>
      </c>
      <c r="BO8" s="83">
        <v>4</v>
      </c>
      <c r="BP8" s="83">
        <v>4</v>
      </c>
      <c r="BQ8" s="83">
        <v>3</v>
      </c>
      <c r="BR8" s="83">
        <v>4</v>
      </c>
      <c r="BS8" s="83">
        <v>4</v>
      </c>
      <c r="BT8" s="83">
        <v>4</v>
      </c>
      <c r="BU8" s="83">
        <v>4</v>
      </c>
      <c r="BV8" s="83">
        <v>4</v>
      </c>
      <c r="BW8" s="83">
        <v>4</v>
      </c>
      <c r="BX8" s="83">
        <v>4</v>
      </c>
      <c r="BY8" s="83">
        <v>4</v>
      </c>
      <c r="BZ8" s="83">
        <v>3</v>
      </c>
      <c r="CA8" s="83">
        <v>3</v>
      </c>
      <c r="CB8" s="83">
        <v>3</v>
      </c>
      <c r="CC8" s="83">
        <v>3</v>
      </c>
      <c r="CD8" s="83">
        <v>4</v>
      </c>
      <c r="CE8" s="83">
        <v>4</v>
      </c>
      <c r="CF8" s="83">
        <v>4</v>
      </c>
      <c r="CG8" s="83">
        <v>3</v>
      </c>
      <c r="CH8" s="83">
        <v>3</v>
      </c>
      <c r="CI8" s="83">
        <v>4</v>
      </c>
      <c r="CJ8" s="83">
        <v>4</v>
      </c>
      <c r="CK8" s="83">
        <v>4</v>
      </c>
      <c r="CL8" s="83">
        <v>4</v>
      </c>
      <c r="CM8" s="83">
        <v>4</v>
      </c>
      <c r="CN8" s="83">
        <v>4</v>
      </c>
      <c r="CO8" s="83">
        <v>4</v>
      </c>
      <c r="CP8" s="83">
        <v>4</v>
      </c>
      <c r="CQ8" s="83">
        <v>4</v>
      </c>
      <c r="CR8" s="83">
        <v>4</v>
      </c>
      <c r="CS8" s="83">
        <v>4</v>
      </c>
      <c r="CT8" s="91"/>
    </row>
    <row r="9" spans="2:106" x14ac:dyDescent="0.3">
      <c r="B9" s="99">
        <v>7</v>
      </c>
      <c r="C9" s="97">
        <v>43567</v>
      </c>
      <c r="D9" s="85" t="s">
        <v>310</v>
      </c>
      <c r="E9" s="85" t="s">
        <v>320</v>
      </c>
      <c r="F9" s="85" t="s">
        <v>381</v>
      </c>
      <c r="G9" s="85">
        <v>30</v>
      </c>
      <c r="H9" s="85">
        <v>4290</v>
      </c>
      <c r="I9" s="85" t="s">
        <v>86</v>
      </c>
      <c r="J9" s="86">
        <v>30</v>
      </c>
      <c r="K9" s="86">
        <v>30</v>
      </c>
      <c r="L9" s="85" t="s">
        <v>347</v>
      </c>
      <c r="M9" s="85" t="s">
        <v>386</v>
      </c>
      <c r="N9" s="85" t="s">
        <v>351</v>
      </c>
      <c r="O9" s="85" t="s">
        <v>354</v>
      </c>
      <c r="P9" s="85" t="s">
        <v>360</v>
      </c>
      <c r="Q9" s="85" t="s">
        <v>359</v>
      </c>
      <c r="R9" s="85" t="s">
        <v>370</v>
      </c>
      <c r="S9" s="85"/>
      <c r="T9" s="85"/>
      <c r="U9" s="85"/>
      <c r="V9" s="85"/>
      <c r="W9" s="85" t="s">
        <v>363</v>
      </c>
      <c r="X9" s="85" t="s">
        <v>371</v>
      </c>
      <c r="Y9" s="85" t="s">
        <v>126</v>
      </c>
      <c r="Z9" s="85" t="s">
        <v>373</v>
      </c>
      <c r="AA9" s="85" t="s">
        <v>132</v>
      </c>
      <c r="AB9" s="119" t="s">
        <v>138</v>
      </c>
      <c r="AC9" s="90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83">
        <v>0</v>
      </c>
      <c r="AN9" s="83">
        <v>0</v>
      </c>
      <c r="AO9" s="83">
        <v>0</v>
      </c>
      <c r="AP9" s="83">
        <v>0</v>
      </c>
      <c r="AQ9" s="83">
        <v>0</v>
      </c>
      <c r="AR9" s="83">
        <v>0</v>
      </c>
      <c r="AS9" s="83">
        <v>0</v>
      </c>
      <c r="AT9" s="83">
        <v>0</v>
      </c>
      <c r="AU9" s="83">
        <v>0</v>
      </c>
      <c r="AV9" s="83">
        <v>0</v>
      </c>
      <c r="AW9" s="83">
        <v>0</v>
      </c>
      <c r="AX9" s="83">
        <v>0</v>
      </c>
      <c r="AY9" s="83">
        <v>0</v>
      </c>
      <c r="AZ9" s="83">
        <v>0</v>
      </c>
      <c r="BA9" s="83">
        <v>0</v>
      </c>
      <c r="BB9" s="83">
        <v>0</v>
      </c>
      <c r="BC9" s="83">
        <v>0</v>
      </c>
      <c r="BD9" s="83">
        <v>0</v>
      </c>
      <c r="BE9" s="83">
        <v>0</v>
      </c>
      <c r="BF9" s="122">
        <v>0</v>
      </c>
      <c r="BG9" s="175">
        <v>1</v>
      </c>
      <c r="BH9" s="83">
        <v>1</v>
      </c>
      <c r="BI9" s="83">
        <v>1</v>
      </c>
      <c r="BJ9" s="83">
        <v>1</v>
      </c>
      <c r="BK9" s="83">
        <v>1</v>
      </c>
      <c r="BL9" s="83">
        <v>1</v>
      </c>
      <c r="BM9" s="83">
        <v>1</v>
      </c>
      <c r="BN9" s="83">
        <v>1</v>
      </c>
      <c r="BO9" s="83">
        <v>1</v>
      </c>
      <c r="BP9" s="83">
        <v>1</v>
      </c>
      <c r="BQ9" s="83">
        <v>1</v>
      </c>
      <c r="BR9" s="83">
        <v>1</v>
      </c>
      <c r="BS9" s="83">
        <v>1</v>
      </c>
      <c r="BT9" s="83">
        <v>1</v>
      </c>
      <c r="BU9" s="83">
        <v>1</v>
      </c>
      <c r="BV9" s="83">
        <v>1</v>
      </c>
      <c r="BW9" s="83">
        <v>1</v>
      </c>
      <c r="BX9" s="83">
        <v>1</v>
      </c>
      <c r="BY9" s="83">
        <v>1</v>
      </c>
      <c r="BZ9" s="83">
        <v>1</v>
      </c>
      <c r="CA9" s="83">
        <v>1</v>
      </c>
      <c r="CB9" s="83">
        <v>1</v>
      </c>
      <c r="CC9" s="83">
        <v>1</v>
      </c>
      <c r="CD9" s="83">
        <v>1</v>
      </c>
      <c r="CE9" s="83">
        <v>1</v>
      </c>
      <c r="CF9" s="83">
        <v>1</v>
      </c>
      <c r="CG9" s="83">
        <v>1</v>
      </c>
      <c r="CH9" s="83">
        <v>1</v>
      </c>
      <c r="CI9" s="83">
        <v>1</v>
      </c>
      <c r="CJ9" s="83">
        <v>1</v>
      </c>
      <c r="CK9" s="83">
        <v>1</v>
      </c>
      <c r="CL9" s="83">
        <v>1</v>
      </c>
      <c r="CM9" s="83">
        <v>1</v>
      </c>
      <c r="CN9" s="83">
        <v>1</v>
      </c>
      <c r="CO9" s="83">
        <v>1</v>
      </c>
      <c r="CP9" s="83">
        <v>1</v>
      </c>
      <c r="CQ9" s="83">
        <v>1</v>
      </c>
      <c r="CR9" s="83">
        <v>1</v>
      </c>
      <c r="CS9" s="83">
        <v>1</v>
      </c>
      <c r="CT9" s="91"/>
    </row>
    <row r="10" spans="2:106" x14ac:dyDescent="0.3">
      <c r="B10" s="99">
        <v>8</v>
      </c>
      <c r="C10" s="97">
        <v>43570</v>
      </c>
      <c r="D10" s="85" t="s">
        <v>311</v>
      </c>
      <c r="E10" s="85" t="s">
        <v>320</v>
      </c>
      <c r="F10" s="85" t="s">
        <v>329</v>
      </c>
      <c r="G10" s="85">
        <v>6</v>
      </c>
      <c r="H10" s="85">
        <v>4210</v>
      </c>
      <c r="I10" s="85" t="s">
        <v>340</v>
      </c>
      <c r="J10" s="86">
        <v>3</v>
      </c>
      <c r="K10" s="86">
        <v>6</v>
      </c>
      <c r="L10" s="85" t="s">
        <v>346</v>
      </c>
      <c r="M10" s="85" t="s">
        <v>349</v>
      </c>
      <c r="N10" s="85" t="s">
        <v>350</v>
      </c>
      <c r="O10" s="85" t="s">
        <v>354</v>
      </c>
      <c r="P10" s="85" t="s">
        <v>360</v>
      </c>
      <c r="Q10" s="85" t="s">
        <v>359</v>
      </c>
      <c r="R10" s="85" t="s">
        <v>363</v>
      </c>
      <c r="S10" s="85" t="s">
        <v>388</v>
      </c>
      <c r="T10" s="85" t="s">
        <v>364</v>
      </c>
      <c r="U10" s="85" t="s">
        <v>366</v>
      </c>
      <c r="V10" s="85" t="s">
        <v>368</v>
      </c>
      <c r="W10" s="85" t="s">
        <v>363</v>
      </c>
      <c r="X10" s="85" t="s">
        <v>397</v>
      </c>
      <c r="Y10" s="85" t="s">
        <v>127</v>
      </c>
      <c r="Z10" s="85" t="s">
        <v>373</v>
      </c>
      <c r="AA10" s="85" t="s">
        <v>134</v>
      </c>
      <c r="AB10" s="119" t="s">
        <v>138</v>
      </c>
      <c r="AC10" s="90">
        <v>0</v>
      </c>
      <c r="AD10" s="83">
        <v>1</v>
      </c>
      <c r="AE10" s="83">
        <v>1</v>
      </c>
      <c r="AF10" s="83">
        <v>1</v>
      </c>
      <c r="AG10" s="83">
        <v>0</v>
      </c>
      <c r="AH10" s="83">
        <v>1</v>
      </c>
      <c r="AI10" s="83">
        <v>1</v>
      </c>
      <c r="AJ10" s="83">
        <v>0</v>
      </c>
      <c r="AK10" s="83">
        <v>0</v>
      </c>
      <c r="AL10" s="83">
        <v>1</v>
      </c>
      <c r="AM10" s="83">
        <v>1</v>
      </c>
      <c r="AN10" s="83">
        <v>1</v>
      </c>
      <c r="AO10" s="83">
        <v>1</v>
      </c>
      <c r="AP10" s="83">
        <v>1</v>
      </c>
      <c r="AQ10" s="83">
        <v>0</v>
      </c>
      <c r="AR10" s="83">
        <v>0</v>
      </c>
      <c r="AS10" s="83">
        <v>0</v>
      </c>
      <c r="AT10" s="83">
        <v>0</v>
      </c>
      <c r="AU10" s="83">
        <v>1</v>
      </c>
      <c r="AV10" s="83">
        <v>0</v>
      </c>
      <c r="AW10" s="83">
        <v>1</v>
      </c>
      <c r="AX10" s="83">
        <v>1</v>
      </c>
      <c r="AY10" s="83">
        <v>0</v>
      </c>
      <c r="AZ10" s="83">
        <v>0</v>
      </c>
      <c r="BA10" s="83">
        <v>0</v>
      </c>
      <c r="BB10" s="83">
        <v>0</v>
      </c>
      <c r="BC10" s="83">
        <v>1</v>
      </c>
      <c r="BD10" s="83">
        <v>1</v>
      </c>
      <c r="BE10" s="83">
        <v>1</v>
      </c>
      <c r="BF10" s="122">
        <v>0</v>
      </c>
      <c r="BG10" s="175">
        <v>2</v>
      </c>
      <c r="BH10" s="83">
        <v>2</v>
      </c>
      <c r="BI10" s="83">
        <v>2</v>
      </c>
      <c r="BJ10" s="83">
        <v>3</v>
      </c>
      <c r="BK10" s="83">
        <v>2</v>
      </c>
      <c r="BL10" s="83">
        <v>3</v>
      </c>
      <c r="BM10" s="83">
        <v>3</v>
      </c>
      <c r="BN10" s="83">
        <v>3</v>
      </c>
      <c r="BO10" s="83">
        <v>2</v>
      </c>
      <c r="BP10" s="83">
        <v>3</v>
      </c>
      <c r="BQ10" s="83">
        <v>3</v>
      </c>
      <c r="BR10" s="83">
        <v>3</v>
      </c>
      <c r="BS10" s="83">
        <v>3</v>
      </c>
      <c r="BT10" s="83">
        <v>3</v>
      </c>
      <c r="BU10" s="83">
        <v>3</v>
      </c>
      <c r="BV10" s="83">
        <v>3</v>
      </c>
      <c r="BW10" s="83">
        <v>2</v>
      </c>
      <c r="BX10" s="83">
        <v>3</v>
      </c>
      <c r="BY10" s="83">
        <v>3</v>
      </c>
      <c r="BZ10" s="83">
        <v>3</v>
      </c>
      <c r="CA10" s="83">
        <v>3</v>
      </c>
      <c r="CB10" s="83">
        <v>3</v>
      </c>
      <c r="CC10" s="83">
        <v>3</v>
      </c>
      <c r="CD10" s="83">
        <v>3</v>
      </c>
      <c r="CE10" s="83">
        <v>3</v>
      </c>
      <c r="CF10" s="83">
        <v>3</v>
      </c>
      <c r="CG10" s="83">
        <v>0</v>
      </c>
      <c r="CH10" s="83">
        <v>0</v>
      </c>
      <c r="CI10" s="83">
        <v>0</v>
      </c>
      <c r="CJ10" s="83">
        <v>0</v>
      </c>
      <c r="CK10" s="83">
        <v>3</v>
      </c>
      <c r="CL10" s="83">
        <v>3</v>
      </c>
      <c r="CM10" s="83">
        <v>3</v>
      </c>
      <c r="CN10" s="83">
        <v>2</v>
      </c>
      <c r="CO10" s="83">
        <v>2</v>
      </c>
      <c r="CP10" s="83">
        <v>2</v>
      </c>
      <c r="CQ10" s="83">
        <v>3</v>
      </c>
      <c r="CR10" s="83">
        <v>3</v>
      </c>
      <c r="CS10" s="83">
        <v>3</v>
      </c>
      <c r="CT10" s="91"/>
    </row>
    <row r="11" spans="2:106" x14ac:dyDescent="0.3">
      <c r="B11" s="99">
        <v>9</v>
      </c>
      <c r="C11" s="97">
        <v>43570</v>
      </c>
      <c r="D11" s="85" t="s">
        <v>312</v>
      </c>
      <c r="E11" s="85" t="s">
        <v>320</v>
      </c>
      <c r="F11" s="85" t="s">
        <v>330</v>
      </c>
      <c r="G11" s="85">
        <v>15</v>
      </c>
      <c r="H11" s="85">
        <v>4290</v>
      </c>
      <c r="I11" s="85" t="s">
        <v>342</v>
      </c>
      <c r="J11" s="86">
        <v>15</v>
      </c>
      <c r="K11" s="86">
        <v>15</v>
      </c>
      <c r="L11" s="85" t="s">
        <v>384</v>
      </c>
      <c r="M11" s="85" t="s">
        <v>386</v>
      </c>
      <c r="N11" s="85" t="s">
        <v>350</v>
      </c>
      <c r="O11" s="85" t="s">
        <v>354</v>
      </c>
      <c r="P11" s="85" t="s">
        <v>355</v>
      </c>
      <c r="Q11" s="85" t="s">
        <v>358</v>
      </c>
      <c r="R11" s="85" t="s">
        <v>370</v>
      </c>
      <c r="S11" s="85"/>
      <c r="T11" s="85"/>
      <c r="U11" s="85"/>
      <c r="V11" s="85"/>
      <c r="W11" s="85" t="s">
        <v>370</v>
      </c>
      <c r="X11" s="85"/>
      <c r="Y11" s="85"/>
      <c r="Z11" s="85"/>
      <c r="AA11" s="85"/>
      <c r="AB11" s="119"/>
      <c r="AC11" s="90">
        <v>1</v>
      </c>
      <c r="AD11" s="83">
        <v>0</v>
      </c>
      <c r="AE11" s="83">
        <v>0</v>
      </c>
      <c r="AF11" s="83">
        <v>1</v>
      </c>
      <c r="AG11" s="83">
        <v>0</v>
      </c>
      <c r="AH11" s="83">
        <v>1</v>
      </c>
      <c r="AI11" s="83">
        <v>0</v>
      </c>
      <c r="AJ11" s="83">
        <v>0</v>
      </c>
      <c r="AK11" s="83">
        <v>1</v>
      </c>
      <c r="AL11" s="83">
        <v>1</v>
      </c>
      <c r="AM11" s="83">
        <v>1</v>
      </c>
      <c r="AN11" s="83">
        <v>1</v>
      </c>
      <c r="AO11" s="83">
        <v>1</v>
      </c>
      <c r="AP11" s="83">
        <v>1</v>
      </c>
      <c r="AQ11" s="83">
        <v>0</v>
      </c>
      <c r="AR11" s="83">
        <v>1</v>
      </c>
      <c r="AS11" s="83">
        <v>1</v>
      </c>
      <c r="AT11" s="83">
        <v>1</v>
      </c>
      <c r="AU11" s="83">
        <v>1</v>
      </c>
      <c r="AV11" s="83">
        <v>0</v>
      </c>
      <c r="AW11" s="83">
        <v>0</v>
      </c>
      <c r="AX11" s="83">
        <v>1</v>
      </c>
      <c r="AY11" s="83">
        <v>1</v>
      </c>
      <c r="AZ11" s="83">
        <v>1</v>
      </c>
      <c r="BA11" s="83">
        <v>0</v>
      </c>
      <c r="BB11" s="83">
        <v>1</v>
      </c>
      <c r="BC11" s="83">
        <v>0</v>
      </c>
      <c r="BD11" s="83">
        <v>0</v>
      </c>
      <c r="BE11" s="83">
        <v>1</v>
      </c>
      <c r="BF11" s="122">
        <v>1</v>
      </c>
      <c r="BG11" s="175">
        <v>3</v>
      </c>
      <c r="BH11" s="83">
        <v>3</v>
      </c>
      <c r="BI11" s="83">
        <v>2</v>
      </c>
      <c r="BJ11" s="83">
        <v>3</v>
      </c>
      <c r="BK11" s="83">
        <v>2</v>
      </c>
      <c r="BL11" s="83">
        <v>3</v>
      </c>
      <c r="BM11" s="83">
        <v>3</v>
      </c>
      <c r="BN11" s="83">
        <v>5</v>
      </c>
      <c r="BO11" s="83">
        <v>4</v>
      </c>
      <c r="BP11" s="83">
        <v>5</v>
      </c>
      <c r="BQ11" s="83">
        <v>4</v>
      </c>
      <c r="BR11" s="83">
        <v>4</v>
      </c>
      <c r="BS11" s="83">
        <v>5</v>
      </c>
      <c r="BT11" s="83">
        <v>3</v>
      </c>
      <c r="BU11" s="83">
        <v>4</v>
      </c>
      <c r="BV11" s="83">
        <v>4</v>
      </c>
      <c r="BW11" s="83">
        <v>2</v>
      </c>
      <c r="BX11" s="83">
        <v>4</v>
      </c>
      <c r="BY11" s="83">
        <v>4</v>
      </c>
      <c r="BZ11" s="83">
        <v>5</v>
      </c>
      <c r="CA11" s="83">
        <v>4</v>
      </c>
      <c r="CB11" s="83">
        <v>4</v>
      </c>
      <c r="CC11" s="83">
        <v>4</v>
      </c>
      <c r="CD11" s="83">
        <v>4</v>
      </c>
      <c r="CE11" s="83">
        <v>4</v>
      </c>
      <c r="CF11" s="83">
        <v>5</v>
      </c>
      <c r="CG11" s="83">
        <v>4</v>
      </c>
      <c r="CH11" s="83">
        <v>4</v>
      </c>
      <c r="CI11" s="83">
        <v>4</v>
      </c>
      <c r="CJ11" s="83">
        <v>4</v>
      </c>
      <c r="CK11" s="83">
        <v>4</v>
      </c>
      <c r="CL11" s="83">
        <v>4</v>
      </c>
      <c r="CM11" s="83">
        <v>4</v>
      </c>
      <c r="CN11" s="83">
        <v>3</v>
      </c>
      <c r="CO11" s="83">
        <v>4</v>
      </c>
      <c r="CP11" s="83">
        <v>4</v>
      </c>
      <c r="CQ11" s="83">
        <v>3</v>
      </c>
      <c r="CR11" s="83">
        <v>3</v>
      </c>
      <c r="CS11" s="83">
        <v>4</v>
      </c>
      <c r="CT11" s="91"/>
    </row>
    <row r="12" spans="2:106" x14ac:dyDescent="0.3">
      <c r="B12" s="99">
        <v>10</v>
      </c>
      <c r="C12" s="97">
        <v>43570</v>
      </c>
      <c r="D12" s="85" t="s">
        <v>313</v>
      </c>
      <c r="E12" s="85" t="s">
        <v>321</v>
      </c>
      <c r="F12" s="85" t="s">
        <v>331</v>
      </c>
      <c r="G12" s="85">
        <v>15</v>
      </c>
      <c r="H12" s="85">
        <v>4220</v>
      </c>
      <c r="I12" s="85" t="s">
        <v>339</v>
      </c>
      <c r="J12" s="86">
        <v>6</v>
      </c>
      <c r="K12" s="86">
        <v>15</v>
      </c>
      <c r="L12" s="85" t="s">
        <v>346</v>
      </c>
      <c r="M12" s="85" t="s">
        <v>386</v>
      </c>
      <c r="N12" s="85" t="s">
        <v>350</v>
      </c>
      <c r="O12" s="85" t="s">
        <v>354</v>
      </c>
      <c r="P12" s="85" t="s">
        <v>355</v>
      </c>
      <c r="Q12" s="85" t="s">
        <v>362</v>
      </c>
      <c r="R12" s="85" t="s">
        <v>370</v>
      </c>
      <c r="S12" s="85"/>
      <c r="T12" s="85"/>
      <c r="U12" s="85"/>
      <c r="V12" s="85"/>
      <c r="W12" s="85" t="s">
        <v>370</v>
      </c>
      <c r="X12" s="85"/>
      <c r="Y12" s="85"/>
      <c r="Z12" s="85"/>
      <c r="AA12" s="85"/>
      <c r="AB12" s="119"/>
      <c r="AC12" s="90">
        <v>0</v>
      </c>
      <c r="AD12" s="83">
        <v>1</v>
      </c>
      <c r="AE12" s="83">
        <v>0</v>
      </c>
      <c r="AF12" s="83">
        <v>0</v>
      </c>
      <c r="AG12" s="83">
        <v>0</v>
      </c>
      <c r="AH12" s="83">
        <v>1</v>
      </c>
      <c r="AI12" s="83">
        <v>0</v>
      </c>
      <c r="AJ12" s="83">
        <v>1</v>
      </c>
      <c r="AK12" s="83">
        <v>0</v>
      </c>
      <c r="AL12" s="83">
        <v>0</v>
      </c>
      <c r="AM12" s="83">
        <v>1</v>
      </c>
      <c r="AN12" s="83">
        <v>1</v>
      </c>
      <c r="AO12" s="83">
        <v>1</v>
      </c>
      <c r="AP12" s="83">
        <v>0</v>
      </c>
      <c r="AQ12" s="83">
        <v>0</v>
      </c>
      <c r="AR12" s="83">
        <v>0</v>
      </c>
      <c r="AS12" s="83">
        <v>0</v>
      </c>
      <c r="AT12" s="83">
        <v>0</v>
      </c>
      <c r="AU12" s="83">
        <v>0</v>
      </c>
      <c r="AV12" s="83">
        <v>0</v>
      </c>
      <c r="AW12" s="83">
        <v>1</v>
      </c>
      <c r="AX12" s="83">
        <v>1</v>
      </c>
      <c r="AY12" s="83">
        <v>1</v>
      </c>
      <c r="AZ12" s="83">
        <v>0</v>
      </c>
      <c r="BA12" s="83">
        <v>0</v>
      </c>
      <c r="BB12" s="83">
        <v>1</v>
      </c>
      <c r="BC12" s="83">
        <v>0</v>
      </c>
      <c r="BD12" s="83">
        <v>1</v>
      </c>
      <c r="BE12" s="83">
        <v>0</v>
      </c>
      <c r="BF12" s="122">
        <v>1</v>
      </c>
      <c r="BG12" s="175">
        <v>2</v>
      </c>
      <c r="BH12" s="83">
        <v>1</v>
      </c>
      <c r="BI12" s="83">
        <v>2</v>
      </c>
      <c r="BJ12" s="83">
        <v>1</v>
      </c>
      <c r="BK12" s="83">
        <v>1</v>
      </c>
      <c r="BL12" s="83">
        <v>2</v>
      </c>
      <c r="BM12" s="83">
        <v>4</v>
      </c>
      <c r="BN12" s="83">
        <v>3</v>
      </c>
      <c r="BO12" s="83">
        <v>3</v>
      </c>
      <c r="BP12" s="83">
        <v>1</v>
      </c>
      <c r="BQ12" s="83">
        <v>1</v>
      </c>
      <c r="BR12" s="83">
        <v>1</v>
      </c>
      <c r="BS12" s="83">
        <v>1</v>
      </c>
      <c r="BT12" s="83">
        <v>2</v>
      </c>
      <c r="BU12" s="83">
        <v>2</v>
      </c>
      <c r="BV12" s="83">
        <v>1</v>
      </c>
      <c r="BW12" s="83">
        <v>1</v>
      </c>
      <c r="BX12" s="83">
        <v>4</v>
      </c>
      <c r="BY12" s="83">
        <v>2</v>
      </c>
      <c r="BZ12" s="83">
        <v>1</v>
      </c>
      <c r="CA12" s="83">
        <v>1</v>
      </c>
      <c r="CB12" s="83">
        <v>1</v>
      </c>
      <c r="CC12" s="83">
        <v>1</v>
      </c>
      <c r="CD12" s="83">
        <v>2</v>
      </c>
      <c r="CE12" s="83">
        <v>2</v>
      </c>
      <c r="CF12" s="83">
        <v>2</v>
      </c>
      <c r="CG12" s="83">
        <v>1</v>
      </c>
      <c r="CH12" s="83">
        <v>1</v>
      </c>
      <c r="CI12" s="83">
        <v>1</v>
      </c>
      <c r="CJ12" s="83">
        <v>1</v>
      </c>
      <c r="CK12" s="83">
        <v>2</v>
      </c>
      <c r="CL12" s="83">
        <v>1</v>
      </c>
      <c r="CM12" s="83">
        <v>1</v>
      </c>
      <c r="CN12" s="83">
        <v>3</v>
      </c>
      <c r="CO12" s="83">
        <v>3</v>
      </c>
      <c r="CP12" s="83">
        <v>3</v>
      </c>
      <c r="CQ12" s="83">
        <v>1</v>
      </c>
      <c r="CR12" s="83">
        <v>1</v>
      </c>
      <c r="CS12" s="83">
        <v>1</v>
      </c>
      <c r="CT12" s="91"/>
    </row>
    <row r="13" spans="2:106" x14ac:dyDescent="0.3">
      <c r="B13" s="99">
        <v>11</v>
      </c>
      <c r="C13" s="97">
        <v>43571</v>
      </c>
      <c r="D13" s="85" t="s">
        <v>314</v>
      </c>
      <c r="E13" s="85" t="s">
        <v>320</v>
      </c>
      <c r="F13" s="85" t="s">
        <v>332</v>
      </c>
      <c r="G13" s="85">
        <v>4</v>
      </c>
      <c r="H13" s="85">
        <v>4290</v>
      </c>
      <c r="I13" s="85" t="s">
        <v>342</v>
      </c>
      <c r="J13" s="86">
        <v>4</v>
      </c>
      <c r="K13" s="86">
        <v>4</v>
      </c>
      <c r="L13" s="85" t="s">
        <v>346</v>
      </c>
      <c r="M13" s="85" t="s">
        <v>349</v>
      </c>
      <c r="N13" s="85" t="s">
        <v>350</v>
      </c>
      <c r="O13" s="85" t="s">
        <v>354</v>
      </c>
      <c r="P13" s="85" t="s">
        <v>355</v>
      </c>
      <c r="Q13" s="85" t="s">
        <v>356</v>
      </c>
      <c r="R13" s="85" t="s">
        <v>370</v>
      </c>
      <c r="S13" s="85"/>
      <c r="T13" s="85"/>
      <c r="U13" s="85"/>
      <c r="V13" s="85"/>
      <c r="W13" s="85" t="s">
        <v>370</v>
      </c>
      <c r="X13" s="85"/>
      <c r="Y13" s="85"/>
      <c r="Z13" s="85"/>
      <c r="AA13" s="85"/>
      <c r="AB13" s="119"/>
      <c r="AC13" s="90">
        <v>0</v>
      </c>
      <c r="AD13" s="83">
        <v>0</v>
      </c>
      <c r="AE13" s="83">
        <v>1</v>
      </c>
      <c r="AF13" s="83">
        <v>1</v>
      </c>
      <c r="AG13" s="83">
        <v>1</v>
      </c>
      <c r="AH13" s="83">
        <v>1</v>
      </c>
      <c r="AI13" s="83">
        <v>0</v>
      </c>
      <c r="AJ13" s="83">
        <v>1</v>
      </c>
      <c r="AK13" s="83">
        <v>1</v>
      </c>
      <c r="AL13" s="83">
        <v>1</v>
      </c>
      <c r="AM13" s="83">
        <v>0</v>
      </c>
      <c r="AN13" s="83">
        <v>1</v>
      </c>
      <c r="AO13" s="83">
        <v>1</v>
      </c>
      <c r="AP13" s="83">
        <v>0</v>
      </c>
      <c r="AQ13" s="83">
        <v>0</v>
      </c>
      <c r="AR13" s="83">
        <v>0</v>
      </c>
      <c r="AS13" s="83">
        <v>0</v>
      </c>
      <c r="AT13" s="83">
        <v>1</v>
      </c>
      <c r="AU13" s="83">
        <v>1</v>
      </c>
      <c r="AV13" s="83">
        <v>0</v>
      </c>
      <c r="AW13" s="83">
        <v>1</v>
      </c>
      <c r="AX13" s="83">
        <v>1</v>
      </c>
      <c r="AY13" s="83">
        <v>1</v>
      </c>
      <c r="AZ13" s="83">
        <v>1</v>
      </c>
      <c r="BA13" s="83">
        <v>0</v>
      </c>
      <c r="BB13" s="83">
        <v>1</v>
      </c>
      <c r="BC13" s="83">
        <v>1</v>
      </c>
      <c r="BD13" s="83">
        <v>1</v>
      </c>
      <c r="BE13" s="83">
        <v>1</v>
      </c>
      <c r="BF13" s="122">
        <v>1</v>
      </c>
      <c r="BG13" s="175">
        <v>4</v>
      </c>
      <c r="BH13" s="83">
        <v>3</v>
      </c>
      <c r="BI13" s="83">
        <v>5</v>
      </c>
      <c r="BJ13" s="83">
        <v>5</v>
      </c>
      <c r="BK13" s="83">
        <v>4</v>
      </c>
      <c r="BL13" s="83">
        <v>5</v>
      </c>
      <c r="BM13" s="83">
        <v>5</v>
      </c>
      <c r="BN13" s="83">
        <v>5</v>
      </c>
      <c r="BO13" s="83">
        <v>5</v>
      </c>
      <c r="BP13" s="83">
        <v>5</v>
      </c>
      <c r="BQ13" s="83">
        <v>4</v>
      </c>
      <c r="BR13" s="83">
        <v>4</v>
      </c>
      <c r="BS13" s="83">
        <v>5</v>
      </c>
      <c r="BT13" s="83">
        <v>5</v>
      </c>
      <c r="BU13" s="83">
        <v>5</v>
      </c>
      <c r="BV13" s="83">
        <v>5</v>
      </c>
      <c r="BW13" s="83">
        <v>5</v>
      </c>
      <c r="BX13" s="83">
        <v>4</v>
      </c>
      <c r="BY13" s="83">
        <v>5</v>
      </c>
      <c r="BZ13" s="83">
        <v>5</v>
      </c>
      <c r="CA13" s="83">
        <v>5</v>
      </c>
      <c r="CB13" s="83">
        <v>5</v>
      </c>
      <c r="CC13" s="83">
        <v>5</v>
      </c>
      <c r="CD13" s="83">
        <v>5</v>
      </c>
      <c r="CE13" s="83">
        <v>5</v>
      </c>
      <c r="CF13" s="83">
        <v>5</v>
      </c>
      <c r="CG13" s="83">
        <v>4</v>
      </c>
      <c r="CH13" s="83">
        <v>3</v>
      </c>
      <c r="CI13" s="83">
        <v>4</v>
      </c>
      <c r="CJ13" s="83">
        <v>4</v>
      </c>
      <c r="CK13" s="83">
        <v>5</v>
      </c>
      <c r="CL13" s="83">
        <v>5</v>
      </c>
      <c r="CM13" s="83">
        <v>5</v>
      </c>
      <c r="CN13" s="83">
        <v>5</v>
      </c>
      <c r="CO13" s="83">
        <v>5</v>
      </c>
      <c r="CP13" s="83">
        <v>4</v>
      </c>
      <c r="CQ13" s="83">
        <v>3</v>
      </c>
      <c r="CR13" s="83">
        <v>4</v>
      </c>
      <c r="CS13" s="83">
        <v>4</v>
      </c>
      <c r="CT13" s="91"/>
    </row>
    <row r="14" spans="2:106" x14ac:dyDescent="0.3">
      <c r="B14" s="99">
        <v>12</v>
      </c>
      <c r="C14" s="97">
        <v>43572</v>
      </c>
      <c r="D14" s="85" t="s">
        <v>315</v>
      </c>
      <c r="E14" s="85" t="s">
        <v>320</v>
      </c>
      <c r="F14" s="85" t="s">
        <v>333</v>
      </c>
      <c r="G14" s="85">
        <v>20</v>
      </c>
      <c r="H14" s="85">
        <v>4290</v>
      </c>
      <c r="I14" s="85" t="s">
        <v>86</v>
      </c>
      <c r="J14" s="86">
        <v>20</v>
      </c>
      <c r="K14" s="86">
        <v>20</v>
      </c>
      <c r="L14" s="85" t="s">
        <v>384</v>
      </c>
      <c r="M14" s="85" t="s">
        <v>386</v>
      </c>
      <c r="N14" s="85" t="s">
        <v>350</v>
      </c>
      <c r="O14" s="85" t="s">
        <v>354</v>
      </c>
      <c r="P14" s="85" t="s">
        <v>355</v>
      </c>
      <c r="Q14" s="85" t="s">
        <v>356</v>
      </c>
      <c r="R14" s="85" t="s">
        <v>363</v>
      </c>
      <c r="S14" s="85" t="s">
        <v>390</v>
      </c>
      <c r="T14" s="85" t="s">
        <v>365</v>
      </c>
      <c r="U14" s="85" t="s">
        <v>392</v>
      </c>
      <c r="V14" s="85" t="s">
        <v>369</v>
      </c>
      <c r="W14" s="85" t="s">
        <v>370</v>
      </c>
      <c r="X14" s="85"/>
      <c r="Y14" s="85"/>
      <c r="Z14" s="85"/>
      <c r="AA14" s="85"/>
      <c r="AB14" s="119"/>
      <c r="AC14" s="90">
        <v>1</v>
      </c>
      <c r="AD14" s="83">
        <v>1</v>
      </c>
      <c r="AE14" s="83">
        <v>1</v>
      </c>
      <c r="AF14" s="83">
        <v>1</v>
      </c>
      <c r="AG14" s="83">
        <v>0</v>
      </c>
      <c r="AH14" s="83">
        <v>1</v>
      </c>
      <c r="AI14" s="83">
        <v>1</v>
      </c>
      <c r="AJ14" s="83">
        <v>1</v>
      </c>
      <c r="AK14" s="83">
        <v>1</v>
      </c>
      <c r="AL14" s="83">
        <v>1</v>
      </c>
      <c r="AM14" s="83">
        <v>1</v>
      </c>
      <c r="AN14" s="83">
        <v>1</v>
      </c>
      <c r="AO14" s="83">
        <v>1</v>
      </c>
      <c r="AP14" s="83">
        <v>1</v>
      </c>
      <c r="AQ14" s="83">
        <v>0</v>
      </c>
      <c r="AR14" s="83">
        <v>1</v>
      </c>
      <c r="AS14" s="83">
        <v>1</v>
      </c>
      <c r="AT14" s="83">
        <v>1</v>
      </c>
      <c r="AU14" s="83">
        <v>1</v>
      </c>
      <c r="AV14" s="83">
        <v>1</v>
      </c>
      <c r="AW14" s="83">
        <v>1</v>
      </c>
      <c r="AX14" s="83">
        <v>1</v>
      </c>
      <c r="AY14" s="83">
        <v>1</v>
      </c>
      <c r="AZ14" s="83">
        <v>1</v>
      </c>
      <c r="BA14" s="83">
        <v>1</v>
      </c>
      <c r="BB14" s="83">
        <v>1</v>
      </c>
      <c r="BC14" s="83">
        <v>1</v>
      </c>
      <c r="BD14" s="83">
        <v>1</v>
      </c>
      <c r="BE14" s="83">
        <v>1</v>
      </c>
      <c r="BF14" s="122">
        <v>1</v>
      </c>
      <c r="BG14" s="175">
        <v>5</v>
      </c>
      <c r="BH14" s="83">
        <v>5</v>
      </c>
      <c r="BI14" s="83">
        <v>5</v>
      </c>
      <c r="BJ14" s="83">
        <v>5</v>
      </c>
      <c r="BK14" s="83">
        <v>5</v>
      </c>
      <c r="BL14" s="83">
        <v>5</v>
      </c>
      <c r="BM14" s="83">
        <v>4</v>
      </c>
      <c r="BN14" s="83">
        <v>5</v>
      </c>
      <c r="BO14" s="83">
        <v>5</v>
      </c>
      <c r="BP14" s="83">
        <v>5</v>
      </c>
      <c r="BQ14" s="83">
        <v>5</v>
      </c>
      <c r="BR14" s="83">
        <v>5</v>
      </c>
      <c r="BS14" s="83">
        <v>5</v>
      </c>
      <c r="BT14" s="83">
        <v>5</v>
      </c>
      <c r="BU14" s="83">
        <v>5</v>
      </c>
      <c r="BV14" s="83">
        <v>5</v>
      </c>
      <c r="BW14" s="83">
        <v>5</v>
      </c>
      <c r="BX14" s="83">
        <v>5</v>
      </c>
      <c r="BY14" s="83">
        <v>5</v>
      </c>
      <c r="BZ14" s="83">
        <v>5</v>
      </c>
      <c r="CA14" s="83">
        <v>5</v>
      </c>
      <c r="CB14" s="83">
        <v>5</v>
      </c>
      <c r="CC14" s="83">
        <v>5</v>
      </c>
      <c r="CD14" s="83">
        <v>5</v>
      </c>
      <c r="CE14" s="83">
        <v>5</v>
      </c>
      <c r="CF14" s="83">
        <v>5</v>
      </c>
      <c r="CG14" s="83">
        <v>5</v>
      </c>
      <c r="CH14" s="83">
        <v>5</v>
      </c>
      <c r="CI14" s="83">
        <v>5</v>
      </c>
      <c r="CJ14" s="83">
        <v>5</v>
      </c>
      <c r="CK14" s="83">
        <v>5</v>
      </c>
      <c r="CL14" s="83">
        <v>5</v>
      </c>
      <c r="CM14" s="83">
        <v>5</v>
      </c>
      <c r="CN14" s="83">
        <v>5</v>
      </c>
      <c r="CO14" s="83">
        <v>5</v>
      </c>
      <c r="CP14" s="83">
        <v>5</v>
      </c>
      <c r="CQ14" s="83">
        <v>5</v>
      </c>
      <c r="CR14" s="83">
        <v>5</v>
      </c>
      <c r="CS14" s="83">
        <v>5</v>
      </c>
      <c r="CT14" s="91"/>
    </row>
    <row r="15" spans="2:106" x14ac:dyDescent="0.3">
      <c r="B15" s="99">
        <v>13</v>
      </c>
      <c r="C15" s="97">
        <v>43577</v>
      </c>
      <c r="D15" s="85" t="s">
        <v>316</v>
      </c>
      <c r="E15" s="85" t="s">
        <v>320</v>
      </c>
      <c r="F15" s="85" t="s">
        <v>334</v>
      </c>
      <c r="G15" s="85">
        <v>5</v>
      </c>
      <c r="H15" s="85">
        <v>4290</v>
      </c>
      <c r="I15" s="85" t="s">
        <v>341</v>
      </c>
      <c r="J15" s="86">
        <v>1.5</v>
      </c>
      <c r="K15" s="86">
        <v>2</v>
      </c>
      <c r="L15" s="85" t="s">
        <v>346</v>
      </c>
      <c r="M15" s="85" t="s">
        <v>348</v>
      </c>
      <c r="N15" s="85" t="s">
        <v>350</v>
      </c>
      <c r="O15" s="85" t="s">
        <v>354</v>
      </c>
      <c r="P15" s="85" t="s">
        <v>360</v>
      </c>
      <c r="Q15" s="85" t="s">
        <v>361</v>
      </c>
      <c r="R15" s="85" t="s">
        <v>370</v>
      </c>
      <c r="S15" s="85"/>
      <c r="T15" s="85"/>
      <c r="U15" s="85"/>
      <c r="V15" s="85"/>
      <c r="W15" s="85" t="s">
        <v>370</v>
      </c>
      <c r="X15" s="85"/>
      <c r="Y15" s="85"/>
      <c r="Z15" s="85"/>
      <c r="AA15" s="85"/>
      <c r="AB15" s="119"/>
      <c r="AC15" s="90">
        <v>1</v>
      </c>
      <c r="AD15" s="83">
        <v>1</v>
      </c>
      <c r="AE15" s="83">
        <v>0</v>
      </c>
      <c r="AF15" s="83">
        <v>1</v>
      </c>
      <c r="AG15" s="83">
        <v>0</v>
      </c>
      <c r="AH15" s="83">
        <v>1</v>
      </c>
      <c r="AI15" s="83">
        <v>1</v>
      </c>
      <c r="AJ15" s="83">
        <v>0</v>
      </c>
      <c r="AK15" s="83">
        <v>1</v>
      </c>
      <c r="AL15" s="83">
        <v>1</v>
      </c>
      <c r="AM15" s="83">
        <v>1</v>
      </c>
      <c r="AN15" s="83">
        <v>1</v>
      </c>
      <c r="AO15" s="83">
        <v>1</v>
      </c>
      <c r="AP15" s="83">
        <v>1</v>
      </c>
      <c r="AQ15" s="83">
        <v>0</v>
      </c>
      <c r="AR15" s="83">
        <v>0</v>
      </c>
      <c r="AS15" s="83">
        <v>1</v>
      </c>
      <c r="AT15" s="83">
        <v>1</v>
      </c>
      <c r="AU15" s="83">
        <v>1</v>
      </c>
      <c r="AV15" s="83">
        <v>0</v>
      </c>
      <c r="AW15" s="83">
        <v>1</v>
      </c>
      <c r="AX15" s="83">
        <v>1</v>
      </c>
      <c r="AY15" s="83">
        <v>0</v>
      </c>
      <c r="AZ15" s="83">
        <v>1</v>
      </c>
      <c r="BA15" s="83">
        <v>1</v>
      </c>
      <c r="BB15" s="83">
        <v>1</v>
      </c>
      <c r="BC15" s="83">
        <v>1</v>
      </c>
      <c r="BD15" s="83">
        <v>1</v>
      </c>
      <c r="BE15" s="83">
        <v>1</v>
      </c>
      <c r="BF15" s="122">
        <v>1</v>
      </c>
      <c r="BG15" s="175">
        <v>0</v>
      </c>
      <c r="BH15" s="83">
        <v>4</v>
      </c>
      <c r="BI15" s="83">
        <v>2</v>
      </c>
      <c r="BJ15" s="83">
        <v>4</v>
      </c>
      <c r="BK15" s="83">
        <v>3</v>
      </c>
      <c r="BL15" s="83">
        <v>5</v>
      </c>
      <c r="BM15" s="83">
        <v>4</v>
      </c>
      <c r="BN15" s="83">
        <v>0</v>
      </c>
      <c r="BO15" s="83">
        <v>0</v>
      </c>
      <c r="BP15" s="83">
        <v>4</v>
      </c>
      <c r="BQ15" s="83">
        <v>3</v>
      </c>
      <c r="BR15" s="83">
        <v>5</v>
      </c>
      <c r="BS15" s="83">
        <v>2</v>
      </c>
      <c r="BT15" s="83">
        <v>4</v>
      </c>
      <c r="BU15" s="83">
        <v>4</v>
      </c>
      <c r="BV15" s="83">
        <v>2</v>
      </c>
      <c r="BW15" s="83">
        <v>2</v>
      </c>
      <c r="BX15" s="83">
        <v>4</v>
      </c>
      <c r="BY15" s="83">
        <v>2</v>
      </c>
      <c r="BZ15" s="83">
        <v>4</v>
      </c>
      <c r="CA15" s="83">
        <v>4</v>
      </c>
      <c r="CB15" s="83">
        <v>4</v>
      </c>
      <c r="CC15" s="83">
        <v>2</v>
      </c>
      <c r="CD15" s="83">
        <v>3</v>
      </c>
      <c r="CE15" s="83">
        <v>3</v>
      </c>
      <c r="CF15" s="83">
        <v>3</v>
      </c>
      <c r="CG15" s="83">
        <v>3</v>
      </c>
      <c r="CH15" s="83">
        <v>3</v>
      </c>
      <c r="CI15" s="83">
        <v>3</v>
      </c>
      <c r="CJ15" s="83">
        <v>3</v>
      </c>
      <c r="CK15" s="83">
        <v>0</v>
      </c>
      <c r="CL15" s="83">
        <v>3</v>
      </c>
      <c r="CM15" s="83">
        <v>1</v>
      </c>
      <c r="CN15" s="83">
        <v>3</v>
      </c>
      <c r="CO15" s="83">
        <v>2</v>
      </c>
      <c r="CP15" s="83">
        <v>1</v>
      </c>
      <c r="CQ15" s="83">
        <v>3</v>
      </c>
      <c r="CR15" s="83">
        <v>3</v>
      </c>
      <c r="CS15" s="83">
        <v>2</v>
      </c>
      <c r="CT15" s="91"/>
    </row>
    <row r="16" spans="2:106" x14ac:dyDescent="0.3">
      <c r="B16" s="99">
        <v>14</v>
      </c>
      <c r="C16" s="97">
        <v>43577</v>
      </c>
      <c r="D16" s="85" t="s">
        <v>317</v>
      </c>
      <c r="E16" s="85" t="s">
        <v>321</v>
      </c>
      <c r="F16" s="85" t="s">
        <v>335</v>
      </c>
      <c r="G16" s="85">
        <v>5</v>
      </c>
      <c r="H16" s="85">
        <v>4290</v>
      </c>
      <c r="I16" s="85" t="s">
        <v>338</v>
      </c>
      <c r="J16" s="86">
        <v>1.5</v>
      </c>
      <c r="K16" s="86">
        <v>5</v>
      </c>
      <c r="L16" s="85" t="s">
        <v>343</v>
      </c>
      <c r="M16" s="85" t="s">
        <v>349</v>
      </c>
      <c r="N16" s="85" t="s">
        <v>350</v>
      </c>
      <c r="O16" s="85" t="s">
        <v>354</v>
      </c>
      <c r="P16" s="85" t="s">
        <v>355</v>
      </c>
      <c r="Q16" s="85" t="s">
        <v>356</v>
      </c>
      <c r="R16" s="85" t="s">
        <v>370</v>
      </c>
      <c r="S16" s="85"/>
      <c r="T16" s="85"/>
      <c r="U16" s="85"/>
      <c r="V16" s="85"/>
      <c r="W16" s="85" t="s">
        <v>370</v>
      </c>
      <c r="X16" s="85"/>
      <c r="Y16" s="85"/>
      <c r="Z16" s="85"/>
      <c r="AA16" s="85"/>
      <c r="AB16" s="119"/>
      <c r="AC16" s="90">
        <v>1</v>
      </c>
      <c r="AD16" s="83">
        <v>1</v>
      </c>
      <c r="AE16" s="83">
        <v>1</v>
      </c>
      <c r="AF16" s="83">
        <v>1</v>
      </c>
      <c r="AG16" s="83">
        <v>0</v>
      </c>
      <c r="AH16" s="83">
        <v>1</v>
      </c>
      <c r="AI16" s="83">
        <v>0</v>
      </c>
      <c r="AJ16" s="83">
        <v>0</v>
      </c>
      <c r="AK16" s="83">
        <v>0</v>
      </c>
      <c r="AL16" s="83">
        <v>1</v>
      </c>
      <c r="AM16" s="83">
        <v>1</v>
      </c>
      <c r="AN16" s="83">
        <v>1</v>
      </c>
      <c r="AO16" s="83">
        <v>1</v>
      </c>
      <c r="AP16" s="83">
        <v>0</v>
      </c>
      <c r="AQ16" s="83">
        <v>0</v>
      </c>
      <c r="AR16" s="83">
        <v>0</v>
      </c>
      <c r="AS16" s="83">
        <v>0</v>
      </c>
      <c r="AT16" s="83">
        <v>0</v>
      </c>
      <c r="AU16" s="83">
        <v>0</v>
      </c>
      <c r="AV16" s="83">
        <v>0</v>
      </c>
      <c r="AW16" s="83">
        <v>0</v>
      </c>
      <c r="AX16" s="83">
        <v>1</v>
      </c>
      <c r="AY16" s="83">
        <v>1</v>
      </c>
      <c r="AZ16" s="83">
        <v>0</v>
      </c>
      <c r="BA16" s="83">
        <v>0</v>
      </c>
      <c r="BB16" s="83">
        <v>0</v>
      </c>
      <c r="BC16" s="83">
        <v>0</v>
      </c>
      <c r="BD16" s="83">
        <v>0</v>
      </c>
      <c r="BE16" s="83">
        <v>1</v>
      </c>
      <c r="BF16" s="122">
        <v>1</v>
      </c>
      <c r="BG16" s="175">
        <v>1</v>
      </c>
      <c r="BH16" s="83">
        <v>1</v>
      </c>
      <c r="BI16" s="83">
        <v>1</v>
      </c>
      <c r="BJ16" s="83">
        <v>1</v>
      </c>
      <c r="BK16" s="83">
        <v>0</v>
      </c>
      <c r="BL16" s="83">
        <v>1</v>
      </c>
      <c r="BM16" s="83">
        <v>1</v>
      </c>
      <c r="BN16" s="83">
        <v>1</v>
      </c>
      <c r="BO16" s="83">
        <v>0</v>
      </c>
      <c r="BP16" s="83">
        <v>1</v>
      </c>
      <c r="BQ16" s="83">
        <v>1</v>
      </c>
      <c r="BR16" s="83">
        <v>1</v>
      </c>
      <c r="BS16" s="83">
        <v>1</v>
      </c>
      <c r="BT16" s="83">
        <v>1</v>
      </c>
      <c r="BU16" s="83">
        <v>1</v>
      </c>
      <c r="BV16" s="83">
        <v>1</v>
      </c>
      <c r="BW16" s="83">
        <v>1</v>
      </c>
      <c r="BX16" s="83">
        <v>1</v>
      </c>
      <c r="BY16" s="83">
        <v>1</v>
      </c>
      <c r="BZ16" s="83">
        <v>1</v>
      </c>
      <c r="CA16" s="83">
        <v>1</v>
      </c>
      <c r="CB16" s="83">
        <v>1</v>
      </c>
      <c r="CC16" s="83">
        <v>1</v>
      </c>
      <c r="CD16" s="83">
        <v>1</v>
      </c>
      <c r="CE16" s="83">
        <v>1</v>
      </c>
      <c r="CF16" s="83">
        <v>1</v>
      </c>
      <c r="CG16" s="83">
        <v>1</v>
      </c>
      <c r="CH16" s="83">
        <v>1</v>
      </c>
      <c r="CI16" s="83">
        <v>1</v>
      </c>
      <c r="CJ16" s="83">
        <v>1</v>
      </c>
      <c r="CK16" s="83">
        <v>1</v>
      </c>
      <c r="CL16" s="83">
        <v>1</v>
      </c>
      <c r="CM16" s="83">
        <v>1</v>
      </c>
      <c r="CN16" s="83">
        <v>2</v>
      </c>
      <c r="CO16" s="83">
        <v>2</v>
      </c>
      <c r="CP16" s="83">
        <v>2</v>
      </c>
      <c r="CQ16" s="83">
        <v>2</v>
      </c>
      <c r="CR16" s="83">
        <v>2</v>
      </c>
      <c r="CS16" s="83">
        <v>2</v>
      </c>
      <c r="CT16" s="91"/>
      <c r="DB16" s="84">
        <f>360*0.01</f>
        <v>3.6</v>
      </c>
    </row>
    <row r="17" spans="2:98" x14ac:dyDescent="0.3">
      <c r="B17" s="99">
        <v>15</v>
      </c>
      <c r="C17" s="97">
        <v>43578</v>
      </c>
      <c r="D17" s="85" t="s">
        <v>318</v>
      </c>
      <c r="E17" s="85" t="s">
        <v>320</v>
      </c>
      <c r="F17" s="85" t="s">
        <v>336</v>
      </c>
      <c r="G17" s="85">
        <v>35</v>
      </c>
      <c r="H17" s="85">
        <v>4210</v>
      </c>
      <c r="I17" s="85" t="s">
        <v>86</v>
      </c>
      <c r="J17" s="86">
        <v>2</v>
      </c>
      <c r="K17" s="86">
        <v>2</v>
      </c>
      <c r="L17" s="85" t="s">
        <v>346</v>
      </c>
      <c r="M17" s="85" t="s">
        <v>386</v>
      </c>
      <c r="N17" s="85" t="s">
        <v>352</v>
      </c>
      <c r="O17" s="85" t="s">
        <v>354</v>
      </c>
      <c r="P17" s="85" t="s">
        <v>357</v>
      </c>
      <c r="Q17" s="85" t="s">
        <v>358</v>
      </c>
      <c r="R17" s="85" t="s">
        <v>370</v>
      </c>
      <c r="S17" s="85"/>
      <c r="T17" s="85"/>
      <c r="U17" s="85"/>
      <c r="V17" s="85"/>
      <c r="W17" s="85" t="s">
        <v>370</v>
      </c>
      <c r="X17" s="85"/>
      <c r="Y17" s="85"/>
      <c r="Z17" s="85"/>
      <c r="AA17" s="85"/>
      <c r="AB17" s="119"/>
      <c r="AC17" s="90">
        <v>1</v>
      </c>
      <c r="AD17" s="83">
        <v>0</v>
      </c>
      <c r="AE17" s="83">
        <v>1</v>
      </c>
      <c r="AF17" s="83">
        <v>1</v>
      </c>
      <c r="AG17" s="83">
        <v>0</v>
      </c>
      <c r="AH17" s="83">
        <v>1</v>
      </c>
      <c r="AI17" s="83">
        <v>0</v>
      </c>
      <c r="AJ17" s="83">
        <v>0</v>
      </c>
      <c r="AK17" s="83">
        <v>0</v>
      </c>
      <c r="AL17" s="83">
        <v>1</v>
      </c>
      <c r="AM17" s="83">
        <v>1</v>
      </c>
      <c r="AN17" s="83">
        <v>1</v>
      </c>
      <c r="AO17" s="83">
        <v>1</v>
      </c>
      <c r="AP17" s="83">
        <v>1</v>
      </c>
      <c r="AQ17" s="83">
        <v>0</v>
      </c>
      <c r="AR17" s="83">
        <v>0</v>
      </c>
      <c r="AS17" s="83">
        <v>1</v>
      </c>
      <c r="AT17" s="83">
        <v>0</v>
      </c>
      <c r="AU17" s="83">
        <v>0</v>
      </c>
      <c r="AV17" s="83">
        <v>0</v>
      </c>
      <c r="AW17" s="83">
        <v>0</v>
      </c>
      <c r="AX17" s="83">
        <v>0</v>
      </c>
      <c r="AY17" s="83">
        <v>1</v>
      </c>
      <c r="AZ17" s="83">
        <v>0</v>
      </c>
      <c r="BA17" s="83">
        <v>0</v>
      </c>
      <c r="BB17" s="83">
        <v>1</v>
      </c>
      <c r="BC17" s="83">
        <v>1</v>
      </c>
      <c r="BD17" s="83">
        <v>1</v>
      </c>
      <c r="BE17" s="83">
        <v>0</v>
      </c>
      <c r="BF17" s="122">
        <v>0</v>
      </c>
      <c r="BG17" s="175">
        <v>0</v>
      </c>
      <c r="BH17" s="83">
        <v>1</v>
      </c>
      <c r="BI17" s="83">
        <v>1</v>
      </c>
      <c r="BJ17" s="83">
        <v>1</v>
      </c>
      <c r="BK17" s="83">
        <v>2</v>
      </c>
      <c r="BL17" s="83">
        <v>2</v>
      </c>
      <c r="BM17" s="83">
        <v>0</v>
      </c>
      <c r="BN17" s="83">
        <v>1</v>
      </c>
      <c r="BO17" s="83">
        <v>0</v>
      </c>
      <c r="BP17" s="83">
        <v>1</v>
      </c>
      <c r="BQ17" s="83">
        <v>2</v>
      </c>
      <c r="BR17" s="83">
        <v>1</v>
      </c>
      <c r="BS17" s="83">
        <v>1</v>
      </c>
      <c r="BT17" s="83">
        <v>2</v>
      </c>
      <c r="BU17" s="83">
        <v>2</v>
      </c>
      <c r="BV17" s="83">
        <v>2</v>
      </c>
      <c r="BW17" s="83">
        <v>2</v>
      </c>
      <c r="BX17" s="83">
        <v>2</v>
      </c>
      <c r="BY17" s="83">
        <v>2</v>
      </c>
      <c r="BZ17" s="83">
        <v>1</v>
      </c>
      <c r="CA17" s="83">
        <v>1</v>
      </c>
      <c r="CB17" s="83">
        <v>1</v>
      </c>
      <c r="CC17" s="83">
        <v>1</v>
      </c>
      <c r="CD17" s="83">
        <v>2</v>
      </c>
      <c r="CE17" s="83">
        <v>2</v>
      </c>
      <c r="CF17" s="83">
        <v>2</v>
      </c>
      <c r="CG17" s="83">
        <v>1</v>
      </c>
      <c r="CH17" s="83">
        <v>1</v>
      </c>
      <c r="CI17" s="83">
        <v>1</v>
      </c>
      <c r="CJ17" s="83">
        <v>1</v>
      </c>
      <c r="CK17" s="83">
        <v>0</v>
      </c>
      <c r="CL17" s="83">
        <v>1</v>
      </c>
      <c r="CM17" s="83">
        <v>1</v>
      </c>
      <c r="CN17" s="83">
        <v>1</v>
      </c>
      <c r="CO17" s="83">
        <v>1</v>
      </c>
      <c r="CP17" s="83">
        <v>1</v>
      </c>
      <c r="CQ17" s="83">
        <v>1</v>
      </c>
      <c r="CR17" s="83">
        <v>1</v>
      </c>
      <c r="CS17" s="83">
        <v>1</v>
      </c>
      <c r="CT17" s="91"/>
    </row>
    <row r="18" spans="2:98" x14ac:dyDescent="0.3">
      <c r="B18" s="164">
        <v>16</v>
      </c>
      <c r="C18" s="165">
        <v>43580</v>
      </c>
      <c r="D18" s="166" t="s">
        <v>319</v>
      </c>
      <c r="E18" s="166" t="s">
        <v>320</v>
      </c>
      <c r="F18" s="166" t="s">
        <v>337</v>
      </c>
      <c r="G18" s="166">
        <v>4</v>
      </c>
      <c r="H18" s="166">
        <v>4210</v>
      </c>
      <c r="I18" s="166" t="s">
        <v>342</v>
      </c>
      <c r="J18" s="167">
        <v>4</v>
      </c>
      <c r="K18" s="167">
        <v>4</v>
      </c>
      <c r="L18" s="166" t="s">
        <v>343</v>
      </c>
      <c r="M18" s="166" t="s">
        <v>349</v>
      </c>
      <c r="N18" s="166" t="s">
        <v>350</v>
      </c>
      <c r="O18" s="166" t="s">
        <v>354</v>
      </c>
      <c r="P18" s="166" t="s">
        <v>357</v>
      </c>
      <c r="Q18" s="166" t="s">
        <v>358</v>
      </c>
      <c r="R18" s="166" t="s">
        <v>370</v>
      </c>
      <c r="S18" s="166"/>
      <c r="T18" s="166"/>
      <c r="U18" s="166"/>
      <c r="V18" s="166"/>
      <c r="W18" s="166" t="s">
        <v>363</v>
      </c>
      <c r="X18" s="166" t="s">
        <v>397</v>
      </c>
      <c r="Y18" s="166" t="s">
        <v>127</v>
      </c>
      <c r="Z18" s="166" t="s">
        <v>373</v>
      </c>
      <c r="AA18" s="166" t="s">
        <v>134</v>
      </c>
      <c r="AB18" s="171" t="s">
        <v>138</v>
      </c>
      <c r="AC18" s="172">
        <v>1</v>
      </c>
      <c r="AD18" s="168">
        <v>1</v>
      </c>
      <c r="AE18" s="168">
        <v>1</v>
      </c>
      <c r="AF18" s="168">
        <v>1</v>
      </c>
      <c r="AG18" s="168">
        <v>1</v>
      </c>
      <c r="AH18" s="168">
        <v>1</v>
      </c>
      <c r="AI18" s="168">
        <v>1</v>
      </c>
      <c r="AJ18" s="168">
        <v>0</v>
      </c>
      <c r="AK18" s="168">
        <v>0</v>
      </c>
      <c r="AL18" s="168">
        <v>1</v>
      </c>
      <c r="AM18" s="168">
        <v>1</v>
      </c>
      <c r="AN18" s="168">
        <v>1</v>
      </c>
      <c r="AO18" s="168">
        <v>1</v>
      </c>
      <c r="AP18" s="168">
        <v>1</v>
      </c>
      <c r="AQ18" s="168">
        <v>0</v>
      </c>
      <c r="AR18" s="168">
        <v>0</v>
      </c>
      <c r="AS18" s="168">
        <v>1</v>
      </c>
      <c r="AT18" s="168">
        <v>1</v>
      </c>
      <c r="AU18" s="168">
        <v>1</v>
      </c>
      <c r="AV18" s="168">
        <v>1</v>
      </c>
      <c r="AW18" s="168">
        <v>1</v>
      </c>
      <c r="AX18" s="168">
        <v>1</v>
      </c>
      <c r="AY18" s="168">
        <v>1</v>
      </c>
      <c r="AZ18" s="168">
        <v>1</v>
      </c>
      <c r="BA18" s="168">
        <v>1</v>
      </c>
      <c r="BB18" s="168">
        <v>1</v>
      </c>
      <c r="BC18" s="168">
        <v>1</v>
      </c>
      <c r="BD18" s="168">
        <v>1</v>
      </c>
      <c r="BE18" s="168">
        <v>0</v>
      </c>
      <c r="BF18" s="173">
        <v>0</v>
      </c>
      <c r="BG18" s="176">
        <v>3</v>
      </c>
      <c r="BH18" s="168">
        <v>4</v>
      </c>
      <c r="BI18" s="168">
        <v>5</v>
      </c>
      <c r="BJ18" s="168">
        <v>4</v>
      </c>
      <c r="BK18" s="168">
        <v>4</v>
      </c>
      <c r="BL18" s="168">
        <v>4</v>
      </c>
      <c r="BM18" s="168">
        <v>4</v>
      </c>
      <c r="BN18" s="168">
        <v>5</v>
      </c>
      <c r="BO18" s="168">
        <v>3</v>
      </c>
      <c r="BP18" s="168">
        <v>5</v>
      </c>
      <c r="BQ18" s="168">
        <v>3</v>
      </c>
      <c r="BR18" s="168">
        <v>4</v>
      </c>
      <c r="BS18" s="168">
        <v>4</v>
      </c>
      <c r="BT18" s="168">
        <v>3</v>
      </c>
      <c r="BU18" s="168">
        <v>4</v>
      </c>
      <c r="BV18" s="168">
        <v>4</v>
      </c>
      <c r="BW18" s="168">
        <v>3</v>
      </c>
      <c r="BX18" s="168">
        <v>4</v>
      </c>
      <c r="BY18" s="168">
        <v>4</v>
      </c>
      <c r="BZ18" s="168">
        <v>4</v>
      </c>
      <c r="CA18" s="168">
        <v>5</v>
      </c>
      <c r="CB18" s="168">
        <v>4</v>
      </c>
      <c r="CC18" s="168">
        <v>4</v>
      </c>
      <c r="CD18" s="168">
        <v>5</v>
      </c>
      <c r="CE18" s="168">
        <v>5</v>
      </c>
      <c r="CF18" s="168">
        <v>5</v>
      </c>
      <c r="CG18" s="168">
        <v>3</v>
      </c>
      <c r="CH18" s="168">
        <v>2</v>
      </c>
      <c r="CI18" s="168">
        <v>4</v>
      </c>
      <c r="CJ18" s="168">
        <v>3</v>
      </c>
      <c r="CK18" s="168">
        <v>4</v>
      </c>
      <c r="CL18" s="168">
        <v>4</v>
      </c>
      <c r="CM18" s="168">
        <v>5</v>
      </c>
      <c r="CN18" s="168">
        <v>4</v>
      </c>
      <c r="CO18" s="168">
        <v>4</v>
      </c>
      <c r="CP18" s="168">
        <v>4</v>
      </c>
      <c r="CQ18" s="168">
        <v>3</v>
      </c>
      <c r="CR18" s="168">
        <v>5</v>
      </c>
      <c r="CS18" s="168">
        <v>4</v>
      </c>
      <c r="CT18" s="170"/>
    </row>
    <row r="19" spans="2:98" ht="17.25" thickBot="1" x14ac:dyDescent="0.35">
      <c r="B19" s="100">
        <v>17</v>
      </c>
      <c r="C19" s="98">
        <v>43587</v>
      </c>
      <c r="D19" s="93" t="s">
        <v>405</v>
      </c>
      <c r="E19" s="93" t="s">
        <v>320</v>
      </c>
      <c r="F19" s="93" t="s">
        <v>406</v>
      </c>
      <c r="G19" s="93">
        <v>28</v>
      </c>
      <c r="H19" s="93">
        <v>4290</v>
      </c>
      <c r="I19" s="93" t="s">
        <v>338</v>
      </c>
      <c r="J19" s="94">
        <f>20/12</f>
        <v>1.6666666666666667</v>
      </c>
      <c r="K19" s="94">
        <f>8/12</f>
        <v>0.66666666666666663</v>
      </c>
      <c r="L19" s="93" t="s">
        <v>407</v>
      </c>
      <c r="M19" s="93" t="s">
        <v>349</v>
      </c>
      <c r="N19" s="93" t="s">
        <v>352</v>
      </c>
      <c r="O19" s="93" t="s">
        <v>353</v>
      </c>
      <c r="P19" s="93" t="s">
        <v>357</v>
      </c>
      <c r="Q19" s="93" t="s">
        <v>358</v>
      </c>
      <c r="R19" s="85" t="s">
        <v>363</v>
      </c>
      <c r="S19" s="93" t="s">
        <v>390</v>
      </c>
      <c r="T19" s="93" t="s">
        <v>412</v>
      </c>
      <c r="U19" s="93" t="s">
        <v>409</v>
      </c>
      <c r="V19" s="93" t="s">
        <v>410</v>
      </c>
      <c r="W19" s="93" t="s">
        <v>363</v>
      </c>
      <c r="X19" s="93" t="s">
        <v>411</v>
      </c>
      <c r="Y19" s="93" t="s">
        <v>127</v>
      </c>
      <c r="Z19" s="93" t="s">
        <v>373</v>
      </c>
      <c r="AA19" s="93" t="s">
        <v>134</v>
      </c>
      <c r="AB19" s="120" t="s">
        <v>138</v>
      </c>
      <c r="AC19" s="92">
        <v>0</v>
      </c>
      <c r="AD19" s="95">
        <v>1</v>
      </c>
      <c r="AE19" s="95">
        <v>1</v>
      </c>
      <c r="AF19" s="95">
        <v>1</v>
      </c>
      <c r="AG19" s="95">
        <v>0</v>
      </c>
      <c r="AH19" s="95">
        <v>0</v>
      </c>
      <c r="AI19" s="95">
        <v>1</v>
      </c>
      <c r="AJ19" s="95">
        <v>1</v>
      </c>
      <c r="AK19" s="95">
        <v>1</v>
      </c>
      <c r="AL19" s="95">
        <v>0</v>
      </c>
      <c r="AM19" s="95">
        <v>1</v>
      </c>
      <c r="AN19" s="95">
        <v>1</v>
      </c>
      <c r="AO19" s="95">
        <v>0</v>
      </c>
      <c r="AP19" s="95">
        <v>1</v>
      </c>
      <c r="AQ19" s="95">
        <v>1</v>
      </c>
      <c r="AR19" s="95">
        <v>1</v>
      </c>
      <c r="AS19" s="95">
        <v>1</v>
      </c>
      <c r="AT19" s="95">
        <v>1</v>
      </c>
      <c r="AU19" s="95">
        <v>1</v>
      </c>
      <c r="AV19" s="95">
        <v>1</v>
      </c>
      <c r="AW19" s="95">
        <v>0</v>
      </c>
      <c r="AX19" s="95">
        <v>0</v>
      </c>
      <c r="AY19" s="95">
        <v>1</v>
      </c>
      <c r="AZ19" s="95">
        <v>0</v>
      </c>
      <c r="BA19" s="95">
        <v>0</v>
      </c>
      <c r="BB19" s="95">
        <v>1</v>
      </c>
      <c r="BC19" s="95">
        <v>0</v>
      </c>
      <c r="BD19" s="95">
        <v>1</v>
      </c>
      <c r="BE19" s="95">
        <v>0</v>
      </c>
      <c r="BF19" s="123">
        <v>0</v>
      </c>
      <c r="BG19" s="177">
        <v>2</v>
      </c>
      <c r="BH19" s="95">
        <v>2</v>
      </c>
      <c r="BI19" s="95">
        <v>1</v>
      </c>
      <c r="BJ19" s="95">
        <v>1</v>
      </c>
      <c r="BK19" s="95">
        <v>1</v>
      </c>
      <c r="BL19" s="95">
        <v>1</v>
      </c>
      <c r="BM19" s="95">
        <v>0</v>
      </c>
      <c r="BN19" s="95">
        <v>0</v>
      </c>
      <c r="BO19" s="95">
        <v>2</v>
      </c>
      <c r="BP19" s="95">
        <v>2</v>
      </c>
      <c r="BQ19" s="95">
        <v>1</v>
      </c>
      <c r="BR19" s="95">
        <v>3</v>
      </c>
      <c r="BS19" s="95">
        <v>2</v>
      </c>
      <c r="BT19" s="95">
        <v>2</v>
      </c>
      <c r="BU19" s="95">
        <v>2</v>
      </c>
      <c r="BV19" s="95">
        <v>2</v>
      </c>
      <c r="BW19" s="95">
        <v>2</v>
      </c>
      <c r="BX19" s="95">
        <v>1</v>
      </c>
      <c r="BY19" s="95">
        <v>1</v>
      </c>
      <c r="BZ19" s="95">
        <v>2</v>
      </c>
      <c r="CA19" s="95">
        <v>2</v>
      </c>
      <c r="CB19" s="95">
        <v>3</v>
      </c>
      <c r="CC19" s="95">
        <v>2</v>
      </c>
      <c r="CD19" s="95">
        <v>3</v>
      </c>
      <c r="CE19" s="95">
        <v>3</v>
      </c>
      <c r="CF19" s="95">
        <v>2</v>
      </c>
      <c r="CG19" s="95">
        <v>0</v>
      </c>
      <c r="CH19" s="95">
        <v>0</v>
      </c>
      <c r="CI19" s="95">
        <v>0</v>
      </c>
      <c r="CJ19" s="95">
        <v>0</v>
      </c>
      <c r="CK19" s="95">
        <v>3</v>
      </c>
      <c r="CL19" s="95">
        <v>2</v>
      </c>
      <c r="CM19" s="95">
        <v>2</v>
      </c>
      <c r="CN19" s="95">
        <v>1</v>
      </c>
      <c r="CO19" s="95">
        <v>1</v>
      </c>
      <c r="CP19" s="95">
        <v>1</v>
      </c>
      <c r="CQ19" s="95">
        <v>0</v>
      </c>
      <c r="CR19" s="95">
        <v>1</v>
      </c>
      <c r="CS19" s="95">
        <v>1</v>
      </c>
      <c r="CT19" s="9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E45"/>
  <sheetViews>
    <sheetView workbookViewId="0">
      <selection activeCell="F8" sqref="F8"/>
    </sheetView>
  </sheetViews>
  <sheetFormatPr baseColWidth="10" defaultRowHeight="16.5" x14ac:dyDescent="0.3"/>
  <cols>
    <col min="1" max="2" width="11.42578125" style="1"/>
    <col min="3" max="3" width="43.5703125" style="1" customWidth="1"/>
    <col min="4" max="16384" width="11.42578125" style="1"/>
  </cols>
  <sheetData>
    <row r="1" spans="2:5" x14ac:dyDescent="0.3">
      <c r="C1" s="10" t="s">
        <v>113</v>
      </c>
    </row>
    <row r="2" spans="2:5" x14ac:dyDescent="0.3">
      <c r="C2" s="162"/>
    </row>
    <row r="3" spans="2:5" x14ac:dyDescent="0.3">
      <c r="B3" s="6" t="s">
        <v>68</v>
      </c>
    </row>
    <row r="4" spans="2:5" x14ac:dyDescent="0.3">
      <c r="B4" s="2">
        <v>7</v>
      </c>
      <c r="C4" s="5" t="s">
        <v>398</v>
      </c>
      <c r="D4" s="3"/>
      <c r="E4" s="3"/>
    </row>
    <row r="5" spans="2:5" x14ac:dyDescent="0.3">
      <c r="C5" s="4" t="s">
        <v>77</v>
      </c>
      <c r="D5" s="4" t="s">
        <v>75</v>
      </c>
      <c r="E5" s="4" t="s">
        <v>76</v>
      </c>
    </row>
    <row r="6" spans="2:5" x14ac:dyDescent="0.3">
      <c r="C6" s="3" t="s">
        <v>399</v>
      </c>
      <c r="D6" s="4">
        <f>COUNTIF('Datos Operacionalizados'!$I$3:$I$19,'Sección 1'!C6)</f>
        <v>0</v>
      </c>
      <c r="E6" s="8">
        <f>D6/$D$15</f>
        <v>0</v>
      </c>
    </row>
    <row r="7" spans="2:5" x14ac:dyDescent="0.3">
      <c r="C7" s="3" t="s">
        <v>342</v>
      </c>
      <c r="D7" s="4">
        <f>COUNTIF('Datos Operacionalizados'!$I$3:$I$19,'Sección 1'!C7)</f>
        <v>3</v>
      </c>
      <c r="E7" s="8">
        <f t="shared" ref="E7:E14" si="0">D7/$D$15</f>
        <v>0.17647058823529413</v>
      </c>
    </row>
    <row r="8" spans="2:5" x14ac:dyDescent="0.3">
      <c r="C8" s="3" t="s">
        <v>338</v>
      </c>
      <c r="D8" s="4">
        <f>COUNTIF('Datos Operacionalizados'!$I$3:$I$19,'Sección 1'!C8)</f>
        <v>3</v>
      </c>
      <c r="E8" s="8">
        <f t="shared" si="0"/>
        <v>0.17647058823529413</v>
      </c>
    </row>
    <row r="9" spans="2:5" x14ac:dyDescent="0.3">
      <c r="C9" s="3" t="s">
        <v>341</v>
      </c>
      <c r="D9" s="4">
        <f>COUNTIF('Datos Operacionalizados'!$I$3:$I$19,'Sección 1'!C9)</f>
        <v>3</v>
      </c>
      <c r="E9" s="8">
        <f t="shared" si="0"/>
        <v>0.17647058823529413</v>
      </c>
    </row>
    <row r="10" spans="2:5" x14ac:dyDescent="0.3">
      <c r="C10" s="3" t="s">
        <v>400</v>
      </c>
      <c r="D10" s="4">
        <f>COUNTIF('Datos Operacionalizados'!$I$3:$I$19,'Sección 1'!C10)</f>
        <v>0</v>
      </c>
      <c r="E10" s="8">
        <f t="shared" si="0"/>
        <v>0</v>
      </c>
    </row>
    <row r="11" spans="2:5" x14ac:dyDescent="0.3">
      <c r="C11" s="3" t="s">
        <v>339</v>
      </c>
      <c r="D11" s="4">
        <f>COUNTIF('Datos Operacionalizados'!$I$3:$I$19,'Sección 1'!C11)</f>
        <v>2</v>
      </c>
      <c r="E11" s="8">
        <f t="shared" si="0"/>
        <v>0.11764705882352941</v>
      </c>
    </row>
    <row r="12" spans="2:5" x14ac:dyDescent="0.3">
      <c r="C12" s="3" t="s">
        <v>340</v>
      </c>
      <c r="D12" s="4">
        <f>COUNTIF('Datos Operacionalizados'!$I$3:$I$19,'Sección 1'!C12)</f>
        <v>2</v>
      </c>
      <c r="E12" s="8">
        <f t="shared" si="0"/>
        <v>0.11764705882352941</v>
      </c>
    </row>
    <row r="13" spans="2:5" x14ac:dyDescent="0.3">
      <c r="C13" s="3" t="s">
        <v>401</v>
      </c>
      <c r="D13" s="4">
        <f>COUNTIF('Datos Operacionalizados'!$I$3:$I$19,'Sección 1'!C13)</f>
        <v>0</v>
      </c>
      <c r="E13" s="8">
        <f t="shared" si="0"/>
        <v>0</v>
      </c>
    </row>
    <row r="14" spans="2:5" x14ac:dyDescent="0.3">
      <c r="C14" s="3" t="s">
        <v>86</v>
      </c>
      <c r="D14" s="4">
        <f>COUNTIF('Datos Operacionalizados'!$I$3:$I$19,'Sección 1'!C14)</f>
        <v>4</v>
      </c>
      <c r="E14" s="8">
        <f t="shared" si="0"/>
        <v>0.23529411764705882</v>
      </c>
    </row>
    <row r="15" spans="2:5" x14ac:dyDescent="0.3">
      <c r="C15" s="7" t="s">
        <v>78</v>
      </c>
      <c r="D15" s="2">
        <f>SUM(D6:D14)</f>
        <v>17</v>
      </c>
      <c r="E15" s="9">
        <f>SUM(E6:E14)</f>
        <v>1</v>
      </c>
    </row>
    <row r="16" spans="2:5" x14ac:dyDescent="0.3">
      <c r="C16" s="162"/>
    </row>
    <row r="17" spans="2:5" x14ac:dyDescent="0.3">
      <c r="C17" s="162"/>
    </row>
    <row r="20" spans="2:5" x14ac:dyDescent="0.3">
      <c r="B20" s="6" t="s">
        <v>68</v>
      </c>
    </row>
    <row r="21" spans="2:5" x14ac:dyDescent="0.3">
      <c r="B21" s="2">
        <v>10</v>
      </c>
      <c r="C21" s="5" t="s">
        <v>69</v>
      </c>
      <c r="D21" s="3"/>
      <c r="E21" s="3"/>
    </row>
    <row r="22" spans="2:5" x14ac:dyDescent="0.3">
      <c r="C22" s="4" t="s">
        <v>77</v>
      </c>
      <c r="D22" s="4" t="s">
        <v>75</v>
      </c>
      <c r="E22" s="4" t="s">
        <v>76</v>
      </c>
    </row>
    <row r="23" spans="2:5" x14ac:dyDescent="0.3">
      <c r="C23" s="3" t="s">
        <v>70</v>
      </c>
      <c r="D23" s="4">
        <f>COUNTIF('Datos Operacionalizados'!$L$3:$L$19,'Sección 1'!C23)</f>
        <v>1</v>
      </c>
      <c r="E23" s="8">
        <f>D23/$D$29</f>
        <v>5.8823529411764705E-2</v>
      </c>
    </row>
    <row r="24" spans="2:5" x14ac:dyDescent="0.3">
      <c r="C24" s="3" t="s">
        <v>387</v>
      </c>
      <c r="D24" s="4">
        <f>COUNTIF('Datos Operacionalizados'!$L$3:$L$19,'Sección 1'!C24)</f>
        <v>2</v>
      </c>
      <c r="E24" s="8">
        <f t="shared" ref="E24:E28" si="1">D24/$D$29</f>
        <v>0.11764705882352941</v>
      </c>
    </row>
    <row r="25" spans="2:5" x14ac:dyDescent="0.3">
      <c r="C25" s="3" t="s">
        <v>71</v>
      </c>
      <c r="D25" s="4">
        <f>COUNTIF('Datos Operacionalizados'!$L$3:$L$19,'Sección 1'!C25)</f>
        <v>1</v>
      </c>
      <c r="E25" s="8">
        <f t="shared" si="1"/>
        <v>5.8823529411764705E-2</v>
      </c>
    </row>
    <row r="26" spans="2:5" x14ac:dyDescent="0.3">
      <c r="C26" s="3" t="s">
        <v>72</v>
      </c>
      <c r="D26" s="4">
        <f>COUNTIF('Datos Operacionalizados'!$L$3:$L$19,'Sección 1'!C26)</f>
        <v>7</v>
      </c>
      <c r="E26" s="8">
        <f t="shared" si="1"/>
        <v>0.41176470588235292</v>
      </c>
    </row>
    <row r="27" spans="2:5" x14ac:dyDescent="0.3">
      <c r="C27" s="3" t="s">
        <v>73</v>
      </c>
      <c r="D27" s="4">
        <f>COUNTIF('Datos Operacionalizados'!$L$3:$L$19,'Sección 1'!C27)</f>
        <v>3</v>
      </c>
      <c r="E27" s="8">
        <f t="shared" si="1"/>
        <v>0.17647058823529413</v>
      </c>
    </row>
    <row r="28" spans="2:5" x14ac:dyDescent="0.3">
      <c r="C28" s="3" t="s">
        <v>74</v>
      </c>
      <c r="D28" s="4">
        <f>COUNTIF('Datos Operacionalizados'!$L$3:$L$19,'Sección 1'!C28)</f>
        <v>3</v>
      </c>
      <c r="E28" s="8">
        <f t="shared" si="1"/>
        <v>0.17647058823529413</v>
      </c>
    </row>
    <row r="29" spans="2:5" x14ac:dyDescent="0.3">
      <c r="C29" s="7" t="s">
        <v>78</v>
      </c>
      <c r="D29" s="2">
        <f>SUM(D23:D28)</f>
        <v>17</v>
      </c>
      <c r="E29" s="9">
        <f>SUM(E23:E28)</f>
        <v>1</v>
      </c>
    </row>
    <row r="35" spans="2:5" x14ac:dyDescent="0.3">
      <c r="B35" s="6" t="s">
        <v>68</v>
      </c>
    </row>
    <row r="36" spans="2:5" x14ac:dyDescent="0.3">
      <c r="B36" s="2">
        <v>11</v>
      </c>
      <c r="C36" s="5" t="s">
        <v>79</v>
      </c>
      <c r="D36" s="3"/>
      <c r="E36" s="3"/>
    </row>
    <row r="37" spans="2:5" x14ac:dyDescent="0.3">
      <c r="C37" s="4" t="s">
        <v>77</v>
      </c>
      <c r="D37" s="4" t="s">
        <v>75</v>
      </c>
      <c r="E37" s="4" t="s">
        <v>76</v>
      </c>
    </row>
    <row r="38" spans="2:5" x14ac:dyDescent="0.3">
      <c r="C38" s="3" t="s">
        <v>80</v>
      </c>
      <c r="D38" s="4">
        <f>COUNTIF('Datos Operacionalizados'!$M$3:$M$19,'Sección 1'!C38)</f>
        <v>9</v>
      </c>
      <c r="E38" s="8">
        <f>D38/$D$45</f>
        <v>0.52941176470588236</v>
      </c>
    </row>
    <row r="39" spans="2:5" x14ac:dyDescent="0.3">
      <c r="C39" s="3" t="s">
        <v>81</v>
      </c>
      <c r="D39" s="4">
        <f>COUNTIF('Datos Operacionalizados'!$M$3:$M$19,'Sección 1'!C39)</f>
        <v>5</v>
      </c>
      <c r="E39" s="8">
        <f t="shared" ref="E39:E44" si="2">D39/$D$45</f>
        <v>0.29411764705882354</v>
      </c>
    </row>
    <row r="40" spans="2:5" x14ac:dyDescent="0.3">
      <c r="C40" s="3" t="s">
        <v>82</v>
      </c>
      <c r="D40" s="4">
        <f>COUNTIF('Datos Operacionalizados'!$M$3:$M$19,'Sección 1'!C40)</f>
        <v>0</v>
      </c>
      <c r="E40" s="8">
        <f t="shared" si="2"/>
        <v>0</v>
      </c>
    </row>
    <row r="41" spans="2:5" ht="17.25" customHeight="1" x14ac:dyDescent="0.3">
      <c r="C41" s="3" t="s">
        <v>83</v>
      </c>
      <c r="D41" s="4">
        <f>COUNTIF('Datos Operacionalizados'!$M$3:$M$19,'Sección 1'!C41)</f>
        <v>0</v>
      </c>
      <c r="E41" s="8">
        <f t="shared" si="2"/>
        <v>0</v>
      </c>
    </row>
    <row r="42" spans="2:5" ht="17.25" customHeight="1" x14ac:dyDescent="0.3">
      <c r="C42" s="3" t="s">
        <v>84</v>
      </c>
      <c r="D42" s="4">
        <f>COUNTIF('Datos Operacionalizados'!$M$3:$M$19,'Sección 1'!C42)</f>
        <v>0</v>
      </c>
      <c r="E42" s="8">
        <f t="shared" si="2"/>
        <v>0</v>
      </c>
    </row>
    <row r="43" spans="2:5" x14ac:dyDescent="0.3">
      <c r="C43" s="3" t="s">
        <v>85</v>
      </c>
      <c r="D43" s="4">
        <f>COUNTIF('Datos Operacionalizados'!$M$3:$M$19,'Sección 1'!C43)</f>
        <v>0</v>
      </c>
      <c r="E43" s="8">
        <f t="shared" si="2"/>
        <v>0</v>
      </c>
    </row>
    <row r="44" spans="2:5" x14ac:dyDescent="0.3">
      <c r="C44" s="3" t="s">
        <v>385</v>
      </c>
      <c r="D44" s="4">
        <f>COUNTIF('Datos Operacionalizados'!$M$3:$M$19,'Sección 1'!C44)</f>
        <v>3</v>
      </c>
      <c r="E44" s="8">
        <f t="shared" si="2"/>
        <v>0.17647058823529413</v>
      </c>
    </row>
    <row r="45" spans="2:5" x14ac:dyDescent="0.3">
      <c r="C45" s="7" t="s">
        <v>78</v>
      </c>
      <c r="D45" s="2">
        <f>SUM(D38:D44)</f>
        <v>17</v>
      </c>
      <c r="E45" s="9">
        <f>SUM(E38:E44)</f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13"/>
  <sheetViews>
    <sheetView workbookViewId="0">
      <selection activeCell="F16" sqref="F16"/>
    </sheetView>
  </sheetViews>
  <sheetFormatPr baseColWidth="10" defaultRowHeight="16.5" x14ac:dyDescent="0.3"/>
  <cols>
    <col min="1" max="2" width="11.42578125" style="1"/>
    <col min="3" max="3" width="43.5703125" style="1" customWidth="1"/>
    <col min="4" max="16384" width="11.42578125" style="1"/>
  </cols>
  <sheetData>
    <row r="1" spans="2:5" x14ac:dyDescent="0.3">
      <c r="C1" s="10" t="s">
        <v>421</v>
      </c>
    </row>
    <row r="2" spans="2:5" x14ac:dyDescent="0.3">
      <c r="C2" s="162"/>
    </row>
    <row r="3" spans="2:5" x14ac:dyDescent="0.3">
      <c r="B3" s="6" t="s">
        <v>68</v>
      </c>
    </row>
    <row r="4" spans="2:5" x14ac:dyDescent="0.3">
      <c r="B4" s="2">
        <v>15</v>
      </c>
      <c r="C4" s="5" t="s">
        <v>422</v>
      </c>
      <c r="D4" s="3"/>
      <c r="E4" s="3"/>
    </row>
    <row r="5" spans="2:5" x14ac:dyDescent="0.3">
      <c r="C5" s="4" t="s">
        <v>77</v>
      </c>
      <c r="D5" s="4" t="s">
        <v>75</v>
      </c>
      <c r="E5" s="4" t="s">
        <v>76</v>
      </c>
    </row>
    <row r="6" spans="2:5" x14ac:dyDescent="0.3">
      <c r="C6" s="3" t="s">
        <v>426</v>
      </c>
      <c r="D6" s="4">
        <f>COUNTIF('Datos Operacionalizados'!$Q$3:$Q$19,Sección2!C6)</f>
        <v>2</v>
      </c>
      <c r="E6" s="8">
        <f>D6/$D$11</f>
        <v>0.11764705882352941</v>
      </c>
    </row>
    <row r="7" spans="2:5" x14ac:dyDescent="0.3">
      <c r="C7" s="3" t="s">
        <v>423</v>
      </c>
      <c r="D7" s="4">
        <f>COUNTIF('Datos Operacionalizados'!$Q$3:$Q$19,Sección2!C7)</f>
        <v>3</v>
      </c>
      <c r="E7" s="8">
        <f>D7/$D$11</f>
        <v>0.17647058823529413</v>
      </c>
    </row>
    <row r="8" spans="2:5" x14ac:dyDescent="0.3">
      <c r="C8" s="3" t="s">
        <v>425</v>
      </c>
      <c r="D8" s="4">
        <f>COUNTIF('Datos Operacionalizados'!$Q$3:$Q$19,Sección2!C8)</f>
        <v>2</v>
      </c>
      <c r="E8" s="8">
        <f>D8/$D$11</f>
        <v>0.11764705882352941</v>
      </c>
    </row>
    <row r="9" spans="2:5" x14ac:dyDescent="0.3">
      <c r="C9" s="3" t="s">
        <v>427</v>
      </c>
      <c r="D9" s="4">
        <f>COUNTIF('Datos Operacionalizados'!$Q$3:$Q$19,Sección2!C9)</f>
        <v>4</v>
      </c>
      <c r="E9" s="8">
        <f>D9/$D$11</f>
        <v>0.23529411764705882</v>
      </c>
    </row>
    <row r="10" spans="2:5" x14ac:dyDescent="0.3">
      <c r="C10" s="3" t="s">
        <v>424</v>
      </c>
      <c r="D10" s="4">
        <f>COUNTIF('Datos Operacionalizados'!$Q$3:$Q$19,Sección2!C10)</f>
        <v>6</v>
      </c>
      <c r="E10" s="8">
        <f>D10/$D$11</f>
        <v>0.35294117647058826</v>
      </c>
    </row>
    <row r="11" spans="2:5" x14ac:dyDescent="0.3">
      <c r="C11" s="7" t="s">
        <v>78</v>
      </c>
      <c r="D11" s="2">
        <f>SUM(D6:D10)</f>
        <v>17</v>
      </c>
      <c r="E11" s="9">
        <f>SUM(E6:E10)</f>
        <v>1</v>
      </c>
    </row>
    <row r="12" spans="2:5" x14ac:dyDescent="0.3">
      <c r="C12" s="162"/>
    </row>
    <row r="13" spans="2:5" x14ac:dyDescent="0.3">
      <c r="C13" s="16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E65"/>
  <sheetViews>
    <sheetView workbookViewId="0">
      <selection activeCell="C32" sqref="C32"/>
    </sheetView>
  </sheetViews>
  <sheetFormatPr baseColWidth="10" defaultRowHeight="16.5" x14ac:dyDescent="0.3"/>
  <cols>
    <col min="1" max="2" width="11.42578125" style="1"/>
    <col min="3" max="3" width="50.7109375" style="1" customWidth="1"/>
    <col min="4" max="16384" width="11.42578125" style="1"/>
  </cols>
  <sheetData>
    <row r="1" spans="2:5" x14ac:dyDescent="0.3">
      <c r="C1" s="10" t="s">
        <v>112</v>
      </c>
    </row>
    <row r="3" spans="2:5" x14ac:dyDescent="0.3">
      <c r="B3" s="6" t="s">
        <v>68</v>
      </c>
    </row>
    <row r="4" spans="2:5" x14ac:dyDescent="0.3">
      <c r="B4" s="2">
        <v>16</v>
      </c>
      <c r="C4" s="5" t="s">
        <v>87</v>
      </c>
      <c r="D4" s="3"/>
      <c r="E4" s="3"/>
    </row>
    <row r="5" spans="2:5" x14ac:dyDescent="0.3">
      <c r="C5" s="4" t="s">
        <v>77</v>
      </c>
      <c r="D5" s="4" t="s">
        <v>75</v>
      </c>
      <c r="E5" s="4" t="s">
        <v>76</v>
      </c>
    </row>
    <row r="6" spans="2:5" x14ac:dyDescent="0.3">
      <c r="C6" s="3" t="s">
        <v>0</v>
      </c>
      <c r="D6" s="4">
        <f>COUNTIF('Datos Operacionalizados'!$R$3:$R$19,'Sección 3'!C6)</f>
        <v>13</v>
      </c>
      <c r="E6" s="8">
        <f>D6/$D$8</f>
        <v>0.76470588235294112</v>
      </c>
    </row>
    <row r="7" spans="2:5" x14ac:dyDescent="0.3">
      <c r="C7" s="3" t="s">
        <v>88</v>
      </c>
      <c r="D7" s="4">
        <f>COUNTIF('Datos Operacionalizados'!$R$3:$R$19,'Sección 3'!C7)</f>
        <v>4</v>
      </c>
      <c r="E7" s="8">
        <f>D7/$D$8</f>
        <v>0.23529411764705882</v>
      </c>
    </row>
    <row r="8" spans="2:5" x14ac:dyDescent="0.3">
      <c r="C8" s="7" t="s">
        <v>78</v>
      </c>
      <c r="D8" s="2">
        <f>SUM(D6:D7)</f>
        <v>17</v>
      </c>
      <c r="E8" s="9">
        <f>SUM(E6:E7)</f>
        <v>1</v>
      </c>
    </row>
    <row r="14" spans="2:5" x14ac:dyDescent="0.3">
      <c r="B14" s="6" t="s">
        <v>68</v>
      </c>
    </row>
    <row r="15" spans="2:5" x14ac:dyDescent="0.3">
      <c r="B15" s="2">
        <v>17</v>
      </c>
      <c r="C15" s="5" t="s">
        <v>89</v>
      </c>
      <c r="D15" s="3"/>
      <c r="E15" s="3"/>
    </row>
    <row r="16" spans="2:5" x14ac:dyDescent="0.3">
      <c r="C16" s="4" t="s">
        <v>77</v>
      </c>
      <c r="D16" s="4" t="s">
        <v>75</v>
      </c>
      <c r="E16" s="4" t="s">
        <v>76</v>
      </c>
    </row>
    <row r="17" spans="2:5" x14ac:dyDescent="0.3">
      <c r="C17" s="3" t="s">
        <v>90</v>
      </c>
      <c r="D17" s="4">
        <f>COUNTIF('Datos Operacionalizados'!$S$3:$S$19,'Sección 3'!C17)</f>
        <v>2</v>
      </c>
      <c r="E17" s="8">
        <f>D17/$D$20</f>
        <v>0.5</v>
      </c>
    </row>
    <row r="18" spans="2:5" x14ac:dyDescent="0.3">
      <c r="C18" s="3" t="s">
        <v>389</v>
      </c>
      <c r="D18" s="4">
        <f>COUNTIF('Datos Operacionalizados'!$S$3:$S$19,'Sección 3'!C18)</f>
        <v>2</v>
      </c>
      <c r="E18" s="8">
        <f>D18/$D$20</f>
        <v>0.5</v>
      </c>
    </row>
    <row r="19" spans="2:5" x14ac:dyDescent="0.3">
      <c r="C19" s="3" t="s">
        <v>91</v>
      </c>
      <c r="D19" s="4">
        <f>COUNTIF('Datos Operacionalizados'!$S$3:$S$19,'Sección 3'!C19)</f>
        <v>0</v>
      </c>
      <c r="E19" s="8">
        <f>D19/$D$20</f>
        <v>0</v>
      </c>
    </row>
    <row r="20" spans="2:5" x14ac:dyDescent="0.3">
      <c r="C20" s="7" t="s">
        <v>78</v>
      </c>
      <c r="D20" s="2">
        <f>SUM(D17:D19)</f>
        <v>4</v>
      </c>
      <c r="E20" s="9">
        <f>SUM(E17:E19)</f>
        <v>1</v>
      </c>
    </row>
    <row r="27" spans="2:5" x14ac:dyDescent="0.3">
      <c r="B27" s="6" t="s">
        <v>68</v>
      </c>
    </row>
    <row r="28" spans="2:5" x14ac:dyDescent="0.3">
      <c r="B28" s="2">
        <v>18</v>
      </c>
      <c r="C28" s="5" t="s">
        <v>92</v>
      </c>
      <c r="D28" s="3"/>
      <c r="E28" s="3"/>
    </row>
    <row r="29" spans="2:5" x14ac:dyDescent="0.3">
      <c r="C29" s="4" t="s">
        <v>77</v>
      </c>
      <c r="D29" s="4" t="s">
        <v>75</v>
      </c>
      <c r="E29" s="4" t="s">
        <v>76</v>
      </c>
    </row>
    <row r="30" spans="2:5" x14ac:dyDescent="0.3">
      <c r="C30" s="3" t="s">
        <v>93</v>
      </c>
      <c r="D30" s="4">
        <f>COUNTIF('Datos Operacionalizados'!$T$3:$T$19,'Sección 3'!C30)</f>
        <v>1</v>
      </c>
      <c r="E30" s="8">
        <f>D30/$D$35</f>
        <v>0.25</v>
      </c>
    </row>
    <row r="31" spans="2:5" x14ac:dyDescent="0.3">
      <c r="C31" s="3" t="s">
        <v>94</v>
      </c>
      <c r="D31" s="4">
        <f>COUNTIF('Datos Operacionalizados'!$T$3:$T$19,'Sección 3'!C31)</f>
        <v>1</v>
      </c>
      <c r="E31" s="8">
        <f t="shared" ref="E31:E34" si="0">D31/$D$35</f>
        <v>0.25</v>
      </c>
    </row>
    <row r="32" spans="2:5" x14ac:dyDescent="0.3">
      <c r="C32" s="3" t="s">
        <v>95</v>
      </c>
      <c r="D32" s="4">
        <f>COUNTIF('Datos Operacionalizados'!$T$3:$T$19,'Sección 3'!C32)</f>
        <v>0</v>
      </c>
      <c r="E32" s="8">
        <f t="shared" si="0"/>
        <v>0</v>
      </c>
    </row>
    <row r="33" spans="2:5" x14ac:dyDescent="0.3">
      <c r="C33" s="3" t="s">
        <v>391</v>
      </c>
      <c r="D33" s="4">
        <f>COUNTIF('Datos Operacionalizados'!$T$3:$T$19,'Sección 3'!C33)</f>
        <v>2</v>
      </c>
      <c r="E33" s="8">
        <f t="shared" si="0"/>
        <v>0.5</v>
      </c>
    </row>
    <row r="34" spans="2:5" x14ac:dyDescent="0.3">
      <c r="C34" s="3" t="s">
        <v>86</v>
      </c>
      <c r="D34" s="4">
        <f>COUNTIF('Datos Operacionalizados'!$T$3:$T$19,'Sección 3'!C34)</f>
        <v>0</v>
      </c>
      <c r="E34" s="8">
        <f t="shared" si="0"/>
        <v>0</v>
      </c>
    </row>
    <row r="35" spans="2:5" x14ac:dyDescent="0.3">
      <c r="C35" s="7" t="s">
        <v>78</v>
      </c>
      <c r="D35" s="2">
        <f>SUM(D30:D34)</f>
        <v>4</v>
      </c>
      <c r="E35" s="9">
        <f>SUM(E30:E34)</f>
        <v>1</v>
      </c>
    </row>
    <row r="39" spans="2:5" x14ac:dyDescent="0.3">
      <c r="B39" s="6" t="s">
        <v>68</v>
      </c>
    </row>
    <row r="40" spans="2:5" x14ac:dyDescent="0.3">
      <c r="B40" s="2">
        <v>19</v>
      </c>
      <c r="C40" s="5" t="s">
        <v>96</v>
      </c>
      <c r="D40" s="3"/>
      <c r="E40" s="3"/>
    </row>
    <row r="41" spans="2:5" x14ac:dyDescent="0.3">
      <c r="C41" s="4" t="s">
        <v>77</v>
      </c>
      <c r="D41" s="4" t="s">
        <v>75</v>
      </c>
      <c r="E41" s="4" t="s">
        <v>76</v>
      </c>
    </row>
    <row r="42" spans="2:5" x14ac:dyDescent="0.3">
      <c r="C42" s="3" t="s">
        <v>97</v>
      </c>
      <c r="D42" s="4">
        <f>COUNTIF('Datos Operacionalizados'!$U$3:$U$19,'Sección 3'!C42)</f>
        <v>1</v>
      </c>
      <c r="E42" s="8">
        <f>D42/$D$47</f>
        <v>0.25</v>
      </c>
    </row>
    <row r="43" spans="2:5" x14ac:dyDescent="0.3">
      <c r="C43" s="3" t="s">
        <v>393</v>
      </c>
      <c r="D43" s="4">
        <f>COUNTIF('Datos Operacionalizados'!$U$3:$U$19,'Sección 3'!C43)</f>
        <v>1</v>
      </c>
      <c r="E43" s="8">
        <f t="shared" ref="E43:E46" si="1">D43/$D$47</f>
        <v>0.25</v>
      </c>
    </row>
    <row r="44" spans="2:5" x14ac:dyDescent="0.3">
      <c r="C44" s="3" t="s">
        <v>395</v>
      </c>
      <c r="D44" s="4">
        <f>COUNTIF('Datos Operacionalizados'!$U$3:$U$19,'Sección 3'!C44)</f>
        <v>1</v>
      </c>
      <c r="E44" s="8">
        <f t="shared" si="1"/>
        <v>0.25</v>
      </c>
    </row>
    <row r="45" spans="2:5" x14ac:dyDescent="0.3">
      <c r="C45" s="3" t="s">
        <v>98</v>
      </c>
      <c r="D45" s="4">
        <f>COUNTIF('Datos Operacionalizados'!$U$3:$U$19,'Sección 3'!C45)</f>
        <v>0</v>
      </c>
      <c r="E45" s="8">
        <f t="shared" si="1"/>
        <v>0</v>
      </c>
    </row>
    <row r="46" spans="2:5" x14ac:dyDescent="0.3">
      <c r="C46" s="3" t="s">
        <v>99</v>
      </c>
      <c r="D46" s="4">
        <f>COUNTIF('Datos Operacionalizados'!$U$3:$U$19,'Sección 3'!C46)</f>
        <v>1</v>
      </c>
      <c r="E46" s="8">
        <f t="shared" si="1"/>
        <v>0.25</v>
      </c>
    </row>
    <row r="47" spans="2:5" x14ac:dyDescent="0.3">
      <c r="C47" s="7" t="s">
        <v>78</v>
      </c>
      <c r="D47" s="2">
        <f>SUM(D42:D46)</f>
        <v>4</v>
      </c>
      <c r="E47" s="9">
        <f>SUM(E42:E46)</f>
        <v>1</v>
      </c>
    </row>
    <row r="51" spans="2:5" x14ac:dyDescent="0.3">
      <c r="B51" s="6" t="s">
        <v>68</v>
      </c>
    </row>
    <row r="52" spans="2:5" x14ac:dyDescent="0.3">
      <c r="B52" s="2">
        <v>20</v>
      </c>
      <c r="C52" s="5" t="s">
        <v>100</v>
      </c>
      <c r="D52" s="3"/>
      <c r="E52" s="3"/>
    </row>
    <row r="53" spans="2:5" x14ac:dyDescent="0.3">
      <c r="C53" s="4" t="s">
        <v>77</v>
      </c>
      <c r="D53" s="4" t="s">
        <v>75</v>
      </c>
      <c r="E53" s="4" t="s">
        <v>76</v>
      </c>
    </row>
    <row r="54" spans="2:5" x14ac:dyDescent="0.3">
      <c r="C54" s="3" t="s">
        <v>101</v>
      </c>
      <c r="D54" s="4">
        <f>COUNTIF('Datos Operacionalizados'!$V$3:$V$19,'Sección 3'!C54)</f>
        <v>1</v>
      </c>
      <c r="E54" s="8">
        <f>D54/$D$65</f>
        <v>0.25</v>
      </c>
    </row>
    <row r="55" spans="2:5" x14ac:dyDescent="0.3">
      <c r="C55" s="3" t="s">
        <v>102</v>
      </c>
      <c r="D55" s="4">
        <f>COUNTIF('Datos Operacionalizados'!$V$3:$V$19,'Sección 3'!C55)</f>
        <v>1</v>
      </c>
      <c r="E55" s="8">
        <f t="shared" ref="E55:E64" si="2">D55/$D$65</f>
        <v>0.25</v>
      </c>
    </row>
    <row r="56" spans="2:5" x14ac:dyDescent="0.3">
      <c r="C56" s="3" t="s">
        <v>103</v>
      </c>
      <c r="D56" s="4">
        <f>COUNTIF('Datos Operacionalizados'!$V$3:$V$19,'Sección 3'!C56)</f>
        <v>0</v>
      </c>
      <c r="E56" s="8">
        <f t="shared" si="2"/>
        <v>0</v>
      </c>
    </row>
    <row r="57" spans="2:5" x14ac:dyDescent="0.3">
      <c r="C57" s="3" t="s">
        <v>104</v>
      </c>
      <c r="D57" s="4">
        <f>COUNTIF('Datos Operacionalizados'!$V$3:$V$19,'Sección 3'!C57)</f>
        <v>1</v>
      </c>
      <c r="E57" s="8">
        <f t="shared" si="2"/>
        <v>0.25</v>
      </c>
    </row>
    <row r="58" spans="2:5" x14ac:dyDescent="0.3">
      <c r="C58" s="3" t="s">
        <v>105</v>
      </c>
      <c r="D58" s="4">
        <f>COUNTIF('Datos Operacionalizados'!$V$3:$V$19,'Sección 3'!C58)</f>
        <v>0</v>
      </c>
      <c r="E58" s="8">
        <f t="shared" si="2"/>
        <v>0</v>
      </c>
    </row>
    <row r="59" spans="2:5" x14ac:dyDescent="0.3">
      <c r="C59" s="3" t="s">
        <v>106</v>
      </c>
      <c r="D59" s="4">
        <f>COUNTIF('Datos Operacionalizados'!$V$3:$V$19,'Sección 3'!C59)</f>
        <v>0</v>
      </c>
      <c r="E59" s="8">
        <f t="shared" si="2"/>
        <v>0</v>
      </c>
    </row>
    <row r="60" spans="2:5" x14ac:dyDescent="0.3">
      <c r="C60" s="3" t="s">
        <v>107</v>
      </c>
      <c r="D60" s="4">
        <f>COUNTIF('Datos Operacionalizados'!$V$3:$V$19,'Sección 3'!C60)</f>
        <v>0</v>
      </c>
      <c r="E60" s="8">
        <f t="shared" si="2"/>
        <v>0</v>
      </c>
    </row>
    <row r="61" spans="2:5" x14ac:dyDescent="0.3">
      <c r="C61" s="3" t="s">
        <v>108</v>
      </c>
      <c r="D61" s="4">
        <f>COUNTIF('Datos Operacionalizados'!$V$3:$V$19,'Sección 3'!C61)</f>
        <v>0</v>
      </c>
      <c r="E61" s="8">
        <f t="shared" si="2"/>
        <v>0</v>
      </c>
    </row>
    <row r="62" spans="2:5" x14ac:dyDescent="0.3">
      <c r="C62" s="3" t="s">
        <v>109</v>
      </c>
      <c r="D62" s="4">
        <f>COUNTIF('Datos Operacionalizados'!$V$3:$V$19,'Sección 3'!C62)</f>
        <v>0</v>
      </c>
      <c r="E62" s="8">
        <f t="shared" si="2"/>
        <v>0</v>
      </c>
    </row>
    <row r="63" spans="2:5" x14ac:dyDescent="0.3">
      <c r="C63" s="3" t="s">
        <v>396</v>
      </c>
      <c r="D63" s="4">
        <f>COUNTIF('Datos Operacionalizados'!$V$3:$V$19,'Sección 3'!C63)</f>
        <v>1</v>
      </c>
      <c r="E63" s="8">
        <f t="shared" si="2"/>
        <v>0.25</v>
      </c>
    </row>
    <row r="64" spans="2:5" x14ac:dyDescent="0.3">
      <c r="C64" s="3" t="s">
        <v>110</v>
      </c>
      <c r="D64" s="4">
        <f>COUNTIF('Datos Operacionalizados'!$V$3:$V$19,'Sección 3'!C64)</f>
        <v>0</v>
      </c>
      <c r="E64" s="8">
        <f t="shared" si="2"/>
        <v>0</v>
      </c>
    </row>
    <row r="65" spans="3:5" x14ac:dyDescent="0.3">
      <c r="C65" s="7" t="s">
        <v>78</v>
      </c>
      <c r="D65" s="2">
        <f>SUM(D54:D64)</f>
        <v>4</v>
      </c>
      <c r="E65" s="9">
        <f>SUM(E54:E64)</f>
        <v>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E68"/>
  <sheetViews>
    <sheetView workbookViewId="0">
      <selection activeCell="D70" sqref="D70"/>
    </sheetView>
  </sheetViews>
  <sheetFormatPr baseColWidth="10" defaultRowHeight="15" x14ac:dyDescent="0.25"/>
  <cols>
    <col min="3" max="3" width="56.28515625" customWidth="1"/>
  </cols>
  <sheetData>
    <row r="1" spans="2:5" ht="16.5" x14ac:dyDescent="0.3">
      <c r="C1" s="10" t="s">
        <v>111</v>
      </c>
    </row>
    <row r="3" spans="2:5" ht="16.5" x14ac:dyDescent="0.3">
      <c r="B3" s="6" t="s">
        <v>68</v>
      </c>
      <c r="C3" s="1"/>
      <c r="D3" s="1"/>
      <c r="E3" s="1"/>
    </row>
    <row r="4" spans="2:5" ht="16.5" x14ac:dyDescent="0.3">
      <c r="B4" s="2">
        <v>21</v>
      </c>
      <c r="C4" s="5" t="s">
        <v>114</v>
      </c>
      <c r="D4" s="3"/>
      <c r="E4" s="3"/>
    </row>
    <row r="5" spans="2:5" ht="16.5" x14ac:dyDescent="0.3">
      <c r="B5" s="1"/>
      <c r="C5" s="4" t="s">
        <v>77</v>
      </c>
      <c r="D5" s="4" t="s">
        <v>75</v>
      </c>
      <c r="E5" s="4" t="s">
        <v>76</v>
      </c>
    </row>
    <row r="6" spans="2:5" ht="16.5" x14ac:dyDescent="0.3">
      <c r="B6" s="1"/>
      <c r="C6" s="3" t="s">
        <v>0</v>
      </c>
      <c r="D6" s="4">
        <f>COUNTIF('Datos Operacionalizados'!$W$3:$W$19,'Sección 4'!C6)</f>
        <v>10</v>
      </c>
      <c r="E6" s="8">
        <f>D6/$D$8</f>
        <v>0.58823529411764708</v>
      </c>
    </row>
    <row r="7" spans="2:5" ht="16.5" x14ac:dyDescent="0.3">
      <c r="B7" s="1"/>
      <c r="C7" s="3" t="s">
        <v>88</v>
      </c>
      <c r="D7" s="4">
        <f>COUNTIF('Datos Operacionalizados'!$W$3:$W$19,'Sección 4'!C7)</f>
        <v>7</v>
      </c>
      <c r="E7" s="8">
        <f>D7/$D$8</f>
        <v>0.41176470588235292</v>
      </c>
    </row>
    <row r="8" spans="2:5" ht="16.5" x14ac:dyDescent="0.3">
      <c r="B8" s="1"/>
      <c r="C8" s="7" t="s">
        <v>78</v>
      </c>
      <c r="D8" s="2">
        <f>SUM(D6:D7)</f>
        <v>17</v>
      </c>
      <c r="E8" s="9">
        <f>SUM(E6:E7)</f>
        <v>1</v>
      </c>
    </row>
    <row r="12" spans="2:5" ht="16.5" x14ac:dyDescent="0.3">
      <c r="B12" s="6" t="s">
        <v>68</v>
      </c>
      <c r="C12" s="1"/>
      <c r="D12" s="1"/>
      <c r="E12" s="1"/>
    </row>
    <row r="13" spans="2:5" ht="16.5" x14ac:dyDescent="0.3">
      <c r="B13" s="2">
        <v>22</v>
      </c>
      <c r="C13" s="5" t="s">
        <v>115</v>
      </c>
      <c r="D13" s="3"/>
      <c r="E13" s="3"/>
    </row>
    <row r="14" spans="2:5" ht="16.5" x14ac:dyDescent="0.3">
      <c r="B14" s="1"/>
      <c r="C14" s="4" t="s">
        <v>77</v>
      </c>
      <c r="D14" s="4" t="s">
        <v>75</v>
      </c>
      <c r="E14" s="4" t="s">
        <v>76</v>
      </c>
    </row>
    <row r="15" spans="2:5" ht="16.5" x14ac:dyDescent="0.3">
      <c r="B15" s="1"/>
      <c r="C15" s="3" t="s">
        <v>116</v>
      </c>
      <c r="D15" s="4">
        <f>COUNTIF('Datos Operacionalizados'!$X$3:$X$19,'Sección 4'!C15)</f>
        <v>0</v>
      </c>
      <c r="E15" s="8">
        <f>D15/$D$21</f>
        <v>0</v>
      </c>
    </row>
    <row r="16" spans="2:5" ht="16.5" x14ac:dyDescent="0.3">
      <c r="B16" s="1"/>
      <c r="C16" s="3" t="s">
        <v>117</v>
      </c>
      <c r="D16" s="4">
        <f>COUNTIF('Datos Operacionalizados'!$X$3:$X$19,'Sección 4'!C16)</f>
        <v>3</v>
      </c>
      <c r="E16" s="8">
        <f t="shared" ref="E16:E20" si="0">D16/$D$21</f>
        <v>0.42857142857142855</v>
      </c>
    </row>
    <row r="17" spans="2:5" ht="16.5" x14ac:dyDescent="0.3">
      <c r="B17" s="1"/>
      <c r="C17" s="3" t="s">
        <v>118</v>
      </c>
      <c r="D17" s="4">
        <f>COUNTIF('Datos Operacionalizados'!$X$3:$X$19,'Sección 4'!C17)</f>
        <v>2</v>
      </c>
      <c r="E17" s="8">
        <f t="shared" si="0"/>
        <v>0.2857142857142857</v>
      </c>
    </row>
    <row r="18" spans="2:5" ht="16.5" x14ac:dyDescent="0.3">
      <c r="B18" s="1"/>
      <c r="C18" s="3" t="s">
        <v>119</v>
      </c>
      <c r="D18" s="4">
        <f>COUNTIF('Datos Operacionalizados'!$X$3:$X$19,'Sección 4'!C18)</f>
        <v>0</v>
      </c>
      <c r="E18" s="8">
        <f t="shared" si="0"/>
        <v>0</v>
      </c>
    </row>
    <row r="19" spans="2:5" ht="16.5" x14ac:dyDescent="0.3">
      <c r="B19" s="1"/>
      <c r="C19" s="3" t="s">
        <v>120</v>
      </c>
      <c r="D19" s="4">
        <f>COUNTIF('Datos Operacionalizados'!$X$3:$X$19,'Sección 4'!C19)</f>
        <v>1</v>
      </c>
      <c r="E19" s="8">
        <f t="shared" si="0"/>
        <v>0.14285714285714285</v>
      </c>
    </row>
    <row r="20" spans="2:5" ht="16.5" x14ac:dyDescent="0.3">
      <c r="B20" s="1"/>
      <c r="C20" s="3" t="s">
        <v>121</v>
      </c>
      <c r="D20" s="4">
        <f>COUNTIF('Datos Operacionalizados'!$X$3:$X$19,'Sección 4'!C20)</f>
        <v>1</v>
      </c>
      <c r="E20" s="8">
        <f t="shared" si="0"/>
        <v>0.14285714285714285</v>
      </c>
    </row>
    <row r="21" spans="2:5" ht="16.5" x14ac:dyDescent="0.3">
      <c r="B21" s="1"/>
      <c r="C21" s="7" t="s">
        <v>78</v>
      </c>
      <c r="D21" s="2">
        <f>SUM(D15:D20)</f>
        <v>7</v>
      </c>
      <c r="E21" s="9">
        <f>SUM(E15:E20)</f>
        <v>0.99999999999999978</v>
      </c>
    </row>
    <row r="26" spans="2:5" ht="16.5" x14ac:dyDescent="0.3">
      <c r="B26" s="6" t="s">
        <v>68</v>
      </c>
      <c r="C26" s="1"/>
      <c r="D26" s="1"/>
      <c r="E26" s="1"/>
    </row>
    <row r="27" spans="2:5" ht="16.5" x14ac:dyDescent="0.3">
      <c r="B27" s="2">
        <v>23</v>
      </c>
      <c r="C27" s="5" t="s">
        <v>122</v>
      </c>
      <c r="D27" s="3"/>
      <c r="E27" s="3"/>
    </row>
    <row r="28" spans="2:5" ht="16.5" x14ac:dyDescent="0.3">
      <c r="B28" s="1"/>
      <c r="C28" s="4" t="s">
        <v>77</v>
      </c>
      <c r="D28" s="4" t="s">
        <v>75</v>
      </c>
      <c r="E28" s="4" t="s">
        <v>76</v>
      </c>
    </row>
    <row r="29" spans="2:5" ht="16.5" x14ac:dyDescent="0.3">
      <c r="B29" s="1"/>
      <c r="C29" s="3" t="s">
        <v>123</v>
      </c>
      <c r="D29" s="4">
        <f>COUNTIF('Datos Operacionalizados'!$Y$3:$Y$19,'Sección 4'!C29)</f>
        <v>0</v>
      </c>
      <c r="E29" s="8">
        <f>D29/$D$34</f>
        <v>0</v>
      </c>
    </row>
    <row r="30" spans="2:5" ht="16.5" x14ac:dyDescent="0.3">
      <c r="B30" s="1"/>
      <c r="C30" s="3" t="s">
        <v>124</v>
      </c>
      <c r="D30" s="4">
        <f>COUNTIF('Datos Operacionalizados'!$Y$3:$Y$19,'Sección 4'!C30)</f>
        <v>0</v>
      </c>
      <c r="E30" s="8">
        <f t="shared" ref="E30:E33" si="1">D30/$D$34</f>
        <v>0</v>
      </c>
    </row>
    <row r="31" spans="2:5" ht="16.5" x14ac:dyDescent="0.3">
      <c r="B31" s="1"/>
      <c r="C31" s="3" t="s">
        <v>125</v>
      </c>
      <c r="D31" s="4">
        <f>COUNTIF('Datos Operacionalizados'!$Y$3:$Y$19,'Sección 4'!C31)</f>
        <v>0</v>
      </c>
      <c r="E31" s="8">
        <f t="shared" si="1"/>
        <v>0</v>
      </c>
    </row>
    <row r="32" spans="2:5" ht="16.5" x14ac:dyDescent="0.3">
      <c r="B32" s="1"/>
      <c r="C32" s="3" t="s">
        <v>126</v>
      </c>
      <c r="D32" s="4">
        <f>COUNTIF('Datos Operacionalizados'!$Y$3:$Y$19,'Sección 4'!C32)</f>
        <v>2</v>
      </c>
      <c r="E32" s="8">
        <f t="shared" si="1"/>
        <v>0.2857142857142857</v>
      </c>
    </row>
    <row r="33" spans="2:5" ht="16.5" x14ac:dyDescent="0.3">
      <c r="B33" s="1"/>
      <c r="C33" s="3" t="s">
        <v>127</v>
      </c>
      <c r="D33" s="4">
        <f>COUNTIF('Datos Operacionalizados'!$Y$3:$Y$19,'Sección 4'!C33)</f>
        <v>5</v>
      </c>
      <c r="E33" s="8">
        <f t="shared" si="1"/>
        <v>0.7142857142857143</v>
      </c>
    </row>
    <row r="34" spans="2:5" ht="16.5" x14ac:dyDescent="0.3">
      <c r="B34" s="1"/>
      <c r="C34" s="7" t="s">
        <v>78</v>
      </c>
      <c r="D34" s="2">
        <f>SUM(D29:D33)</f>
        <v>7</v>
      </c>
      <c r="E34" s="9">
        <f>SUM(E29:E33)</f>
        <v>1</v>
      </c>
    </row>
    <row r="38" spans="2:5" ht="16.5" x14ac:dyDescent="0.3">
      <c r="B38" s="6" t="s">
        <v>68</v>
      </c>
      <c r="C38" s="1"/>
      <c r="D38" s="1"/>
      <c r="E38" s="1"/>
    </row>
    <row r="39" spans="2:5" ht="16.5" x14ac:dyDescent="0.3">
      <c r="B39" s="2">
        <v>24</v>
      </c>
      <c r="C39" s="5" t="s">
        <v>128</v>
      </c>
      <c r="D39" s="3"/>
      <c r="E39" s="3"/>
    </row>
    <row r="40" spans="2:5" ht="16.5" x14ac:dyDescent="0.3">
      <c r="B40" s="1"/>
      <c r="C40" s="4" t="s">
        <v>77</v>
      </c>
      <c r="D40" s="4" t="s">
        <v>75</v>
      </c>
      <c r="E40" s="4" t="s">
        <v>76</v>
      </c>
    </row>
    <row r="41" spans="2:5" ht="16.5" x14ac:dyDescent="0.3">
      <c r="B41" s="1"/>
      <c r="C41" s="3" t="s">
        <v>373</v>
      </c>
      <c r="D41" s="4">
        <f>COUNTIF('Datos Operacionalizados'!$Z$3:$Z$19,'Sección 4'!C41)</f>
        <v>5</v>
      </c>
      <c r="E41" s="8">
        <f>D41/$D$45</f>
        <v>0.7142857142857143</v>
      </c>
    </row>
    <row r="42" spans="2:5" ht="16.5" x14ac:dyDescent="0.3">
      <c r="B42" s="1"/>
      <c r="C42" s="3" t="s">
        <v>374</v>
      </c>
      <c r="D42" s="4">
        <f>COUNTIF('Datos Operacionalizados'!$Z$3:$Z$19,'Sección 4'!C42)</f>
        <v>1</v>
      </c>
      <c r="E42" s="8">
        <f>D42/$D$45</f>
        <v>0.14285714285714285</v>
      </c>
    </row>
    <row r="43" spans="2:5" ht="16.5" x14ac:dyDescent="0.3">
      <c r="B43" s="1"/>
      <c r="C43" s="3" t="s">
        <v>129</v>
      </c>
      <c r="D43" s="4">
        <f>COUNTIF('Datos Operacionalizados'!$Z$3:$Z$19,'Sección 4'!C43)</f>
        <v>0</v>
      </c>
      <c r="E43" s="8">
        <f>D43/$D$45</f>
        <v>0</v>
      </c>
    </row>
    <row r="44" spans="2:5" ht="16.5" x14ac:dyDescent="0.3">
      <c r="B44" s="1"/>
      <c r="C44" s="3" t="s">
        <v>130</v>
      </c>
      <c r="D44" s="4">
        <f>COUNTIF('Datos Operacionalizados'!$Z$3:$Z$19,'Sección 4'!C44)</f>
        <v>1</v>
      </c>
      <c r="E44" s="8">
        <f>D44/$D$45</f>
        <v>0.14285714285714285</v>
      </c>
    </row>
    <row r="45" spans="2:5" ht="16.5" x14ac:dyDescent="0.3">
      <c r="B45" s="1"/>
      <c r="C45" s="7" t="s">
        <v>78</v>
      </c>
      <c r="D45" s="2">
        <f>SUM(D41:D44)</f>
        <v>7</v>
      </c>
      <c r="E45" s="9">
        <f>SUM(E41:E44)</f>
        <v>1</v>
      </c>
    </row>
    <row r="49" spans="2:5" ht="16.5" x14ac:dyDescent="0.3">
      <c r="B49" s="6" t="s">
        <v>68</v>
      </c>
      <c r="C49" s="1"/>
      <c r="D49" s="1"/>
      <c r="E49" s="1"/>
    </row>
    <row r="50" spans="2:5" ht="16.5" x14ac:dyDescent="0.3">
      <c r="B50" s="2">
        <v>25</v>
      </c>
      <c r="C50" s="5" t="s">
        <v>131</v>
      </c>
      <c r="D50" s="3"/>
      <c r="E50" s="3"/>
    </row>
    <row r="51" spans="2:5" ht="16.5" x14ac:dyDescent="0.3">
      <c r="B51" s="1"/>
      <c r="C51" s="4" t="s">
        <v>77</v>
      </c>
      <c r="D51" s="4" t="s">
        <v>75</v>
      </c>
      <c r="E51" s="4" t="s">
        <v>76</v>
      </c>
    </row>
    <row r="52" spans="2:5" ht="16.5" x14ac:dyDescent="0.3">
      <c r="B52" s="1"/>
      <c r="C52" s="3" t="s">
        <v>132</v>
      </c>
      <c r="D52" s="4">
        <f>COUNTIF('Datos Operacionalizados'!$AA$3:$AA$19,'Sección 4'!C52)</f>
        <v>1</v>
      </c>
      <c r="E52" s="8">
        <f>D52/$D$56</f>
        <v>0.14285714285714285</v>
      </c>
    </row>
    <row r="53" spans="2:5" ht="16.5" x14ac:dyDescent="0.3">
      <c r="B53" s="1"/>
      <c r="C53" s="3" t="s">
        <v>133</v>
      </c>
      <c r="D53" s="4">
        <f>COUNTIF('Datos Operacionalizados'!$AA$3:$AA$19,'Sección 4'!C53)</f>
        <v>1</v>
      </c>
      <c r="E53" s="8">
        <f>D53/$D$56</f>
        <v>0.14285714285714285</v>
      </c>
    </row>
    <row r="54" spans="2:5" ht="16.5" x14ac:dyDescent="0.3">
      <c r="B54" s="1"/>
      <c r="C54" s="3" t="s">
        <v>134</v>
      </c>
      <c r="D54" s="4">
        <f>COUNTIF('Datos Operacionalizados'!$AA$3:$AA$19,'Sección 4'!C54)</f>
        <v>5</v>
      </c>
      <c r="E54" s="8">
        <f>D54/$D$56</f>
        <v>0.7142857142857143</v>
      </c>
    </row>
    <row r="55" spans="2:5" ht="16.5" x14ac:dyDescent="0.3">
      <c r="B55" s="1"/>
      <c r="C55" s="3" t="s">
        <v>135</v>
      </c>
      <c r="D55" s="4">
        <f>COUNTIF('Datos Operacionalizados'!$AA$3:$AA$19,'Sección 4'!C55)</f>
        <v>0</v>
      </c>
      <c r="E55" s="8">
        <f>D55/$D$56</f>
        <v>0</v>
      </c>
    </row>
    <row r="56" spans="2:5" ht="16.5" x14ac:dyDescent="0.3">
      <c r="B56" s="1"/>
      <c r="C56" s="7" t="s">
        <v>78</v>
      </c>
      <c r="D56" s="2">
        <f>SUM(D52:D55)</f>
        <v>7</v>
      </c>
      <c r="E56" s="9">
        <f>SUM(E52:E55)</f>
        <v>1</v>
      </c>
    </row>
    <row r="60" spans="2:5" ht="16.5" x14ac:dyDescent="0.3">
      <c r="B60" s="6" t="s">
        <v>68</v>
      </c>
      <c r="C60" s="1"/>
      <c r="D60" s="1"/>
      <c r="E60" s="1"/>
    </row>
    <row r="61" spans="2:5" ht="16.5" x14ac:dyDescent="0.3">
      <c r="B61" s="2">
        <v>26</v>
      </c>
      <c r="C61" s="5" t="s">
        <v>136</v>
      </c>
      <c r="D61" s="3"/>
      <c r="E61" s="3"/>
    </row>
    <row r="62" spans="2:5" ht="16.5" x14ac:dyDescent="0.3">
      <c r="B62" s="1"/>
      <c r="C62" s="4" t="s">
        <v>77</v>
      </c>
      <c r="D62" s="4" t="s">
        <v>75</v>
      </c>
      <c r="E62" s="4" t="s">
        <v>76</v>
      </c>
    </row>
    <row r="63" spans="2:5" ht="16.5" x14ac:dyDescent="0.3">
      <c r="B63" s="1"/>
      <c r="C63" s="3" t="s">
        <v>137</v>
      </c>
      <c r="D63" s="4">
        <f>COUNTIF('Datos Operacionalizados'!$AB$3:$AB$19,'Sección 4'!C63)</f>
        <v>0</v>
      </c>
      <c r="E63" s="8">
        <f>D63/$D$8</f>
        <v>0</v>
      </c>
    </row>
    <row r="64" spans="2:5" ht="16.5" x14ac:dyDescent="0.3">
      <c r="B64" s="1"/>
      <c r="C64" s="3" t="s">
        <v>138</v>
      </c>
      <c r="D64" s="4">
        <f>COUNTIF('Datos Operacionalizados'!$AB$3:$AB$19,'Sección 4'!C64)</f>
        <v>5</v>
      </c>
      <c r="E64" s="8">
        <f t="shared" ref="E64:E67" si="2">D64/$D$8</f>
        <v>0.29411764705882354</v>
      </c>
    </row>
    <row r="65" spans="2:5" ht="16.5" x14ac:dyDescent="0.3">
      <c r="B65" s="1"/>
      <c r="C65" s="3" t="s">
        <v>139</v>
      </c>
      <c r="D65" s="4">
        <f>COUNTIF('Datos Operacionalizados'!$AB$3:$AB$19,'Sección 4'!C65)</f>
        <v>0</v>
      </c>
      <c r="E65" s="8">
        <f t="shared" si="2"/>
        <v>0</v>
      </c>
    </row>
    <row r="66" spans="2:5" ht="16.5" x14ac:dyDescent="0.3">
      <c r="B66" s="1"/>
      <c r="C66" s="3" t="s">
        <v>140</v>
      </c>
      <c r="D66" s="4">
        <f>COUNTIF('Datos Operacionalizados'!$AB$3:$AB$19,'Sección 4'!C66)</f>
        <v>0</v>
      </c>
      <c r="E66" s="8">
        <f t="shared" si="2"/>
        <v>0</v>
      </c>
    </row>
    <row r="67" spans="2:5" ht="16.5" x14ac:dyDescent="0.3">
      <c r="B67" s="1"/>
      <c r="C67" s="3" t="s">
        <v>141</v>
      </c>
      <c r="D67" s="4">
        <f>COUNTIF('Datos Operacionalizados'!$AB$3:$AB$19,'Sección 4'!C67)</f>
        <v>2</v>
      </c>
      <c r="E67" s="8">
        <f t="shared" si="2"/>
        <v>0.11764705882352941</v>
      </c>
    </row>
    <row r="68" spans="2:5" ht="16.5" x14ac:dyDescent="0.3">
      <c r="B68" s="1"/>
      <c r="C68" s="7" t="s">
        <v>78</v>
      </c>
      <c r="D68" s="2">
        <f>SUM(D63:D67)</f>
        <v>7</v>
      </c>
      <c r="E68" s="9">
        <f>SUM(E63:E67)</f>
        <v>0.41176470588235292</v>
      </c>
    </row>
  </sheetData>
  <pageMargins left="0.7" right="0.7" top="0.75" bottom="0.75" header="0.3" footer="0.3"/>
  <ignoredErrors>
    <ignoredError sqref="E29:E33" evalError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AK29"/>
  <sheetViews>
    <sheetView zoomScale="85" zoomScaleNormal="85" workbookViewId="0">
      <selection activeCell="Q22" sqref="Q22:U22"/>
    </sheetView>
  </sheetViews>
  <sheetFormatPr baseColWidth="10" defaultRowHeight="16.5" x14ac:dyDescent="0.3"/>
  <cols>
    <col min="1" max="1" width="10" style="1" customWidth="1"/>
    <col min="2" max="2" width="14.28515625" style="1" customWidth="1"/>
    <col min="3" max="3" width="46.5703125" style="1" bestFit="1" customWidth="1"/>
    <col min="4" max="4" width="7" style="1" customWidth="1"/>
    <col min="5" max="15" width="5.7109375" style="1" customWidth="1"/>
    <col min="16" max="16" width="11.85546875" style="1" customWidth="1"/>
    <col min="17" max="22" width="5.7109375" style="1" customWidth="1"/>
    <col min="23" max="23" width="12.28515625" style="1" customWidth="1"/>
    <col min="24" max="30" width="5.7109375" style="1" customWidth="1"/>
    <col min="31" max="31" width="10.28515625" style="1" bestFit="1" customWidth="1"/>
    <col min="32" max="36" width="5.7109375" style="1" customWidth="1"/>
    <col min="37" max="16384" width="11.42578125" style="1"/>
  </cols>
  <sheetData>
    <row r="1" spans="2:37" x14ac:dyDescent="0.3">
      <c r="C1" s="11" t="s">
        <v>144</v>
      </c>
    </row>
    <row r="2" spans="2:37" ht="17.25" thickBot="1" x14ac:dyDescent="0.35">
      <c r="C2" s="12"/>
    </row>
    <row r="3" spans="2:37" ht="17.25" thickBot="1" x14ac:dyDescent="0.35">
      <c r="D3" s="230" t="s">
        <v>179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2"/>
      <c r="Q3" s="230" t="s">
        <v>177</v>
      </c>
      <c r="R3" s="231"/>
      <c r="S3" s="231"/>
      <c r="T3" s="231"/>
      <c r="U3" s="231"/>
      <c r="V3" s="231"/>
      <c r="W3" s="232"/>
      <c r="X3" s="230" t="s">
        <v>419</v>
      </c>
      <c r="Y3" s="231"/>
      <c r="Z3" s="231"/>
      <c r="AA3" s="231"/>
      <c r="AB3" s="231"/>
      <c r="AC3" s="231"/>
      <c r="AD3" s="231"/>
      <c r="AE3" s="232"/>
      <c r="AF3" s="230" t="s">
        <v>178</v>
      </c>
      <c r="AG3" s="231"/>
      <c r="AH3" s="231"/>
      <c r="AI3" s="231"/>
      <c r="AJ3" s="231"/>
      <c r="AK3" s="232"/>
    </row>
    <row r="4" spans="2:37" x14ac:dyDescent="0.3">
      <c r="B4" s="18" t="s">
        <v>142</v>
      </c>
      <c r="C4" s="18" t="s">
        <v>143</v>
      </c>
      <c r="D4" s="17" t="s">
        <v>145</v>
      </c>
      <c r="E4" s="22" t="s">
        <v>146</v>
      </c>
      <c r="F4" s="22" t="s">
        <v>147</v>
      </c>
      <c r="G4" s="22" t="s">
        <v>148</v>
      </c>
      <c r="H4" s="22" t="s">
        <v>149</v>
      </c>
      <c r="I4" s="22" t="s">
        <v>150</v>
      </c>
      <c r="J4" s="22" t="s">
        <v>154</v>
      </c>
      <c r="K4" s="22" t="s">
        <v>156</v>
      </c>
      <c r="L4" s="22" t="s">
        <v>157</v>
      </c>
      <c r="M4" s="22" t="s">
        <v>158</v>
      </c>
      <c r="N4" s="22" t="s">
        <v>163</v>
      </c>
      <c r="O4" s="161" t="s">
        <v>167</v>
      </c>
      <c r="P4" s="219" t="s">
        <v>175</v>
      </c>
      <c r="Q4" s="17" t="s">
        <v>151</v>
      </c>
      <c r="R4" s="22" t="s">
        <v>161</v>
      </c>
      <c r="S4" s="22" t="s">
        <v>162</v>
      </c>
      <c r="T4" s="22" t="s">
        <v>164</v>
      </c>
      <c r="U4" s="22" t="s">
        <v>171</v>
      </c>
      <c r="V4" s="161" t="s">
        <v>172</v>
      </c>
      <c r="W4" s="219" t="s">
        <v>175</v>
      </c>
      <c r="X4" s="17" t="s">
        <v>152</v>
      </c>
      <c r="Y4" s="22" t="s">
        <v>153</v>
      </c>
      <c r="Z4" s="22" t="s">
        <v>159</v>
      </c>
      <c r="AA4" s="22" t="s">
        <v>160</v>
      </c>
      <c r="AB4" s="22" t="s">
        <v>165</v>
      </c>
      <c r="AC4" s="22" t="s">
        <v>173</v>
      </c>
      <c r="AD4" s="161" t="s">
        <v>174</v>
      </c>
      <c r="AE4" s="219" t="s">
        <v>175</v>
      </c>
      <c r="AF4" s="17" t="s">
        <v>155</v>
      </c>
      <c r="AG4" s="22" t="s">
        <v>166</v>
      </c>
      <c r="AH4" s="22" t="s">
        <v>168</v>
      </c>
      <c r="AI4" s="22" t="s">
        <v>169</v>
      </c>
      <c r="AJ4" s="161" t="s">
        <v>170</v>
      </c>
      <c r="AK4" s="178" t="s">
        <v>175</v>
      </c>
    </row>
    <row r="5" spans="2:37" x14ac:dyDescent="0.3">
      <c r="B5" s="19">
        <v>1</v>
      </c>
      <c r="C5" s="23" t="s">
        <v>322</v>
      </c>
      <c r="D5" s="202">
        <f>+'Datos Operacionalizados'!AC3</f>
        <v>0</v>
      </c>
      <c r="E5" s="4">
        <f>+'Datos Operacionalizados'!AD3</f>
        <v>0</v>
      </c>
      <c r="F5" s="4">
        <f>+'Datos Operacionalizados'!AE3</f>
        <v>0</v>
      </c>
      <c r="G5" s="4">
        <f>+'Datos Operacionalizados'!AF3</f>
        <v>0</v>
      </c>
      <c r="H5" s="4">
        <f>+'Datos Operacionalizados'!AG3</f>
        <v>0</v>
      </c>
      <c r="I5" s="4">
        <f>+'Datos Operacionalizados'!AH3</f>
        <v>0</v>
      </c>
      <c r="J5" s="4">
        <f>+'Datos Operacionalizados'!AL3</f>
        <v>0</v>
      </c>
      <c r="K5" s="4">
        <f>+'Datos Operacionalizados'!AN3</f>
        <v>0</v>
      </c>
      <c r="L5" s="4">
        <f>+'Datos Operacionalizados'!AO3</f>
        <v>0</v>
      </c>
      <c r="M5" s="4">
        <f>+'Datos Operacionalizados'!AP3</f>
        <v>0</v>
      </c>
      <c r="N5" s="4">
        <f>+'Datos Operacionalizados'!AU3</f>
        <v>0</v>
      </c>
      <c r="O5" s="203">
        <f>+'Datos Operacionalizados'!AY3</f>
        <v>0</v>
      </c>
      <c r="P5" s="220">
        <f>(SUM(D5:O5))/(COUNTA(D5:O5))</f>
        <v>0</v>
      </c>
      <c r="Q5" s="202">
        <f>+'Datos Operacionalizados'!AI3</f>
        <v>0</v>
      </c>
      <c r="R5" s="4">
        <f>+'Datos Operacionalizados'!AS3</f>
        <v>0</v>
      </c>
      <c r="S5" s="4">
        <f>+'Datos Operacionalizados'!AT3</f>
        <v>0</v>
      </c>
      <c r="T5" s="4">
        <f>+'Datos Operacionalizados'!AV3</f>
        <v>0</v>
      </c>
      <c r="U5" s="4">
        <f>+'Datos Operacionalizados'!BC3</f>
        <v>0</v>
      </c>
      <c r="V5" s="203">
        <f>+'Datos Operacionalizados'!BD3</f>
        <v>0</v>
      </c>
      <c r="W5" s="220">
        <f>(SUM(Q5:V5))/(COUNTA(Q5:V5))</f>
        <v>0</v>
      </c>
      <c r="X5" s="202">
        <f>+'Datos Operacionalizados'!AJ3</f>
        <v>0</v>
      </c>
      <c r="Y5" s="4">
        <f>+'Datos Operacionalizados'!AK3</f>
        <v>0</v>
      </c>
      <c r="Z5" s="4">
        <f>+'Datos Operacionalizados'!AQ3</f>
        <v>0</v>
      </c>
      <c r="AA5" s="4">
        <f>+'Datos Operacionalizados'!AR3</f>
        <v>1</v>
      </c>
      <c r="AB5" s="4">
        <f>+'Datos Operacionalizados'!AW3</f>
        <v>0</v>
      </c>
      <c r="AC5" s="4">
        <f>+'Datos Operacionalizados'!BE3</f>
        <v>0</v>
      </c>
      <c r="AD5" s="203">
        <f>+'Datos Operacionalizados'!BF3</f>
        <v>0</v>
      </c>
      <c r="AE5" s="220">
        <f>(SUM(X5:AD5))/(COUNTA(X5:AD5))</f>
        <v>0.14285714285714285</v>
      </c>
      <c r="AF5" s="202">
        <f>+'Datos Operacionalizados'!AM3</f>
        <v>0</v>
      </c>
      <c r="AG5" s="4">
        <f>+'Datos Operacionalizados'!AX3</f>
        <v>1</v>
      </c>
      <c r="AH5" s="4">
        <f>+'Datos Operacionalizados'!AZ3</f>
        <v>0</v>
      </c>
      <c r="AI5" s="4">
        <f>+'Datos Operacionalizados'!BA3</f>
        <v>0</v>
      </c>
      <c r="AJ5" s="203">
        <f>+'Datos Operacionalizados'!BB3</f>
        <v>0</v>
      </c>
      <c r="AK5" s="179">
        <f>(SUM(AF5:AJ5))/(COUNTA(AF5:AJ5))</f>
        <v>0.2</v>
      </c>
    </row>
    <row r="6" spans="2:37" x14ac:dyDescent="0.3">
      <c r="B6" s="19">
        <v>2</v>
      </c>
      <c r="C6" s="23" t="s">
        <v>323</v>
      </c>
      <c r="D6" s="202">
        <f>+'Datos Operacionalizados'!AC4</f>
        <v>0</v>
      </c>
      <c r="E6" s="4">
        <f>+'Datos Operacionalizados'!AD4</f>
        <v>0</v>
      </c>
      <c r="F6" s="4">
        <f>+'Datos Operacionalizados'!AE4</f>
        <v>1</v>
      </c>
      <c r="G6" s="4">
        <f>+'Datos Operacionalizados'!AF4</f>
        <v>1</v>
      </c>
      <c r="H6" s="4">
        <f>+'Datos Operacionalizados'!AG4</f>
        <v>1</v>
      </c>
      <c r="I6" s="4">
        <f>+'Datos Operacionalizados'!AH4</f>
        <v>1</v>
      </c>
      <c r="J6" s="4">
        <f>+'Datos Operacionalizados'!AL4</f>
        <v>1</v>
      </c>
      <c r="K6" s="4">
        <f>+'Datos Operacionalizados'!AN4</f>
        <v>1</v>
      </c>
      <c r="L6" s="4">
        <f>+'Datos Operacionalizados'!AO4</f>
        <v>1</v>
      </c>
      <c r="M6" s="4">
        <f>+'Datos Operacionalizados'!AP4</f>
        <v>1</v>
      </c>
      <c r="N6" s="4">
        <f>+'Datos Operacionalizados'!AU4</f>
        <v>0</v>
      </c>
      <c r="O6" s="203">
        <f>+'Datos Operacionalizados'!AY4</f>
        <v>1</v>
      </c>
      <c r="P6" s="220">
        <f t="shared" ref="P6:P21" si="0">(SUM(D6:O6))/(COUNTA(D6:O6))</f>
        <v>0.75</v>
      </c>
      <c r="Q6" s="202">
        <f>+'Datos Operacionalizados'!AI4</f>
        <v>1</v>
      </c>
      <c r="R6" s="4">
        <f>+'Datos Operacionalizados'!AS4</f>
        <v>0</v>
      </c>
      <c r="S6" s="4">
        <f>+'Datos Operacionalizados'!AT4</f>
        <v>0</v>
      </c>
      <c r="T6" s="4">
        <f>+'Datos Operacionalizados'!AV4</f>
        <v>0</v>
      </c>
      <c r="U6" s="4">
        <f>+'Datos Operacionalizados'!BC4</f>
        <v>0</v>
      </c>
      <c r="V6" s="203">
        <f>+'Datos Operacionalizados'!BD4</f>
        <v>0</v>
      </c>
      <c r="W6" s="220">
        <f t="shared" ref="W6:W21" si="1">(SUM(Q6:V6))/(COUNTA(Q6:V6))</f>
        <v>0.16666666666666666</v>
      </c>
      <c r="X6" s="202">
        <f>+'Datos Operacionalizados'!AJ4</f>
        <v>1</v>
      </c>
      <c r="Y6" s="4">
        <f>+'Datos Operacionalizados'!AK4</f>
        <v>1</v>
      </c>
      <c r="Z6" s="4">
        <f>+'Datos Operacionalizados'!AQ4</f>
        <v>1</v>
      </c>
      <c r="AA6" s="4">
        <f>+'Datos Operacionalizados'!AR4</f>
        <v>1</v>
      </c>
      <c r="AB6" s="4">
        <f>+'Datos Operacionalizados'!AW4</f>
        <v>1</v>
      </c>
      <c r="AC6" s="4">
        <f>+'Datos Operacionalizados'!BE4</f>
        <v>1</v>
      </c>
      <c r="AD6" s="203">
        <f>+'Datos Operacionalizados'!BF4</f>
        <v>1</v>
      </c>
      <c r="AE6" s="220">
        <f t="shared" ref="AE6:AE21" si="2">(SUM(X6:AD6))/(COUNTA(X6:AD6))</f>
        <v>1</v>
      </c>
      <c r="AF6" s="202">
        <f>+'Datos Operacionalizados'!AM4</f>
        <v>1</v>
      </c>
      <c r="AG6" s="4">
        <f>+'Datos Operacionalizados'!AX4</f>
        <v>1</v>
      </c>
      <c r="AH6" s="4">
        <f>+'Datos Operacionalizados'!AZ4</f>
        <v>1</v>
      </c>
      <c r="AI6" s="4">
        <f>+'Datos Operacionalizados'!BA4</f>
        <v>1</v>
      </c>
      <c r="AJ6" s="203">
        <f>+'Datos Operacionalizados'!BB4</f>
        <v>0</v>
      </c>
      <c r="AK6" s="179">
        <f t="shared" ref="AK6:AK21" si="3">(SUM(AF6:AJ6))/(COUNTA(AF6:AJ6))</f>
        <v>0.8</v>
      </c>
    </row>
    <row r="7" spans="2:37" x14ac:dyDescent="0.3">
      <c r="B7" s="19">
        <v>3</v>
      </c>
      <c r="C7" s="23" t="s">
        <v>324</v>
      </c>
      <c r="D7" s="202">
        <f>+'Datos Operacionalizados'!AC5</f>
        <v>1</v>
      </c>
      <c r="E7" s="4">
        <f>+'Datos Operacionalizados'!AD5</f>
        <v>1</v>
      </c>
      <c r="F7" s="4">
        <f>+'Datos Operacionalizados'!AE5</f>
        <v>1</v>
      </c>
      <c r="G7" s="4">
        <f>+'Datos Operacionalizados'!AF5</f>
        <v>1</v>
      </c>
      <c r="H7" s="4">
        <f>+'Datos Operacionalizados'!AG5</f>
        <v>0</v>
      </c>
      <c r="I7" s="4">
        <f>+'Datos Operacionalizados'!AH5</f>
        <v>1</v>
      </c>
      <c r="J7" s="4">
        <f>+'Datos Operacionalizados'!AL5</f>
        <v>1</v>
      </c>
      <c r="K7" s="4">
        <f>+'Datos Operacionalizados'!AN5</f>
        <v>1</v>
      </c>
      <c r="L7" s="4">
        <f>+'Datos Operacionalizados'!AO5</f>
        <v>1</v>
      </c>
      <c r="M7" s="4">
        <f>+'Datos Operacionalizados'!AP5</f>
        <v>0</v>
      </c>
      <c r="N7" s="4">
        <f>+'Datos Operacionalizados'!AU5</f>
        <v>0</v>
      </c>
      <c r="O7" s="203">
        <f>+'Datos Operacionalizados'!AY5</f>
        <v>1</v>
      </c>
      <c r="P7" s="220">
        <f t="shared" si="0"/>
        <v>0.75</v>
      </c>
      <c r="Q7" s="202">
        <f>+'Datos Operacionalizados'!AI5</f>
        <v>0</v>
      </c>
      <c r="R7" s="4">
        <f>+'Datos Operacionalizados'!AS5</f>
        <v>0</v>
      </c>
      <c r="S7" s="4">
        <f>+'Datos Operacionalizados'!AT5</f>
        <v>0</v>
      </c>
      <c r="T7" s="4">
        <f>+'Datos Operacionalizados'!AV5</f>
        <v>0</v>
      </c>
      <c r="U7" s="4">
        <f>+'Datos Operacionalizados'!BC5</f>
        <v>0</v>
      </c>
      <c r="V7" s="203">
        <f>+'Datos Operacionalizados'!BD5</f>
        <v>0</v>
      </c>
      <c r="W7" s="220">
        <f t="shared" si="1"/>
        <v>0</v>
      </c>
      <c r="X7" s="202">
        <f>+'Datos Operacionalizados'!AJ5</f>
        <v>0</v>
      </c>
      <c r="Y7" s="4">
        <f>+'Datos Operacionalizados'!AK5</f>
        <v>1</v>
      </c>
      <c r="Z7" s="4">
        <f>+'Datos Operacionalizados'!AQ5</f>
        <v>1</v>
      </c>
      <c r="AA7" s="4">
        <f>+'Datos Operacionalizados'!AR5</f>
        <v>0</v>
      </c>
      <c r="AB7" s="4">
        <f>+'Datos Operacionalizados'!AW5</f>
        <v>0</v>
      </c>
      <c r="AC7" s="4">
        <f>+'Datos Operacionalizados'!BE5</f>
        <v>0</v>
      </c>
      <c r="AD7" s="203">
        <f>+'Datos Operacionalizados'!BF5</f>
        <v>1</v>
      </c>
      <c r="AE7" s="220">
        <f t="shared" si="2"/>
        <v>0.42857142857142855</v>
      </c>
      <c r="AF7" s="202">
        <f>+'Datos Operacionalizados'!AM5</f>
        <v>0</v>
      </c>
      <c r="AG7" s="4">
        <f>+'Datos Operacionalizados'!AX5</f>
        <v>1</v>
      </c>
      <c r="AH7" s="4">
        <f>+'Datos Operacionalizados'!AZ5</f>
        <v>1</v>
      </c>
      <c r="AI7" s="4">
        <f>+'Datos Operacionalizados'!BA5</f>
        <v>0</v>
      </c>
      <c r="AJ7" s="203">
        <f>+'Datos Operacionalizados'!BB5</f>
        <v>0</v>
      </c>
      <c r="AK7" s="179">
        <f t="shared" si="3"/>
        <v>0.4</v>
      </c>
    </row>
    <row r="8" spans="2:37" x14ac:dyDescent="0.3">
      <c r="B8" s="19">
        <v>4</v>
      </c>
      <c r="C8" s="23" t="s">
        <v>325</v>
      </c>
      <c r="D8" s="202">
        <f>+'Datos Operacionalizados'!AC6</f>
        <v>1</v>
      </c>
      <c r="E8" s="4">
        <f>+'Datos Operacionalizados'!AD6</f>
        <v>0</v>
      </c>
      <c r="F8" s="4">
        <f>+'Datos Operacionalizados'!AE6</f>
        <v>0</v>
      </c>
      <c r="G8" s="4">
        <f>+'Datos Operacionalizados'!AF6</f>
        <v>1</v>
      </c>
      <c r="H8" s="4">
        <f>+'Datos Operacionalizados'!AG6</f>
        <v>0</v>
      </c>
      <c r="I8" s="4">
        <f>+'Datos Operacionalizados'!AH6</f>
        <v>1</v>
      </c>
      <c r="J8" s="4">
        <f>+'Datos Operacionalizados'!AL6</f>
        <v>1</v>
      </c>
      <c r="K8" s="4">
        <f>+'Datos Operacionalizados'!AN6</f>
        <v>1</v>
      </c>
      <c r="L8" s="4">
        <f>+'Datos Operacionalizados'!AO6</f>
        <v>0</v>
      </c>
      <c r="M8" s="4">
        <f>+'Datos Operacionalizados'!AP6</f>
        <v>0</v>
      </c>
      <c r="N8" s="4">
        <f>+'Datos Operacionalizados'!AU6</f>
        <v>0</v>
      </c>
      <c r="O8" s="203">
        <f>+'Datos Operacionalizados'!AY6</f>
        <v>1</v>
      </c>
      <c r="P8" s="220">
        <f t="shared" si="0"/>
        <v>0.5</v>
      </c>
      <c r="Q8" s="202">
        <f>+'Datos Operacionalizados'!AI6</f>
        <v>0</v>
      </c>
      <c r="R8" s="4">
        <f>+'Datos Operacionalizados'!AS6</f>
        <v>0</v>
      </c>
      <c r="S8" s="4">
        <f>+'Datos Operacionalizados'!AT6</f>
        <v>0</v>
      </c>
      <c r="T8" s="4">
        <f>+'Datos Operacionalizados'!AV6</f>
        <v>0</v>
      </c>
      <c r="U8" s="4">
        <f>+'Datos Operacionalizados'!BC6</f>
        <v>0</v>
      </c>
      <c r="V8" s="203">
        <f>+'Datos Operacionalizados'!BD6</f>
        <v>1</v>
      </c>
      <c r="W8" s="220">
        <f t="shared" si="1"/>
        <v>0.16666666666666666</v>
      </c>
      <c r="X8" s="202">
        <f>+'Datos Operacionalizados'!AJ6</f>
        <v>0</v>
      </c>
      <c r="Y8" s="4">
        <f>+'Datos Operacionalizados'!AK6</f>
        <v>0</v>
      </c>
      <c r="Z8" s="4">
        <f>+'Datos Operacionalizados'!AQ6</f>
        <v>0</v>
      </c>
      <c r="AA8" s="4">
        <f>+'Datos Operacionalizados'!AR6</f>
        <v>1</v>
      </c>
      <c r="AB8" s="4">
        <f>+'Datos Operacionalizados'!AW6</f>
        <v>1</v>
      </c>
      <c r="AC8" s="4">
        <f>+'Datos Operacionalizados'!BE6</f>
        <v>1</v>
      </c>
      <c r="AD8" s="203">
        <f>+'Datos Operacionalizados'!BF6</f>
        <v>1</v>
      </c>
      <c r="AE8" s="220">
        <f t="shared" si="2"/>
        <v>0.5714285714285714</v>
      </c>
      <c r="AF8" s="202">
        <f>+'Datos Operacionalizados'!AM6</f>
        <v>1</v>
      </c>
      <c r="AG8" s="4">
        <f>+'Datos Operacionalizados'!AX6</f>
        <v>1</v>
      </c>
      <c r="AH8" s="4">
        <f>+'Datos Operacionalizados'!AZ6</f>
        <v>1</v>
      </c>
      <c r="AI8" s="4">
        <f>+'Datos Operacionalizados'!BA6</f>
        <v>0</v>
      </c>
      <c r="AJ8" s="203">
        <f>+'Datos Operacionalizados'!BB6</f>
        <v>1</v>
      </c>
      <c r="AK8" s="179">
        <f t="shared" si="3"/>
        <v>0.8</v>
      </c>
    </row>
    <row r="9" spans="2:37" x14ac:dyDescent="0.3">
      <c r="B9" s="19">
        <v>5</v>
      </c>
      <c r="C9" s="23" t="s">
        <v>326</v>
      </c>
      <c r="D9" s="202">
        <f>+'Datos Operacionalizados'!AC7</f>
        <v>0</v>
      </c>
      <c r="E9" s="4">
        <f>+'Datos Operacionalizados'!AD7</f>
        <v>0</v>
      </c>
      <c r="F9" s="4">
        <f>+'Datos Operacionalizados'!AE7</f>
        <v>0</v>
      </c>
      <c r="G9" s="4">
        <f>+'Datos Operacionalizados'!AF7</f>
        <v>1</v>
      </c>
      <c r="H9" s="4">
        <f>+'Datos Operacionalizados'!AG7</f>
        <v>0</v>
      </c>
      <c r="I9" s="4">
        <f>+'Datos Operacionalizados'!AH7</f>
        <v>1</v>
      </c>
      <c r="J9" s="4">
        <f>+'Datos Operacionalizados'!AL7</f>
        <v>1</v>
      </c>
      <c r="K9" s="4">
        <f>+'Datos Operacionalizados'!AN7</f>
        <v>1</v>
      </c>
      <c r="L9" s="4">
        <f>+'Datos Operacionalizados'!AO7</f>
        <v>1</v>
      </c>
      <c r="M9" s="4">
        <f>+'Datos Operacionalizados'!AP7</f>
        <v>0</v>
      </c>
      <c r="N9" s="4">
        <f>+'Datos Operacionalizados'!AU7</f>
        <v>0</v>
      </c>
      <c r="O9" s="203">
        <f>+'Datos Operacionalizados'!AY7</f>
        <v>0</v>
      </c>
      <c r="P9" s="220">
        <f t="shared" si="0"/>
        <v>0.41666666666666669</v>
      </c>
      <c r="Q9" s="202">
        <f>+'Datos Operacionalizados'!AI7</f>
        <v>0</v>
      </c>
      <c r="R9" s="4">
        <f>+'Datos Operacionalizados'!AS7</f>
        <v>0</v>
      </c>
      <c r="S9" s="4">
        <f>+'Datos Operacionalizados'!AT7</f>
        <v>0</v>
      </c>
      <c r="T9" s="4">
        <f>+'Datos Operacionalizados'!AV7</f>
        <v>0</v>
      </c>
      <c r="U9" s="4">
        <f>+'Datos Operacionalizados'!BC7</f>
        <v>0</v>
      </c>
      <c r="V9" s="203">
        <f>+'Datos Operacionalizados'!BD7</f>
        <v>0</v>
      </c>
      <c r="W9" s="220">
        <f t="shared" si="1"/>
        <v>0</v>
      </c>
      <c r="X9" s="202">
        <f>+'Datos Operacionalizados'!AJ7</f>
        <v>0</v>
      </c>
      <c r="Y9" s="4">
        <f>+'Datos Operacionalizados'!AK7</f>
        <v>0</v>
      </c>
      <c r="Z9" s="4">
        <f>+'Datos Operacionalizados'!AQ7</f>
        <v>0</v>
      </c>
      <c r="AA9" s="4">
        <f>+'Datos Operacionalizados'!AR7</f>
        <v>0</v>
      </c>
      <c r="AB9" s="4">
        <f>+'Datos Operacionalizados'!AW7</f>
        <v>1</v>
      </c>
      <c r="AC9" s="4">
        <f>+'Datos Operacionalizados'!BE7</f>
        <v>1</v>
      </c>
      <c r="AD9" s="203">
        <f>+'Datos Operacionalizados'!BF7</f>
        <v>0</v>
      </c>
      <c r="AE9" s="220">
        <f t="shared" si="2"/>
        <v>0.2857142857142857</v>
      </c>
      <c r="AF9" s="202">
        <f>+'Datos Operacionalizados'!AM7</f>
        <v>1</v>
      </c>
      <c r="AG9" s="4">
        <f>+'Datos Operacionalizados'!AX7</f>
        <v>0</v>
      </c>
      <c r="AH9" s="4">
        <f>+'Datos Operacionalizados'!AZ7</f>
        <v>0</v>
      </c>
      <c r="AI9" s="4">
        <f>+'Datos Operacionalizados'!BA7</f>
        <v>0</v>
      </c>
      <c r="AJ9" s="203">
        <f>+'Datos Operacionalizados'!BB7</f>
        <v>1</v>
      </c>
      <c r="AK9" s="179">
        <f t="shared" si="3"/>
        <v>0.4</v>
      </c>
    </row>
    <row r="10" spans="2:37" x14ac:dyDescent="0.3">
      <c r="B10" s="19">
        <v>6</v>
      </c>
      <c r="C10" s="23" t="s">
        <v>327</v>
      </c>
      <c r="D10" s="202">
        <f>+'Datos Operacionalizados'!AC8</f>
        <v>0</v>
      </c>
      <c r="E10" s="4">
        <f>+'Datos Operacionalizados'!AD8</f>
        <v>0</v>
      </c>
      <c r="F10" s="4">
        <f>+'Datos Operacionalizados'!AE8</f>
        <v>1</v>
      </c>
      <c r="G10" s="4">
        <f>+'Datos Operacionalizados'!AF8</f>
        <v>1</v>
      </c>
      <c r="H10" s="4">
        <f>+'Datos Operacionalizados'!AG8</f>
        <v>0</v>
      </c>
      <c r="I10" s="4">
        <f>+'Datos Operacionalizados'!AH8</f>
        <v>1</v>
      </c>
      <c r="J10" s="4">
        <f>+'Datos Operacionalizados'!AL8</f>
        <v>1</v>
      </c>
      <c r="K10" s="4">
        <f>+'Datos Operacionalizados'!AN8</f>
        <v>1</v>
      </c>
      <c r="L10" s="4">
        <f>+'Datos Operacionalizados'!AO8</f>
        <v>1</v>
      </c>
      <c r="M10" s="4">
        <f>+'Datos Operacionalizados'!AP8</f>
        <v>0</v>
      </c>
      <c r="N10" s="4">
        <f>+'Datos Operacionalizados'!AU8</f>
        <v>1</v>
      </c>
      <c r="O10" s="203">
        <f>+'Datos Operacionalizados'!AY8</f>
        <v>1</v>
      </c>
      <c r="P10" s="220">
        <f t="shared" si="0"/>
        <v>0.66666666666666663</v>
      </c>
      <c r="Q10" s="202">
        <f>+'Datos Operacionalizados'!AI8</f>
        <v>0</v>
      </c>
      <c r="R10" s="4">
        <f>+'Datos Operacionalizados'!AS8</f>
        <v>0</v>
      </c>
      <c r="S10" s="4">
        <f>+'Datos Operacionalizados'!AT8</f>
        <v>0</v>
      </c>
      <c r="T10" s="4">
        <f>+'Datos Operacionalizados'!AV8</f>
        <v>0</v>
      </c>
      <c r="U10" s="4">
        <f>+'Datos Operacionalizados'!BC8</f>
        <v>1</v>
      </c>
      <c r="V10" s="203">
        <f>+'Datos Operacionalizados'!BD8</f>
        <v>1</v>
      </c>
      <c r="W10" s="220">
        <f t="shared" si="1"/>
        <v>0.33333333333333331</v>
      </c>
      <c r="X10" s="202">
        <f>+'Datos Operacionalizados'!AJ8</f>
        <v>0</v>
      </c>
      <c r="Y10" s="4">
        <f>+'Datos Operacionalizados'!AK8</f>
        <v>0</v>
      </c>
      <c r="Z10" s="4">
        <f>+'Datos Operacionalizados'!AQ8</f>
        <v>0</v>
      </c>
      <c r="AA10" s="4">
        <f>+'Datos Operacionalizados'!AR8</f>
        <v>1</v>
      </c>
      <c r="AB10" s="4">
        <f>+'Datos Operacionalizados'!AW8</f>
        <v>1</v>
      </c>
      <c r="AC10" s="4">
        <f>+'Datos Operacionalizados'!BE8</f>
        <v>1</v>
      </c>
      <c r="AD10" s="203">
        <f>+'Datos Operacionalizados'!BF8</f>
        <v>0</v>
      </c>
      <c r="AE10" s="220">
        <f t="shared" si="2"/>
        <v>0.42857142857142855</v>
      </c>
      <c r="AF10" s="202">
        <f>+'Datos Operacionalizados'!AM8</f>
        <v>1</v>
      </c>
      <c r="AG10" s="4">
        <f>+'Datos Operacionalizados'!AX8</f>
        <v>1</v>
      </c>
      <c r="AH10" s="4">
        <f>+'Datos Operacionalizados'!AZ8</f>
        <v>0</v>
      </c>
      <c r="AI10" s="4">
        <f>+'Datos Operacionalizados'!BA8</f>
        <v>0</v>
      </c>
      <c r="AJ10" s="203">
        <f>+'Datos Operacionalizados'!BB8</f>
        <v>1</v>
      </c>
      <c r="AK10" s="179">
        <f t="shared" si="3"/>
        <v>0.6</v>
      </c>
    </row>
    <row r="11" spans="2:37" x14ac:dyDescent="0.3">
      <c r="B11" s="19">
        <v>7</v>
      </c>
      <c r="C11" s="23" t="s">
        <v>328</v>
      </c>
      <c r="D11" s="202">
        <f>+'Datos Operacionalizados'!AC9</f>
        <v>0</v>
      </c>
      <c r="E11" s="4">
        <f>+'Datos Operacionalizados'!AD9</f>
        <v>0</v>
      </c>
      <c r="F11" s="4">
        <f>+'Datos Operacionalizados'!AE9</f>
        <v>0</v>
      </c>
      <c r="G11" s="4">
        <f>+'Datos Operacionalizados'!AF9</f>
        <v>0</v>
      </c>
      <c r="H11" s="4">
        <f>+'Datos Operacionalizados'!AG9</f>
        <v>0</v>
      </c>
      <c r="I11" s="4">
        <f>+'Datos Operacionalizados'!AH9</f>
        <v>0</v>
      </c>
      <c r="J11" s="4">
        <f>+'Datos Operacionalizados'!AL9</f>
        <v>0</v>
      </c>
      <c r="K11" s="4">
        <f>+'Datos Operacionalizados'!AN9</f>
        <v>0</v>
      </c>
      <c r="L11" s="4">
        <f>+'Datos Operacionalizados'!AO9</f>
        <v>0</v>
      </c>
      <c r="M11" s="4">
        <f>+'Datos Operacionalizados'!AP9</f>
        <v>0</v>
      </c>
      <c r="N11" s="4">
        <f>+'Datos Operacionalizados'!AU9</f>
        <v>0</v>
      </c>
      <c r="O11" s="203">
        <f>+'Datos Operacionalizados'!AY9</f>
        <v>0</v>
      </c>
      <c r="P11" s="220">
        <f t="shared" si="0"/>
        <v>0</v>
      </c>
      <c r="Q11" s="202">
        <f>+'Datos Operacionalizados'!AI9</f>
        <v>0</v>
      </c>
      <c r="R11" s="4">
        <f>+'Datos Operacionalizados'!AS9</f>
        <v>0</v>
      </c>
      <c r="S11" s="4">
        <f>+'Datos Operacionalizados'!AT9</f>
        <v>0</v>
      </c>
      <c r="T11" s="4">
        <f>+'Datos Operacionalizados'!AV9</f>
        <v>0</v>
      </c>
      <c r="U11" s="4">
        <f>+'Datos Operacionalizados'!BC9</f>
        <v>0</v>
      </c>
      <c r="V11" s="203">
        <f>+'Datos Operacionalizados'!BD9</f>
        <v>0</v>
      </c>
      <c r="W11" s="220">
        <f t="shared" si="1"/>
        <v>0</v>
      </c>
      <c r="X11" s="202">
        <f>+'Datos Operacionalizados'!AJ9</f>
        <v>0</v>
      </c>
      <c r="Y11" s="4">
        <f>+'Datos Operacionalizados'!AK9</f>
        <v>0</v>
      </c>
      <c r="Z11" s="4">
        <f>+'Datos Operacionalizados'!AQ9</f>
        <v>0</v>
      </c>
      <c r="AA11" s="4">
        <f>+'Datos Operacionalizados'!AR9</f>
        <v>0</v>
      </c>
      <c r="AB11" s="4">
        <f>+'Datos Operacionalizados'!AW9</f>
        <v>0</v>
      </c>
      <c r="AC11" s="4">
        <f>+'Datos Operacionalizados'!BE9</f>
        <v>0</v>
      </c>
      <c r="AD11" s="203">
        <f>+'Datos Operacionalizados'!BF9</f>
        <v>0</v>
      </c>
      <c r="AE11" s="220">
        <f t="shared" si="2"/>
        <v>0</v>
      </c>
      <c r="AF11" s="202">
        <f>+'Datos Operacionalizados'!AM9</f>
        <v>0</v>
      </c>
      <c r="AG11" s="4">
        <f>+'Datos Operacionalizados'!AX9</f>
        <v>0</v>
      </c>
      <c r="AH11" s="4">
        <f>+'Datos Operacionalizados'!AZ9</f>
        <v>0</v>
      </c>
      <c r="AI11" s="4">
        <f>+'Datos Operacionalizados'!BA9</f>
        <v>0</v>
      </c>
      <c r="AJ11" s="203">
        <f>+'Datos Operacionalizados'!BB9</f>
        <v>0</v>
      </c>
      <c r="AK11" s="179">
        <f t="shared" si="3"/>
        <v>0</v>
      </c>
    </row>
    <row r="12" spans="2:37" x14ac:dyDescent="0.3">
      <c r="B12" s="19">
        <v>8</v>
      </c>
      <c r="C12" s="23" t="s">
        <v>329</v>
      </c>
      <c r="D12" s="202">
        <f>+'Datos Operacionalizados'!AC10</f>
        <v>0</v>
      </c>
      <c r="E12" s="4">
        <f>+'Datos Operacionalizados'!AD10</f>
        <v>1</v>
      </c>
      <c r="F12" s="4">
        <f>+'Datos Operacionalizados'!AE10</f>
        <v>1</v>
      </c>
      <c r="G12" s="4">
        <f>+'Datos Operacionalizados'!AF10</f>
        <v>1</v>
      </c>
      <c r="H12" s="4">
        <f>+'Datos Operacionalizados'!AG10</f>
        <v>0</v>
      </c>
      <c r="I12" s="4">
        <f>+'Datos Operacionalizados'!AH10</f>
        <v>1</v>
      </c>
      <c r="J12" s="4">
        <f>+'Datos Operacionalizados'!AL10</f>
        <v>1</v>
      </c>
      <c r="K12" s="4">
        <f>+'Datos Operacionalizados'!AN10</f>
        <v>1</v>
      </c>
      <c r="L12" s="4">
        <f>+'Datos Operacionalizados'!AO10</f>
        <v>1</v>
      </c>
      <c r="M12" s="4">
        <f>+'Datos Operacionalizados'!AP10</f>
        <v>1</v>
      </c>
      <c r="N12" s="4">
        <f>+'Datos Operacionalizados'!AU10</f>
        <v>1</v>
      </c>
      <c r="O12" s="203">
        <f>+'Datos Operacionalizados'!AY10</f>
        <v>0</v>
      </c>
      <c r="P12" s="220">
        <f t="shared" si="0"/>
        <v>0.75</v>
      </c>
      <c r="Q12" s="202">
        <f>+'Datos Operacionalizados'!AI10</f>
        <v>1</v>
      </c>
      <c r="R12" s="4">
        <f>+'Datos Operacionalizados'!AS10</f>
        <v>0</v>
      </c>
      <c r="S12" s="4">
        <f>+'Datos Operacionalizados'!AT10</f>
        <v>0</v>
      </c>
      <c r="T12" s="4">
        <f>+'Datos Operacionalizados'!AV10</f>
        <v>0</v>
      </c>
      <c r="U12" s="4">
        <f>+'Datos Operacionalizados'!BC10</f>
        <v>1</v>
      </c>
      <c r="V12" s="203">
        <f>+'Datos Operacionalizados'!BD10</f>
        <v>1</v>
      </c>
      <c r="W12" s="220">
        <f t="shared" si="1"/>
        <v>0.5</v>
      </c>
      <c r="X12" s="202">
        <f>+'Datos Operacionalizados'!AJ10</f>
        <v>0</v>
      </c>
      <c r="Y12" s="4">
        <f>+'Datos Operacionalizados'!AK10</f>
        <v>0</v>
      </c>
      <c r="Z12" s="4">
        <f>+'Datos Operacionalizados'!AQ10</f>
        <v>0</v>
      </c>
      <c r="AA12" s="4">
        <f>+'Datos Operacionalizados'!AR10</f>
        <v>0</v>
      </c>
      <c r="AB12" s="4">
        <f>+'Datos Operacionalizados'!AW10</f>
        <v>1</v>
      </c>
      <c r="AC12" s="4">
        <f>+'Datos Operacionalizados'!BE10</f>
        <v>1</v>
      </c>
      <c r="AD12" s="203">
        <f>+'Datos Operacionalizados'!BF10</f>
        <v>0</v>
      </c>
      <c r="AE12" s="220">
        <f t="shared" si="2"/>
        <v>0.2857142857142857</v>
      </c>
      <c r="AF12" s="202">
        <f>+'Datos Operacionalizados'!AM10</f>
        <v>1</v>
      </c>
      <c r="AG12" s="4">
        <f>+'Datos Operacionalizados'!AX10</f>
        <v>1</v>
      </c>
      <c r="AH12" s="4">
        <f>+'Datos Operacionalizados'!AZ10</f>
        <v>0</v>
      </c>
      <c r="AI12" s="4">
        <f>+'Datos Operacionalizados'!BA10</f>
        <v>0</v>
      </c>
      <c r="AJ12" s="203">
        <f>+'Datos Operacionalizados'!BB10</f>
        <v>0</v>
      </c>
      <c r="AK12" s="179">
        <f t="shared" si="3"/>
        <v>0.4</v>
      </c>
    </row>
    <row r="13" spans="2:37" x14ac:dyDescent="0.3">
      <c r="B13" s="19">
        <v>9</v>
      </c>
      <c r="C13" s="23" t="s">
        <v>330</v>
      </c>
      <c r="D13" s="202">
        <f>+'Datos Operacionalizados'!AC11</f>
        <v>1</v>
      </c>
      <c r="E13" s="4">
        <f>+'Datos Operacionalizados'!AD11</f>
        <v>0</v>
      </c>
      <c r="F13" s="4">
        <f>+'Datos Operacionalizados'!AE11</f>
        <v>0</v>
      </c>
      <c r="G13" s="4">
        <f>+'Datos Operacionalizados'!AF11</f>
        <v>1</v>
      </c>
      <c r="H13" s="4">
        <f>+'Datos Operacionalizados'!AG11</f>
        <v>0</v>
      </c>
      <c r="I13" s="4">
        <f>+'Datos Operacionalizados'!AH11</f>
        <v>1</v>
      </c>
      <c r="J13" s="4">
        <f>+'Datos Operacionalizados'!AL11</f>
        <v>1</v>
      </c>
      <c r="K13" s="4">
        <f>+'Datos Operacionalizados'!AN11</f>
        <v>1</v>
      </c>
      <c r="L13" s="4">
        <f>+'Datos Operacionalizados'!AO11</f>
        <v>1</v>
      </c>
      <c r="M13" s="4">
        <f>+'Datos Operacionalizados'!AP11</f>
        <v>1</v>
      </c>
      <c r="N13" s="4">
        <f>+'Datos Operacionalizados'!AU11</f>
        <v>1</v>
      </c>
      <c r="O13" s="203">
        <f>+'Datos Operacionalizados'!AY11</f>
        <v>1</v>
      </c>
      <c r="P13" s="220">
        <f t="shared" si="0"/>
        <v>0.75</v>
      </c>
      <c r="Q13" s="202">
        <f>+'Datos Operacionalizados'!AI11</f>
        <v>0</v>
      </c>
      <c r="R13" s="4">
        <f>+'Datos Operacionalizados'!AS11</f>
        <v>1</v>
      </c>
      <c r="S13" s="4">
        <f>+'Datos Operacionalizados'!AT11</f>
        <v>1</v>
      </c>
      <c r="T13" s="4">
        <f>+'Datos Operacionalizados'!AV11</f>
        <v>0</v>
      </c>
      <c r="U13" s="4">
        <f>+'Datos Operacionalizados'!BC11</f>
        <v>0</v>
      </c>
      <c r="V13" s="203">
        <f>+'Datos Operacionalizados'!BD11</f>
        <v>0</v>
      </c>
      <c r="W13" s="220">
        <f t="shared" si="1"/>
        <v>0.33333333333333331</v>
      </c>
      <c r="X13" s="202">
        <f>+'Datos Operacionalizados'!AJ11</f>
        <v>0</v>
      </c>
      <c r="Y13" s="4">
        <f>+'Datos Operacionalizados'!AK11</f>
        <v>1</v>
      </c>
      <c r="Z13" s="4">
        <f>+'Datos Operacionalizados'!AQ11</f>
        <v>0</v>
      </c>
      <c r="AA13" s="4">
        <f>+'Datos Operacionalizados'!AR11</f>
        <v>1</v>
      </c>
      <c r="AB13" s="4">
        <f>+'Datos Operacionalizados'!AW11</f>
        <v>0</v>
      </c>
      <c r="AC13" s="4">
        <f>+'Datos Operacionalizados'!BE11</f>
        <v>1</v>
      </c>
      <c r="AD13" s="203">
        <f>+'Datos Operacionalizados'!BF11</f>
        <v>1</v>
      </c>
      <c r="AE13" s="220">
        <f t="shared" si="2"/>
        <v>0.5714285714285714</v>
      </c>
      <c r="AF13" s="202">
        <f>+'Datos Operacionalizados'!AM11</f>
        <v>1</v>
      </c>
      <c r="AG13" s="4">
        <f>+'Datos Operacionalizados'!AX11</f>
        <v>1</v>
      </c>
      <c r="AH13" s="4">
        <f>+'Datos Operacionalizados'!AZ11</f>
        <v>1</v>
      </c>
      <c r="AI13" s="4">
        <f>+'Datos Operacionalizados'!BA11</f>
        <v>0</v>
      </c>
      <c r="AJ13" s="203">
        <f>+'Datos Operacionalizados'!BB11</f>
        <v>1</v>
      </c>
      <c r="AK13" s="179">
        <f t="shared" si="3"/>
        <v>0.8</v>
      </c>
    </row>
    <row r="14" spans="2:37" x14ac:dyDescent="0.3">
      <c r="B14" s="19">
        <v>10</v>
      </c>
      <c r="C14" s="23" t="s">
        <v>331</v>
      </c>
      <c r="D14" s="202">
        <f>+'Datos Operacionalizados'!AC12</f>
        <v>0</v>
      </c>
      <c r="E14" s="4">
        <f>+'Datos Operacionalizados'!AD12</f>
        <v>1</v>
      </c>
      <c r="F14" s="4">
        <f>+'Datos Operacionalizados'!AE12</f>
        <v>0</v>
      </c>
      <c r="G14" s="4">
        <f>+'Datos Operacionalizados'!AF12</f>
        <v>0</v>
      </c>
      <c r="H14" s="4">
        <f>+'Datos Operacionalizados'!AG12</f>
        <v>0</v>
      </c>
      <c r="I14" s="4">
        <f>+'Datos Operacionalizados'!AH12</f>
        <v>1</v>
      </c>
      <c r="J14" s="4">
        <f>+'Datos Operacionalizados'!AL12</f>
        <v>0</v>
      </c>
      <c r="K14" s="4">
        <f>+'Datos Operacionalizados'!AN12</f>
        <v>1</v>
      </c>
      <c r="L14" s="4">
        <f>+'Datos Operacionalizados'!AO12</f>
        <v>1</v>
      </c>
      <c r="M14" s="4">
        <f>+'Datos Operacionalizados'!AP12</f>
        <v>0</v>
      </c>
      <c r="N14" s="4">
        <f>+'Datos Operacionalizados'!AU12</f>
        <v>0</v>
      </c>
      <c r="O14" s="203">
        <f>+'Datos Operacionalizados'!AY12</f>
        <v>1</v>
      </c>
      <c r="P14" s="220">
        <f t="shared" si="0"/>
        <v>0.41666666666666669</v>
      </c>
      <c r="Q14" s="202">
        <f>+'Datos Operacionalizados'!AI12</f>
        <v>0</v>
      </c>
      <c r="R14" s="4">
        <f>+'Datos Operacionalizados'!AS12</f>
        <v>0</v>
      </c>
      <c r="S14" s="4">
        <f>+'Datos Operacionalizados'!AT12</f>
        <v>0</v>
      </c>
      <c r="T14" s="4">
        <f>+'Datos Operacionalizados'!AV12</f>
        <v>0</v>
      </c>
      <c r="U14" s="4">
        <f>+'Datos Operacionalizados'!BC12</f>
        <v>0</v>
      </c>
      <c r="V14" s="203">
        <f>+'Datos Operacionalizados'!BD12</f>
        <v>1</v>
      </c>
      <c r="W14" s="220">
        <f t="shared" si="1"/>
        <v>0.16666666666666666</v>
      </c>
      <c r="X14" s="202">
        <f>+'Datos Operacionalizados'!AJ12</f>
        <v>1</v>
      </c>
      <c r="Y14" s="4">
        <f>+'Datos Operacionalizados'!AK12</f>
        <v>0</v>
      </c>
      <c r="Z14" s="4">
        <f>+'Datos Operacionalizados'!AQ12</f>
        <v>0</v>
      </c>
      <c r="AA14" s="4">
        <f>+'Datos Operacionalizados'!AR12</f>
        <v>0</v>
      </c>
      <c r="AB14" s="4">
        <f>+'Datos Operacionalizados'!AW12</f>
        <v>1</v>
      </c>
      <c r="AC14" s="4">
        <f>+'Datos Operacionalizados'!BE12</f>
        <v>0</v>
      </c>
      <c r="AD14" s="203">
        <f>+'Datos Operacionalizados'!BF12</f>
        <v>1</v>
      </c>
      <c r="AE14" s="220">
        <f t="shared" si="2"/>
        <v>0.42857142857142855</v>
      </c>
      <c r="AF14" s="202">
        <f>+'Datos Operacionalizados'!AM12</f>
        <v>1</v>
      </c>
      <c r="AG14" s="4">
        <f>+'Datos Operacionalizados'!AX12</f>
        <v>1</v>
      </c>
      <c r="AH14" s="4">
        <f>+'Datos Operacionalizados'!AZ12</f>
        <v>0</v>
      </c>
      <c r="AI14" s="4">
        <f>+'Datos Operacionalizados'!BA12</f>
        <v>0</v>
      </c>
      <c r="AJ14" s="203">
        <f>+'Datos Operacionalizados'!BB12</f>
        <v>1</v>
      </c>
      <c r="AK14" s="179">
        <f t="shared" si="3"/>
        <v>0.6</v>
      </c>
    </row>
    <row r="15" spans="2:37" x14ac:dyDescent="0.3">
      <c r="B15" s="19">
        <v>11</v>
      </c>
      <c r="C15" s="23" t="s">
        <v>332</v>
      </c>
      <c r="D15" s="202">
        <f>+'Datos Operacionalizados'!AC13</f>
        <v>0</v>
      </c>
      <c r="E15" s="4">
        <f>+'Datos Operacionalizados'!AD13</f>
        <v>0</v>
      </c>
      <c r="F15" s="4">
        <f>+'Datos Operacionalizados'!AE13</f>
        <v>1</v>
      </c>
      <c r="G15" s="4">
        <f>+'Datos Operacionalizados'!AF13</f>
        <v>1</v>
      </c>
      <c r="H15" s="4">
        <f>+'Datos Operacionalizados'!AG13</f>
        <v>1</v>
      </c>
      <c r="I15" s="4">
        <f>+'Datos Operacionalizados'!AH13</f>
        <v>1</v>
      </c>
      <c r="J15" s="4">
        <f>+'Datos Operacionalizados'!AL13</f>
        <v>1</v>
      </c>
      <c r="K15" s="4">
        <f>+'Datos Operacionalizados'!AN13</f>
        <v>1</v>
      </c>
      <c r="L15" s="4">
        <f>+'Datos Operacionalizados'!AO13</f>
        <v>1</v>
      </c>
      <c r="M15" s="4">
        <f>+'Datos Operacionalizados'!AP13</f>
        <v>0</v>
      </c>
      <c r="N15" s="4">
        <f>+'Datos Operacionalizados'!AU13</f>
        <v>1</v>
      </c>
      <c r="O15" s="203">
        <f>+'Datos Operacionalizados'!AY13</f>
        <v>1</v>
      </c>
      <c r="P15" s="220">
        <f t="shared" si="0"/>
        <v>0.75</v>
      </c>
      <c r="Q15" s="202">
        <f>+'Datos Operacionalizados'!AI13</f>
        <v>0</v>
      </c>
      <c r="R15" s="4">
        <f>+'Datos Operacionalizados'!AS13</f>
        <v>0</v>
      </c>
      <c r="S15" s="4">
        <f>+'Datos Operacionalizados'!AT13</f>
        <v>1</v>
      </c>
      <c r="T15" s="4">
        <f>+'Datos Operacionalizados'!AV13</f>
        <v>0</v>
      </c>
      <c r="U15" s="4">
        <f>+'Datos Operacionalizados'!BC13</f>
        <v>1</v>
      </c>
      <c r="V15" s="203">
        <f>+'Datos Operacionalizados'!BD13</f>
        <v>1</v>
      </c>
      <c r="W15" s="220">
        <f t="shared" si="1"/>
        <v>0.5</v>
      </c>
      <c r="X15" s="202">
        <f>+'Datos Operacionalizados'!AJ13</f>
        <v>1</v>
      </c>
      <c r="Y15" s="4">
        <f>+'Datos Operacionalizados'!AK13</f>
        <v>1</v>
      </c>
      <c r="Z15" s="4">
        <f>+'Datos Operacionalizados'!AQ13</f>
        <v>0</v>
      </c>
      <c r="AA15" s="4">
        <f>+'Datos Operacionalizados'!AR13</f>
        <v>0</v>
      </c>
      <c r="AB15" s="4">
        <f>+'Datos Operacionalizados'!AW13</f>
        <v>1</v>
      </c>
      <c r="AC15" s="4">
        <f>+'Datos Operacionalizados'!BE13</f>
        <v>1</v>
      </c>
      <c r="AD15" s="203">
        <f>+'Datos Operacionalizados'!BF13</f>
        <v>1</v>
      </c>
      <c r="AE15" s="220">
        <f t="shared" si="2"/>
        <v>0.7142857142857143</v>
      </c>
      <c r="AF15" s="202">
        <f>+'Datos Operacionalizados'!AM13</f>
        <v>0</v>
      </c>
      <c r="AG15" s="4">
        <f>+'Datos Operacionalizados'!AX13</f>
        <v>1</v>
      </c>
      <c r="AH15" s="4">
        <f>+'Datos Operacionalizados'!AZ13</f>
        <v>1</v>
      </c>
      <c r="AI15" s="4">
        <f>+'Datos Operacionalizados'!BA13</f>
        <v>0</v>
      </c>
      <c r="AJ15" s="203">
        <f>+'Datos Operacionalizados'!BB13</f>
        <v>1</v>
      </c>
      <c r="AK15" s="179">
        <f t="shared" si="3"/>
        <v>0.6</v>
      </c>
    </row>
    <row r="16" spans="2:37" x14ac:dyDescent="0.3">
      <c r="B16" s="19">
        <v>12</v>
      </c>
      <c r="C16" s="23" t="s">
        <v>333</v>
      </c>
      <c r="D16" s="202">
        <f>+'Datos Operacionalizados'!AC14</f>
        <v>1</v>
      </c>
      <c r="E16" s="4">
        <f>+'Datos Operacionalizados'!AD14</f>
        <v>1</v>
      </c>
      <c r="F16" s="4">
        <f>+'Datos Operacionalizados'!AE14</f>
        <v>1</v>
      </c>
      <c r="G16" s="4">
        <f>+'Datos Operacionalizados'!AF14</f>
        <v>1</v>
      </c>
      <c r="H16" s="4">
        <f>+'Datos Operacionalizados'!AG14</f>
        <v>0</v>
      </c>
      <c r="I16" s="4">
        <f>+'Datos Operacionalizados'!AH14</f>
        <v>1</v>
      </c>
      <c r="J16" s="4">
        <f>+'Datos Operacionalizados'!AL14</f>
        <v>1</v>
      </c>
      <c r="K16" s="4">
        <f>+'Datos Operacionalizados'!AN14</f>
        <v>1</v>
      </c>
      <c r="L16" s="4">
        <f>+'Datos Operacionalizados'!AO14</f>
        <v>1</v>
      </c>
      <c r="M16" s="4">
        <f>+'Datos Operacionalizados'!AP14</f>
        <v>1</v>
      </c>
      <c r="N16" s="4">
        <f>+'Datos Operacionalizados'!AU14</f>
        <v>1</v>
      </c>
      <c r="O16" s="203">
        <f>+'Datos Operacionalizados'!AY14</f>
        <v>1</v>
      </c>
      <c r="P16" s="220">
        <f t="shared" si="0"/>
        <v>0.91666666666666663</v>
      </c>
      <c r="Q16" s="202">
        <f>+'Datos Operacionalizados'!AI14</f>
        <v>1</v>
      </c>
      <c r="R16" s="4">
        <f>+'Datos Operacionalizados'!AS14</f>
        <v>1</v>
      </c>
      <c r="S16" s="4">
        <f>+'Datos Operacionalizados'!AT14</f>
        <v>1</v>
      </c>
      <c r="T16" s="4">
        <f>+'Datos Operacionalizados'!AV14</f>
        <v>1</v>
      </c>
      <c r="U16" s="4">
        <f>+'Datos Operacionalizados'!BC14</f>
        <v>1</v>
      </c>
      <c r="V16" s="203">
        <f>+'Datos Operacionalizados'!BD14</f>
        <v>1</v>
      </c>
      <c r="W16" s="220">
        <f t="shared" si="1"/>
        <v>1</v>
      </c>
      <c r="X16" s="202">
        <f>+'Datos Operacionalizados'!AJ14</f>
        <v>1</v>
      </c>
      <c r="Y16" s="4">
        <f>+'Datos Operacionalizados'!AK14</f>
        <v>1</v>
      </c>
      <c r="Z16" s="4">
        <f>+'Datos Operacionalizados'!AQ14</f>
        <v>0</v>
      </c>
      <c r="AA16" s="4">
        <f>+'Datos Operacionalizados'!AR14</f>
        <v>1</v>
      </c>
      <c r="AB16" s="4">
        <f>+'Datos Operacionalizados'!AW14</f>
        <v>1</v>
      </c>
      <c r="AC16" s="4">
        <f>+'Datos Operacionalizados'!BE14</f>
        <v>1</v>
      </c>
      <c r="AD16" s="203">
        <f>+'Datos Operacionalizados'!BF14</f>
        <v>1</v>
      </c>
      <c r="AE16" s="220">
        <f t="shared" si="2"/>
        <v>0.8571428571428571</v>
      </c>
      <c r="AF16" s="202">
        <f>+'Datos Operacionalizados'!AM14</f>
        <v>1</v>
      </c>
      <c r="AG16" s="4">
        <f>+'Datos Operacionalizados'!AX14</f>
        <v>1</v>
      </c>
      <c r="AH16" s="4">
        <f>+'Datos Operacionalizados'!AZ14</f>
        <v>1</v>
      </c>
      <c r="AI16" s="4">
        <f>+'Datos Operacionalizados'!BA14</f>
        <v>1</v>
      </c>
      <c r="AJ16" s="203">
        <f>+'Datos Operacionalizados'!BB14</f>
        <v>1</v>
      </c>
      <c r="AK16" s="179">
        <f t="shared" si="3"/>
        <v>1</v>
      </c>
    </row>
    <row r="17" spans="1:37" x14ac:dyDescent="0.3">
      <c r="B17" s="19">
        <v>13</v>
      </c>
      <c r="C17" s="23" t="s">
        <v>334</v>
      </c>
      <c r="D17" s="202">
        <f>+'Datos Operacionalizados'!AC15</f>
        <v>1</v>
      </c>
      <c r="E17" s="4">
        <f>+'Datos Operacionalizados'!AD15</f>
        <v>1</v>
      </c>
      <c r="F17" s="4">
        <f>+'Datos Operacionalizados'!AE15</f>
        <v>0</v>
      </c>
      <c r="G17" s="4">
        <f>+'Datos Operacionalizados'!AF15</f>
        <v>1</v>
      </c>
      <c r="H17" s="4">
        <f>+'Datos Operacionalizados'!AG15</f>
        <v>0</v>
      </c>
      <c r="I17" s="4">
        <f>+'Datos Operacionalizados'!AH15</f>
        <v>1</v>
      </c>
      <c r="J17" s="4">
        <f>+'Datos Operacionalizados'!AL15</f>
        <v>1</v>
      </c>
      <c r="K17" s="4">
        <f>+'Datos Operacionalizados'!AN15</f>
        <v>1</v>
      </c>
      <c r="L17" s="4">
        <f>+'Datos Operacionalizados'!AO15</f>
        <v>1</v>
      </c>
      <c r="M17" s="4">
        <f>+'Datos Operacionalizados'!AP15</f>
        <v>1</v>
      </c>
      <c r="N17" s="4">
        <f>+'Datos Operacionalizados'!AU15</f>
        <v>1</v>
      </c>
      <c r="O17" s="203">
        <f>+'Datos Operacionalizados'!AY15</f>
        <v>0</v>
      </c>
      <c r="P17" s="220">
        <f t="shared" si="0"/>
        <v>0.75</v>
      </c>
      <c r="Q17" s="202">
        <f>+'Datos Operacionalizados'!AI15</f>
        <v>1</v>
      </c>
      <c r="R17" s="4">
        <f>+'Datos Operacionalizados'!AS15</f>
        <v>1</v>
      </c>
      <c r="S17" s="4">
        <f>+'Datos Operacionalizados'!AT15</f>
        <v>1</v>
      </c>
      <c r="T17" s="4">
        <f>+'Datos Operacionalizados'!AV15</f>
        <v>0</v>
      </c>
      <c r="U17" s="4">
        <f>+'Datos Operacionalizados'!BC15</f>
        <v>1</v>
      </c>
      <c r="V17" s="203">
        <f>+'Datos Operacionalizados'!BD15</f>
        <v>1</v>
      </c>
      <c r="W17" s="220">
        <f t="shared" si="1"/>
        <v>0.83333333333333337</v>
      </c>
      <c r="X17" s="202">
        <f>+'Datos Operacionalizados'!AJ15</f>
        <v>0</v>
      </c>
      <c r="Y17" s="4">
        <f>+'Datos Operacionalizados'!AK15</f>
        <v>1</v>
      </c>
      <c r="Z17" s="4">
        <f>+'Datos Operacionalizados'!AQ15</f>
        <v>0</v>
      </c>
      <c r="AA17" s="4">
        <f>+'Datos Operacionalizados'!AR15</f>
        <v>0</v>
      </c>
      <c r="AB17" s="4">
        <f>+'Datos Operacionalizados'!AW15</f>
        <v>1</v>
      </c>
      <c r="AC17" s="4">
        <f>+'Datos Operacionalizados'!BE15</f>
        <v>1</v>
      </c>
      <c r="AD17" s="203">
        <f>+'Datos Operacionalizados'!BF15</f>
        <v>1</v>
      </c>
      <c r="AE17" s="220">
        <f t="shared" si="2"/>
        <v>0.5714285714285714</v>
      </c>
      <c r="AF17" s="202">
        <f>+'Datos Operacionalizados'!AM15</f>
        <v>1</v>
      </c>
      <c r="AG17" s="4">
        <f>+'Datos Operacionalizados'!AX15</f>
        <v>1</v>
      </c>
      <c r="AH17" s="4">
        <f>+'Datos Operacionalizados'!AZ15</f>
        <v>1</v>
      </c>
      <c r="AI17" s="4">
        <f>+'Datos Operacionalizados'!BA15</f>
        <v>1</v>
      </c>
      <c r="AJ17" s="203">
        <f>+'Datos Operacionalizados'!BB15</f>
        <v>1</v>
      </c>
      <c r="AK17" s="179">
        <f t="shared" si="3"/>
        <v>1</v>
      </c>
    </row>
    <row r="18" spans="1:37" x14ac:dyDescent="0.3">
      <c r="B18" s="19">
        <v>14</v>
      </c>
      <c r="C18" s="23" t="s">
        <v>335</v>
      </c>
      <c r="D18" s="202">
        <f>+'Datos Operacionalizados'!AC16</f>
        <v>1</v>
      </c>
      <c r="E18" s="4">
        <f>+'Datos Operacionalizados'!AD16</f>
        <v>1</v>
      </c>
      <c r="F18" s="4">
        <f>+'Datos Operacionalizados'!AE16</f>
        <v>1</v>
      </c>
      <c r="G18" s="4">
        <f>+'Datos Operacionalizados'!AF16</f>
        <v>1</v>
      </c>
      <c r="H18" s="4">
        <f>+'Datos Operacionalizados'!AG16</f>
        <v>0</v>
      </c>
      <c r="I18" s="4">
        <f>+'Datos Operacionalizados'!AH16</f>
        <v>1</v>
      </c>
      <c r="J18" s="4">
        <f>+'Datos Operacionalizados'!AL16</f>
        <v>1</v>
      </c>
      <c r="K18" s="4">
        <f>+'Datos Operacionalizados'!AN16</f>
        <v>1</v>
      </c>
      <c r="L18" s="4">
        <f>+'Datos Operacionalizados'!AO16</f>
        <v>1</v>
      </c>
      <c r="M18" s="4">
        <f>+'Datos Operacionalizados'!AP16</f>
        <v>0</v>
      </c>
      <c r="N18" s="4">
        <f>+'Datos Operacionalizados'!AU16</f>
        <v>0</v>
      </c>
      <c r="O18" s="203">
        <f>+'Datos Operacionalizados'!AY16</f>
        <v>1</v>
      </c>
      <c r="P18" s="220">
        <f t="shared" si="0"/>
        <v>0.75</v>
      </c>
      <c r="Q18" s="202">
        <f>+'Datos Operacionalizados'!AI16</f>
        <v>0</v>
      </c>
      <c r="R18" s="4">
        <f>+'Datos Operacionalizados'!AS16</f>
        <v>0</v>
      </c>
      <c r="S18" s="4">
        <f>+'Datos Operacionalizados'!AT16</f>
        <v>0</v>
      </c>
      <c r="T18" s="4">
        <f>+'Datos Operacionalizados'!AV16</f>
        <v>0</v>
      </c>
      <c r="U18" s="4">
        <f>+'Datos Operacionalizados'!BC16</f>
        <v>0</v>
      </c>
      <c r="V18" s="203">
        <f>+'Datos Operacionalizados'!BD16</f>
        <v>0</v>
      </c>
      <c r="W18" s="220">
        <f t="shared" si="1"/>
        <v>0</v>
      </c>
      <c r="X18" s="202">
        <f>+'Datos Operacionalizados'!AJ16</f>
        <v>0</v>
      </c>
      <c r="Y18" s="4">
        <f>+'Datos Operacionalizados'!AK16</f>
        <v>0</v>
      </c>
      <c r="Z18" s="4">
        <f>+'Datos Operacionalizados'!AQ16</f>
        <v>0</v>
      </c>
      <c r="AA18" s="4">
        <f>+'Datos Operacionalizados'!AR16</f>
        <v>0</v>
      </c>
      <c r="AB18" s="4">
        <f>+'Datos Operacionalizados'!AW16</f>
        <v>0</v>
      </c>
      <c r="AC18" s="4">
        <f>+'Datos Operacionalizados'!BE16</f>
        <v>1</v>
      </c>
      <c r="AD18" s="203">
        <f>+'Datos Operacionalizados'!BF16</f>
        <v>1</v>
      </c>
      <c r="AE18" s="220">
        <f t="shared" si="2"/>
        <v>0.2857142857142857</v>
      </c>
      <c r="AF18" s="202">
        <f>+'Datos Operacionalizados'!AM16</f>
        <v>1</v>
      </c>
      <c r="AG18" s="4">
        <f>+'Datos Operacionalizados'!AX16</f>
        <v>1</v>
      </c>
      <c r="AH18" s="4">
        <f>+'Datos Operacionalizados'!AZ16</f>
        <v>0</v>
      </c>
      <c r="AI18" s="4">
        <f>+'Datos Operacionalizados'!BA16</f>
        <v>0</v>
      </c>
      <c r="AJ18" s="203">
        <f>+'Datos Operacionalizados'!BB16</f>
        <v>0</v>
      </c>
      <c r="AK18" s="179">
        <f t="shared" si="3"/>
        <v>0.4</v>
      </c>
    </row>
    <row r="19" spans="1:37" x14ac:dyDescent="0.3">
      <c r="B19" s="19">
        <v>15</v>
      </c>
      <c r="C19" s="23" t="s">
        <v>336</v>
      </c>
      <c r="D19" s="202">
        <f>+'Datos Operacionalizados'!AC17</f>
        <v>1</v>
      </c>
      <c r="E19" s="4">
        <f>+'Datos Operacionalizados'!AD17</f>
        <v>0</v>
      </c>
      <c r="F19" s="4">
        <f>+'Datos Operacionalizados'!AE17</f>
        <v>1</v>
      </c>
      <c r="G19" s="4">
        <f>+'Datos Operacionalizados'!AF17</f>
        <v>1</v>
      </c>
      <c r="H19" s="4">
        <f>+'Datos Operacionalizados'!AG17</f>
        <v>0</v>
      </c>
      <c r="I19" s="4">
        <f>+'Datos Operacionalizados'!AH17</f>
        <v>1</v>
      </c>
      <c r="J19" s="4">
        <f>+'Datos Operacionalizados'!AL17</f>
        <v>1</v>
      </c>
      <c r="K19" s="4">
        <f>+'Datos Operacionalizados'!AN17</f>
        <v>1</v>
      </c>
      <c r="L19" s="4">
        <f>+'Datos Operacionalizados'!AO17</f>
        <v>1</v>
      </c>
      <c r="M19" s="4">
        <f>+'Datos Operacionalizados'!AP17</f>
        <v>1</v>
      </c>
      <c r="N19" s="4">
        <f>+'Datos Operacionalizados'!AU17</f>
        <v>0</v>
      </c>
      <c r="O19" s="203">
        <f>+'Datos Operacionalizados'!AY17</f>
        <v>1</v>
      </c>
      <c r="P19" s="220">
        <f t="shared" si="0"/>
        <v>0.75</v>
      </c>
      <c r="Q19" s="202">
        <f>+'Datos Operacionalizados'!AI17</f>
        <v>0</v>
      </c>
      <c r="R19" s="4">
        <f>+'Datos Operacionalizados'!AS17</f>
        <v>1</v>
      </c>
      <c r="S19" s="4">
        <f>+'Datos Operacionalizados'!AT17</f>
        <v>0</v>
      </c>
      <c r="T19" s="4">
        <f>+'Datos Operacionalizados'!AV17</f>
        <v>0</v>
      </c>
      <c r="U19" s="4">
        <f>+'Datos Operacionalizados'!BC17</f>
        <v>1</v>
      </c>
      <c r="V19" s="203">
        <f>+'Datos Operacionalizados'!BD17</f>
        <v>1</v>
      </c>
      <c r="W19" s="220">
        <f t="shared" si="1"/>
        <v>0.5</v>
      </c>
      <c r="X19" s="202">
        <f>+'Datos Operacionalizados'!AJ17</f>
        <v>0</v>
      </c>
      <c r="Y19" s="4">
        <f>+'Datos Operacionalizados'!AK17</f>
        <v>0</v>
      </c>
      <c r="Z19" s="4">
        <f>+'Datos Operacionalizados'!AQ17</f>
        <v>0</v>
      </c>
      <c r="AA19" s="4">
        <f>+'Datos Operacionalizados'!AR17</f>
        <v>0</v>
      </c>
      <c r="AB19" s="4">
        <f>+'Datos Operacionalizados'!AW17</f>
        <v>0</v>
      </c>
      <c r="AC19" s="4">
        <f>+'Datos Operacionalizados'!BE17</f>
        <v>0</v>
      </c>
      <c r="AD19" s="203">
        <f>+'Datos Operacionalizados'!BF17</f>
        <v>0</v>
      </c>
      <c r="AE19" s="220">
        <f t="shared" si="2"/>
        <v>0</v>
      </c>
      <c r="AF19" s="202">
        <f>+'Datos Operacionalizados'!AM17</f>
        <v>1</v>
      </c>
      <c r="AG19" s="4">
        <f>+'Datos Operacionalizados'!AX17</f>
        <v>0</v>
      </c>
      <c r="AH19" s="4">
        <f>+'Datos Operacionalizados'!AZ17</f>
        <v>0</v>
      </c>
      <c r="AI19" s="4">
        <f>+'Datos Operacionalizados'!BA17</f>
        <v>0</v>
      </c>
      <c r="AJ19" s="203">
        <f>+'Datos Operacionalizados'!BB17</f>
        <v>1</v>
      </c>
      <c r="AK19" s="179">
        <f t="shared" si="3"/>
        <v>0.4</v>
      </c>
    </row>
    <row r="20" spans="1:37" x14ac:dyDescent="0.3">
      <c r="B20" s="19">
        <v>16</v>
      </c>
      <c r="C20" s="221" t="s">
        <v>337</v>
      </c>
      <c r="D20" s="202">
        <f>+'Datos Operacionalizados'!AC18</f>
        <v>1</v>
      </c>
      <c r="E20" s="4">
        <f>+'Datos Operacionalizados'!AD18</f>
        <v>1</v>
      </c>
      <c r="F20" s="4">
        <f>+'Datos Operacionalizados'!AE18</f>
        <v>1</v>
      </c>
      <c r="G20" s="4">
        <f>+'Datos Operacionalizados'!AF18</f>
        <v>1</v>
      </c>
      <c r="H20" s="4">
        <f>+'Datos Operacionalizados'!AG18</f>
        <v>1</v>
      </c>
      <c r="I20" s="4">
        <f>+'Datos Operacionalizados'!AH18</f>
        <v>1</v>
      </c>
      <c r="J20" s="4">
        <f>+'Datos Operacionalizados'!AL18</f>
        <v>1</v>
      </c>
      <c r="K20" s="4">
        <f>+'Datos Operacionalizados'!AN18</f>
        <v>1</v>
      </c>
      <c r="L20" s="4">
        <f>+'Datos Operacionalizados'!AO18</f>
        <v>1</v>
      </c>
      <c r="M20" s="4">
        <f>+'Datos Operacionalizados'!AP18</f>
        <v>1</v>
      </c>
      <c r="N20" s="4">
        <f>+'Datos Operacionalizados'!AU18</f>
        <v>1</v>
      </c>
      <c r="O20" s="203">
        <f>+'Datos Operacionalizados'!AY18</f>
        <v>1</v>
      </c>
      <c r="P20" s="220">
        <f t="shared" si="0"/>
        <v>1</v>
      </c>
      <c r="Q20" s="202">
        <f>+'Datos Operacionalizados'!AI18</f>
        <v>1</v>
      </c>
      <c r="R20" s="4">
        <f>+'Datos Operacionalizados'!AS18</f>
        <v>1</v>
      </c>
      <c r="S20" s="4">
        <f>+'Datos Operacionalizados'!AT18</f>
        <v>1</v>
      </c>
      <c r="T20" s="4">
        <f>+'Datos Operacionalizados'!AV18</f>
        <v>1</v>
      </c>
      <c r="U20" s="4">
        <f>+'Datos Operacionalizados'!BC18</f>
        <v>1</v>
      </c>
      <c r="V20" s="203">
        <f>+'Datos Operacionalizados'!BD18</f>
        <v>1</v>
      </c>
      <c r="W20" s="220">
        <f t="shared" si="1"/>
        <v>1</v>
      </c>
      <c r="X20" s="202">
        <f>+'Datos Operacionalizados'!AJ18</f>
        <v>0</v>
      </c>
      <c r="Y20" s="4">
        <f>+'Datos Operacionalizados'!AK18</f>
        <v>0</v>
      </c>
      <c r="Z20" s="4">
        <f>+'Datos Operacionalizados'!AQ18</f>
        <v>0</v>
      </c>
      <c r="AA20" s="4">
        <f>+'Datos Operacionalizados'!AR18</f>
        <v>0</v>
      </c>
      <c r="AB20" s="4">
        <f>+'Datos Operacionalizados'!AW18</f>
        <v>1</v>
      </c>
      <c r="AC20" s="4">
        <f>+'Datos Operacionalizados'!BE18</f>
        <v>0</v>
      </c>
      <c r="AD20" s="203">
        <f>+'Datos Operacionalizados'!BF18</f>
        <v>0</v>
      </c>
      <c r="AE20" s="220">
        <f t="shared" si="2"/>
        <v>0.14285714285714285</v>
      </c>
      <c r="AF20" s="202">
        <f>+'Datos Operacionalizados'!AM18</f>
        <v>1</v>
      </c>
      <c r="AG20" s="4">
        <f>+'Datos Operacionalizados'!AX18</f>
        <v>1</v>
      </c>
      <c r="AH20" s="4">
        <f>+'Datos Operacionalizados'!AZ18</f>
        <v>1</v>
      </c>
      <c r="AI20" s="4">
        <f>+'Datos Operacionalizados'!BA18</f>
        <v>1</v>
      </c>
      <c r="AJ20" s="203">
        <f>+'Datos Operacionalizados'!BB18</f>
        <v>1</v>
      </c>
      <c r="AK20" s="179">
        <f t="shared" si="3"/>
        <v>1</v>
      </c>
    </row>
    <row r="21" spans="1:37" ht="17.25" thickBot="1" x14ac:dyDescent="0.35">
      <c r="B21" s="19">
        <v>17</v>
      </c>
      <c r="C21" s="24" t="s">
        <v>406</v>
      </c>
      <c r="D21" s="223">
        <f>+'Datos Operacionalizados'!AC19</f>
        <v>0</v>
      </c>
      <c r="E21" s="224">
        <f>+'Datos Operacionalizados'!AD19</f>
        <v>1</v>
      </c>
      <c r="F21" s="224">
        <f>+'Datos Operacionalizados'!AE19</f>
        <v>1</v>
      </c>
      <c r="G21" s="224">
        <f>+'Datos Operacionalizados'!AF19</f>
        <v>1</v>
      </c>
      <c r="H21" s="224">
        <f>+'Datos Operacionalizados'!AG19</f>
        <v>0</v>
      </c>
      <c r="I21" s="224">
        <f>+'Datos Operacionalizados'!AH19</f>
        <v>0</v>
      </c>
      <c r="J21" s="224">
        <f>+'Datos Operacionalizados'!AL19</f>
        <v>0</v>
      </c>
      <c r="K21" s="224">
        <f>+'Datos Operacionalizados'!AN19</f>
        <v>1</v>
      </c>
      <c r="L21" s="224">
        <f>+'Datos Operacionalizados'!AO19</f>
        <v>0</v>
      </c>
      <c r="M21" s="224">
        <f>+'Datos Operacionalizados'!AP19</f>
        <v>1</v>
      </c>
      <c r="N21" s="224">
        <f>+'Datos Operacionalizados'!AU19</f>
        <v>1</v>
      </c>
      <c r="O21" s="225">
        <f>+'Datos Operacionalizados'!AY19</f>
        <v>1</v>
      </c>
      <c r="P21" s="220">
        <f t="shared" si="0"/>
        <v>0.58333333333333337</v>
      </c>
      <c r="Q21" s="223">
        <f>+'Datos Operacionalizados'!AI19</f>
        <v>1</v>
      </c>
      <c r="R21" s="224">
        <f>+'Datos Operacionalizados'!AS19</f>
        <v>1</v>
      </c>
      <c r="S21" s="224">
        <f>+'Datos Operacionalizados'!AT19</f>
        <v>1</v>
      </c>
      <c r="T21" s="224">
        <f>+'Datos Operacionalizados'!AV19</f>
        <v>1</v>
      </c>
      <c r="U21" s="224">
        <f>+'Datos Operacionalizados'!BC19</f>
        <v>0</v>
      </c>
      <c r="V21" s="225">
        <f>+'Datos Operacionalizados'!BD19</f>
        <v>1</v>
      </c>
      <c r="W21" s="220">
        <f t="shared" si="1"/>
        <v>0.83333333333333337</v>
      </c>
      <c r="X21" s="223">
        <f>+'Datos Operacionalizados'!AJ19</f>
        <v>1</v>
      </c>
      <c r="Y21" s="224">
        <f>+'Datos Operacionalizados'!AK19</f>
        <v>1</v>
      </c>
      <c r="Z21" s="224">
        <f>+'Datos Operacionalizados'!AQ19</f>
        <v>1</v>
      </c>
      <c r="AA21" s="224">
        <f>+'Datos Operacionalizados'!AR19</f>
        <v>1</v>
      </c>
      <c r="AB21" s="224">
        <f>+'Datos Operacionalizados'!AW19</f>
        <v>0</v>
      </c>
      <c r="AC21" s="224">
        <f>+'Datos Operacionalizados'!BE19</f>
        <v>0</v>
      </c>
      <c r="AD21" s="225">
        <f>+'Datos Operacionalizados'!BF19</f>
        <v>0</v>
      </c>
      <c r="AE21" s="220">
        <f t="shared" si="2"/>
        <v>0.5714285714285714</v>
      </c>
      <c r="AF21" s="223">
        <f>+'Datos Operacionalizados'!AM19</f>
        <v>1</v>
      </c>
      <c r="AG21" s="224">
        <f>+'Datos Operacionalizados'!AX19</f>
        <v>0</v>
      </c>
      <c r="AH21" s="224">
        <f>+'Datos Operacionalizados'!AZ19</f>
        <v>0</v>
      </c>
      <c r="AI21" s="224">
        <f>+'Datos Operacionalizados'!BA19</f>
        <v>0</v>
      </c>
      <c r="AJ21" s="225">
        <f>+'Datos Operacionalizados'!BB19</f>
        <v>1</v>
      </c>
      <c r="AK21" s="179">
        <f t="shared" si="3"/>
        <v>0.4</v>
      </c>
    </row>
    <row r="22" spans="1:37" ht="17.25" thickBot="1" x14ac:dyDescent="0.35">
      <c r="D22" s="226">
        <f>(SUM(D5:D21))/(COUNTA(D5:D21))</f>
        <v>0.47058823529411764</v>
      </c>
      <c r="E22" s="227">
        <f t="shared" ref="E22:O22" si="4">(SUM(E5:E21))/(COUNTA(E5:E21))</f>
        <v>0.47058823529411764</v>
      </c>
      <c r="F22" s="227">
        <f t="shared" si="4"/>
        <v>0.58823529411764708</v>
      </c>
      <c r="G22" s="227">
        <f t="shared" si="4"/>
        <v>0.82352941176470584</v>
      </c>
      <c r="H22" s="227">
        <f t="shared" si="4"/>
        <v>0.17647058823529413</v>
      </c>
      <c r="I22" s="227">
        <f t="shared" si="4"/>
        <v>0.82352941176470584</v>
      </c>
      <c r="J22" s="227">
        <f t="shared" si="4"/>
        <v>0.76470588235294112</v>
      </c>
      <c r="K22" s="227">
        <f t="shared" si="4"/>
        <v>0.88235294117647056</v>
      </c>
      <c r="L22" s="227">
        <f t="shared" si="4"/>
        <v>0.76470588235294112</v>
      </c>
      <c r="M22" s="227">
        <f t="shared" si="4"/>
        <v>0.47058823529411764</v>
      </c>
      <c r="N22" s="227">
        <f t="shared" si="4"/>
        <v>0.47058823529411764</v>
      </c>
      <c r="O22" s="228">
        <f t="shared" si="4"/>
        <v>0.70588235294117652</v>
      </c>
      <c r="P22" s="229">
        <f>AVERAGE(P5:P21)</f>
        <v>0.61764705882352955</v>
      </c>
      <c r="Q22" s="226">
        <f t="shared" ref="Q22:V22" si="5">(SUM(Q5:Q21))/(COUNTA(Q5:Q21))</f>
        <v>0.35294117647058826</v>
      </c>
      <c r="R22" s="227">
        <f t="shared" si="5"/>
        <v>0.35294117647058826</v>
      </c>
      <c r="S22" s="227">
        <f t="shared" si="5"/>
        <v>0.35294117647058826</v>
      </c>
      <c r="T22" s="227">
        <f t="shared" si="5"/>
        <v>0.17647058823529413</v>
      </c>
      <c r="U22" s="227">
        <f t="shared" si="5"/>
        <v>0.41176470588235292</v>
      </c>
      <c r="V22" s="228">
        <f t="shared" si="5"/>
        <v>0.58823529411764708</v>
      </c>
      <c r="W22" s="229">
        <f>AVERAGE(W5:W21)</f>
        <v>0.37254901960784315</v>
      </c>
      <c r="X22" s="226">
        <f t="shared" ref="X22" si="6">(SUM(X5:X21))/(COUNTA(X5:X21))</f>
        <v>0.29411764705882354</v>
      </c>
      <c r="Y22" s="227">
        <f t="shared" ref="Y22" si="7">(SUM(Y5:Y21))/(COUNTA(Y5:Y21))</f>
        <v>0.41176470588235292</v>
      </c>
      <c r="Z22" s="227">
        <f t="shared" ref="Z22" si="8">(SUM(Z5:Z21))/(COUNTA(Z5:Z21))</f>
        <v>0.17647058823529413</v>
      </c>
      <c r="AA22" s="227">
        <f t="shared" ref="AA22" si="9">(SUM(AA5:AA21))/(COUNTA(AA5:AA21))</f>
        <v>0.41176470588235292</v>
      </c>
      <c r="AB22" s="227">
        <f t="shared" ref="AB22" si="10">(SUM(AB5:AB21))/(COUNTA(AB5:AB21))</f>
        <v>0.58823529411764708</v>
      </c>
      <c r="AC22" s="227">
        <f t="shared" ref="AC22" si="11">(SUM(AC5:AC21))/(COUNTA(AC5:AC21))</f>
        <v>0.58823529411764708</v>
      </c>
      <c r="AD22" s="228">
        <f t="shared" ref="AD22" si="12">(SUM(AD5:AD21))/(COUNTA(AD5:AD21))</f>
        <v>0.52941176470588236</v>
      </c>
      <c r="AE22" s="229">
        <f>AVERAGE(AE5:AE21)</f>
        <v>0.42857142857142849</v>
      </c>
      <c r="AF22" s="226">
        <f t="shared" ref="AF22" si="13">(SUM(AF5:AF21))/(COUNTA(AF5:AF21))</f>
        <v>0.76470588235294112</v>
      </c>
      <c r="AG22" s="227">
        <f t="shared" ref="AG22" si="14">(SUM(AG5:AG21))/(COUNTA(AG5:AG21))</f>
        <v>0.76470588235294112</v>
      </c>
      <c r="AH22" s="227">
        <f t="shared" ref="AH22" si="15">(SUM(AH5:AH21))/(COUNTA(AH5:AH21))</f>
        <v>0.47058823529411764</v>
      </c>
      <c r="AI22" s="227">
        <f t="shared" ref="AI22" si="16">(SUM(AI5:AI21))/(COUNTA(AI5:AI21))</f>
        <v>0.23529411764705882</v>
      </c>
      <c r="AJ22" s="228">
        <f t="shared" ref="AJ22" si="17">(SUM(AJ5:AJ21))/(COUNTA(AJ5:AJ21))</f>
        <v>0.6470588235294118</v>
      </c>
      <c r="AK22" s="222">
        <f>AVERAGE(AK5:AK21)</f>
        <v>0.57647058823529418</v>
      </c>
    </row>
    <row r="23" spans="1:37" x14ac:dyDescent="0.3">
      <c r="A23" s="55" t="s">
        <v>200</v>
      </c>
      <c r="B23" s="55" t="s">
        <v>201</v>
      </c>
    </row>
    <row r="24" spans="1:37" x14ac:dyDescent="0.3">
      <c r="A24" s="4" t="s">
        <v>220</v>
      </c>
      <c r="B24" s="4" t="s">
        <v>214</v>
      </c>
      <c r="C24" s="201" t="s">
        <v>417</v>
      </c>
      <c r="D24" s="201" t="s">
        <v>415</v>
      </c>
      <c r="E24" s="201" t="s">
        <v>416</v>
      </c>
    </row>
    <row r="25" spans="1:37" x14ac:dyDescent="0.3">
      <c r="A25" s="4" t="s">
        <v>221</v>
      </c>
      <c r="B25" s="4" t="s">
        <v>215</v>
      </c>
      <c r="C25" s="200" t="s">
        <v>180</v>
      </c>
      <c r="D25" s="116">
        <f>+P22</f>
        <v>0.61764705882352955</v>
      </c>
      <c r="E25" s="2" t="s">
        <v>420</v>
      </c>
    </row>
    <row r="26" spans="1:37" x14ac:dyDescent="0.3">
      <c r="A26" s="4" t="s">
        <v>210</v>
      </c>
      <c r="B26" s="4" t="s">
        <v>216</v>
      </c>
      <c r="C26" s="200" t="s">
        <v>177</v>
      </c>
      <c r="D26" s="116">
        <f>+W22</f>
        <v>0.37254901960784315</v>
      </c>
      <c r="E26" s="2" t="s">
        <v>414</v>
      </c>
    </row>
    <row r="27" spans="1:37" x14ac:dyDescent="0.3">
      <c r="A27" s="4" t="s">
        <v>277</v>
      </c>
      <c r="B27" s="4" t="s">
        <v>217</v>
      </c>
      <c r="C27" s="200" t="s">
        <v>181</v>
      </c>
      <c r="D27" s="116">
        <f>+AE22</f>
        <v>0.42857142857142849</v>
      </c>
      <c r="E27" s="2" t="s">
        <v>414</v>
      </c>
    </row>
    <row r="28" spans="1:37" x14ac:dyDescent="0.3">
      <c r="A28" s="4" t="s">
        <v>279</v>
      </c>
      <c r="B28" s="4" t="s">
        <v>218</v>
      </c>
      <c r="C28" s="200" t="s">
        <v>182</v>
      </c>
      <c r="D28" s="116">
        <f>+AK22</f>
        <v>0.57647058823529418</v>
      </c>
      <c r="E28" s="2" t="s">
        <v>420</v>
      </c>
    </row>
    <row r="29" spans="1:37" x14ac:dyDescent="0.3">
      <c r="A29" s="4" t="s">
        <v>278</v>
      </c>
      <c r="B29" s="4" t="s">
        <v>219</v>
      </c>
    </row>
  </sheetData>
  <mergeCells count="4">
    <mergeCell ref="D3:P3"/>
    <mergeCell ref="Q3:W3"/>
    <mergeCell ref="X3:AE3"/>
    <mergeCell ref="AF3:AK3"/>
  </mergeCells>
  <pageMargins left="0.7" right="0.7" top="0.75" bottom="0.75" header="0.3" footer="0.3"/>
  <ignoredErrors>
    <ignoredError sqref="P22 W22 AE22" 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AP21"/>
  <sheetViews>
    <sheetView topLeftCell="A7" zoomScale="85" zoomScaleNormal="85" workbookViewId="0">
      <selection activeCell="AP11" sqref="AP11"/>
    </sheetView>
  </sheetViews>
  <sheetFormatPr baseColWidth="10" defaultRowHeight="16.5" x14ac:dyDescent="0.3"/>
  <cols>
    <col min="1" max="1" width="5.42578125" style="1" customWidth="1"/>
    <col min="2" max="2" width="3.85546875" style="1" bestFit="1" customWidth="1"/>
    <col min="3" max="3" width="48.28515625" style="1" bestFit="1" customWidth="1"/>
    <col min="4" max="42" width="6.7109375" style="1" customWidth="1"/>
    <col min="43" max="16384" width="11.42578125" style="1"/>
  </cols>
  <sheetData>
    <row r="1" spans="2:42" x14ac:dyDescent="0.3">
      <c r="C1" s="11" t="s">
        <v>183</v>
      </c>
    </row>
    <row r="2" spans="2:42" ht="17.25" thickBot="1" x14ac:dyDescent="0.35">
      <c r="C2" s="12"/>
    </row>
    <row r="3" spans="2:42" ht="33" customHeight="1" thickBot="1" x14ac:dyDescent="0.35">
      <c r="D3" s="233" t="s">
        <v>184</v>
      </c>
      <c r="E3" s="234"/>
      <c r="F3" s="234"/>
      <c r="G3" s="234"/>
      <c r="H3" s="234"/>
      <c r="I3" s="234"/>
      <c r="J3" s="235"/>
      <c r="K3" s="236" t="s">
        <v>185</v>
      </c>
      <c r="L3" s="237"/>
      <c r="M3" s="233" t="s">
        <v>186</v>
      </c>
      <c r="N3" s="234"/>
      <c r="O3" s="234"/>
      <c r="P3" s="235"/>
      <c r="Q3" s="238" t="s">
        <v>176</v>
      </c>
      <c r="R3" s="239"/>
      <c r="S3" s="239"/>
      <c r="T3" s="239"/>
      <c r="U3" s="239"/>
      <c r="V3" s="240"/>
      <c r="W3" s="233" t="s">
        <v>187</v>
      </c>
      <c r="X3" s="234"/>
      <c r="Y3" s="234"/>
      <c r="Z3" s="235"/>
      <c r="AA3" s="238" t="s">
        <v>188</v>
      </c>
      <c r="AB3" s="239"/>
      <c r="AC3" s="240"/>
      <c r="AD3" s="233" t="s">
        <v>189</v>
      </c>
      <c r="AE3" s="234"/>
      <c r="AF3" s="234"/>
      <c r="AG3" s="235"/>
      <c r="AH3" s="238" t="s">
        <v>190</v>
      </c>
      <c r="AI3" s="239"/>
      <c r="AJ3" s="240"/>
      <c r="AK3" s="233" t="s">
        <v>191</v>
      </c>
      <c r="AL3" s="234"/>
      <c r="AM3" s="235"/>
      <c r="AN3" s="238" t="s">
        <v>192</v>
      </c>
      <c r="AO3" s="239"/>
      <c r="AP3" s="240"/>
    </row>
    <row r="4" spans="2:42" ht="17.25" thickBot="1" x14ac:dyDescent="0.35">
      <c r="B4" s="163" t="s">
        <v>142</v>
      </c>
      <c r="C4" s="163" t="s">
        <v>143</v>
      </c>
      <c r="D4" s="182" t="s">
        <v>31</v>
      </c>
      <c r="E4" s="183" t="s">
        <v>32</v>
      </c>
      <c r="F4" s="183" t="s">
        <v>33</v>
      </c>
      <c r="G4" s="183" t="s">
        <v>34</v>
      </c>
      <c r="H4" s="183" t="s">
        <v>35</v>
      </c>
      <c r="I4" s="183" t="s">
        <v>36</v>
      </c>
      <c r="J4" s="184" t="s">
        <v>37</v>
      </c>
      <c r="K4" s="185" t="s">
        <v>38</v>
      </c>
      <c r="L4" s="186" t="s">
        <v>39</v>
      </c>
      <c r="M4" s="182" t="s">
        <v>40</v>
      </c>
      <c r="N4" s="183" t="s">
        <v>41</v>
      </c>
      <c r="O4" s="183" t="s">
        <v>42</v>
      </c>
      <c r="P4" s="184" t="s">
        <v>43</v>
      </c>
      <c r="Q4" s="185" t="s">
        <v>44</v>
      </c>
      <c r="R4" s="187" t="s">
        <v>45</v>
      </c>
      <c r="S4" s="187" t="s">
        <v>46</v>
      </c>
      <c r="T4" s="187" t="s">
        <v>47</v>
      </c>
      <c r="U4" s="187" t="s">
        <v>48</v>
      </c>
      <c r="V4" s="186" t="s">
        <v>49</v>
      </c>
      <c r="W4" s="182" t="s">
        <v>50</v>
      </c>
      <c r="X4" s="183" t="s">
        <v>51</v>
      </c>
      <c r="Y4" s="183" t="s">
        <v>52</v>
      </c>
      <c r="Z4" s="184" t="s">
        <v>53</v>
      </c>
      <c r="AA4" s="185" t="s">
        <v>54</v>
      </c>
      <c r="AB4" s="187" t="s">
        <v>55</v>
      </c>
      <c r="AC4" s="186" t="s">
        <v>56</v>
      </c>
      <c r="AD4" s="182" t="s">
        <v>57</v>
      </c>
      <c r="AE4" s="183" t="s">
        <v>58</v>
      </c>
      <c r="AF4" s="183" t="s">
        <v>59</v>
      </c>
      <c r="AG4" s="184" t="s">
        <v>60</v>
      </c>
      <c r="AH4" s="185" t="s">
        <v>61</v>
      </c>
      <c r="AI4" s="187" t="s">
        <v>62</v>
      </c>
      <c r="AJ4" s="186" t="s">
        <v>63</v>
      </c>
      <c r="AK4" s="182" t="s">
        <v>64</v>
      </c>
      <c r="AL4" s="183" t="s">
        <v>65</v>
      </c>
      <c r="AM4" s="184" t="s">
        <v>66</v>
      </c>
      <c r="AN4" s="185" t="s">
        <v>67</v>
      </c>
      <c r="AO4" s="187" t="s">
        <v>194</v>
      </c>
      <c r="AP4" s="186" t="s">
        <v>195</v>
      </c>
    </row>
    <row r="5" spans="2:42" x14ac:dyDescent="0.3">
      <c r="B5" s="188">
        <v>1</v>
      </c>
      <c r="C5" s="189" t="s">
        <v>322</v>
      </c>
      <c r="D5" s="190">
        <f>+'Datos Operacionalizados'!BG3</f>
        <v>0</v>
      </c>
      <c r="E5" s="191">
        <f>+'Datos Operacionalizados'!BH3</f>
        <v>0</v>
      </c>
      <c r="F5" s="191">
        <f>+'Datos Operacionalizados'!BI3</f>
        <v>0</v>
      </c>
      <c r="G5" s="191">
        <f>+'Datos Operacionalizados'!BJ3</f>
        <v>0</v>
      </c>
      <c r="H5" s="191">
        <f>+'Datos Operacionalizados'!BK3</f>
        <v>0</v>
      </c>
      <c r="I5" s="191">
        <f>+'Datos Operacionalizados'!BL3</f>
        <v>0</v>
      </c>
      <c r="J5" s="192">
        <f>+'Datos Operacionalizados'!BM3</f>
        <v>1</v>
      </c>
      <c r="K5" s="31">
        <f>+'Datos Operacionalizados'!BN3</f>
        <v>1</v>
      </c>
      <c r="L5" s="193">
        <f>+'Datos Operacionalizados'!BO3</f>
        <v>1</v>
      </c>
      <c r="M5" s="194">
        <f>+'Datos Operacionalizados'!BP3</f>
        <v>1</v>
      </c>
      <c r="N5" s="191">
        <f>+'Datos Operacionalizados'!BQ3</f>
        <v>0</v>
      </c>
      <c r="O5" s="191">
        <f>+'Datos Operacionalizados'!BR3</f>
        <v>1</v>
      </c>
      <c r="P5" s="192">
        <f>+'Datos Operacionalizados'!BS3</f>
        <v>1</v>
      </c>
      <c r="Q5" s="31">
        <f>+'Datos Operacionalizados'!BT3</f>
        <v>1</v>
      </c>
      <c r="R5" s="49">
        <f>+'Datos Operacionalizados'!BU3</f>
        <v>1</v>
      </c>
      <c r="S5" s="49">
        <f>+'Datos Operacionalizados'!BV3</f>
        <v>1</v>
      </c>
      <c r="T5" s="49">
        <f>+'Datos Operacionalizados'!BW3</f>
        <v>2</v>
      </c>
      <c r="U5" s="49">
        <f>+'Datos Operacionalizados'!BX3</f>
        <v>0</v>
      </c>
      <c r="V5" s="193">
        <f>+'Datos Operacionalizados'!BY3</f>
        <v>1</v>
      </c>
      <c r="W5" s="194">
        <f>+'Datos Operacionalizados'!BZ3</f>
        <v>0</v>
      </c>
      <c r="X5" s="191">
        <f>+'Datos Operacionalizados'!CA3</f>
        <v>0</v>
      </c>
      <c r="Y5" s="191">
        <f>+'Datos Operacionalizados'!CB3</f>
        <v>0</v>
      </c>
      <c r="Z5" s="192">
        <f>+'Datos Operacionalizados'!CC3</f>
        <v>0</v>
      </c>
      <c r="AA5" s="31">
        <f>+'Datos Operacionalizados'!CD3</f>
        <v>1</v>
      </c>
      <c r="AB5" s="49">
        <f>+'Datos Operacionalizados'!CE3</f>
        <v>0</v>
      </c>
      <c r="AC5" s="193">
        <f>+'Datos Operacionalizados'!CF3</f>
        <v>1</v>
      </c>
      <c r="AD5" s="194">
        <f>+'Datos Operacionalizados'!CG3</f>
        <v>0</v>
      </c>
      <c r="AE5" s="191">
        <f>+'Datos Operacionalizados'!CH3</f>
        <v>0</v>
      </c>
      <c r="AF5" s="191">
        <f>+'Datos Operacionalizados'!CI3</f>
        <v>0</v>
      </c>
      <c r="AG5" s="192">
        <f>+'Datos Operacionalizados'!CJ3</f>
        <v>0</v>
      </c>
      <c r="AH5" s="31">
        <f>+'Datos Operacionalizados'!CK3</f>
        <v>0</v>
      </c>
      <c r="AI5" s="49">
        <f>+'Datos Operacionalizados'!CL3</f>
        <v>0</v>
      </c>
      <c r="AJ5" s="49">
        <f>+'Datos Operacionalizados'!CM3</f>
        <v>0</v>
      </c>
      <c r="AK5" s="194">
        <f>+'Datos Operacionalizados'!CN3</f>
        <v>1</v>
      </c>
      <c r="AL5" s="191">
        <f>+'Datos Operacionalizados'!CO3</f>
        <v>1</v>
      </c>
      <c r="AM5" s="191">
        <f>+'Datos Operacionalizados'!CP3</f>
        <v>1</v>
      </c>
      <c r="AN5" s="31">
        <f>+'Datos Operacionalizados'!CQ3</f>
        <v>1</v>
      </c>
      <c r="AO5" s="49">
        <f>+'Datos Operacionalizados'!CR3</f>
        <v>1</v>
      </c>
      <c r="AP5" s="193">
        <f>+'Datos Operacionalizados'!CS3</f>
        <v>1</v>
      </c>
    </row>
    <row r="6" spans="2:42" x14ac:dyDescent="0.3">
      <c r="B6" s="19">
        <v>2</v>
      </c>
      <c r="C6" s="23" t="s">
        <v>323</v>
      </c>
      <c r="D6" s="124">
        <f>+'Datos Operacionalizados'!BG4</f>
        <v>3</v>
      </c>
      <c r="E6" s="125">
        <f>+'Datos Operacionalizados'!BH4</f>
        <v>4</v>
      </c>
      <c r="F6" s="125">
        <f>+'Datos Operacionalizados'!BI4</f>
        <v>3</v>
      </c>
      <c r="G6" s="125">
        <f>+'Datos Operacionalizados'!BJ4</f>
        <v>4</v>
      </c>
      <c r="H6" s="125">
        <f>+'Datos Operacionalizados'!BK4</f>
        <v>4</v>
      </c>
      <c r="I6" s="125">
        <f>+'Datos Operacionalizados'!BL4</f>
        <v>4</v>
      </c>
      <c r="J6" s="126">
        <f>+'Datos Operacionalizados'!BM4</f>
        <v>4</v>
      </c>
      <c r="K6" s="132">
        <f>+'Datos Operacionalizados'!BN4</f>
        <v>4</v>
      </c>
      <c r="L6" s="133">
        <f>+'Datos Operacionalizados'!BO4</f>
        <v>4</v>
      </c>
      <c r="M6" s="127">
        <f>+'Datos Operacionalizados'!BP4</f>
        <v>4</v>
      </c>
      <c r="N6" s="125">
        <f>+'Datos Operacionalizados'!BQ4</f>
        <v>2</v>
      </c>
      <c r="O6" s="125">
        <f>+'Datos Operacionalizados'!BR4</f>
        <v>2</v>
      </c>
      <c r="P6" s="126">
        <f>+'Datos Operacionalizados'!BS4</f>
        <v>2</v>
      </c>
      <c r="Q6" s="132">
        <f>+'Datos Operacionalizados'!BT4</f>
        <v>1</v>
      </c>
      <c r="R6" s="136">
        <f>+'Datos Operacionalizados'!BU4</f>
        <v>1</v>
      </c>
      <c r="S6" s="136">
        <f>+'Datos Operacionalizados'!BV4</f>
        <v>3</v>
      </c>
      <c r="T6" s="136">
        <f>+'Datos Operacionalizados'!BW4</f>
        <v>3</v>
      </c>
      <c r="U6" s="136">
        <f>+'Datos Operacionalizados'!BX4</f>
        <v>3</v>
      </c>
      <c r="V6" s="133">
        <f>+'Datos Operacionalizados'!BY4</f>
        <v>3</v>
      </c>
      <c r="W6" s="127">
        <f>+'Datos Operacionalizados'!BZ4</f>
        <v>3</v>
      </c>
      <c r="X6" s="125">
        <f>+'Datos Operacionalizados'!CA4</f>
        <v>3</v>
      </c>
      <c r="Y6" s="125">
        <f>+'Datos Operacionalizados'!CB4</f>
        <v>3</v>
      </c>
      <c r="Z6" s="126">
        <f>+'Datos Operacionalizados'!CC4</f>
        <v>3</v>
      </c>
      <c r="AA6" s="132">
        <f>+'Datos Operacionalizados'!CD4</f>
        <v>3</v>
      </c>
      <c r="AB6" s="136">
        <f>+'Datos Operacionalizados'!CE4</f>
        <v>3</v>
      </c>
      <c r="AC6" s="133">
        <f>+'Datos Operacionalizados'!CF4</f>
        <v>3</v>
      </c>
      <c r="AD6" s="127">
        <f>+'Datos Operacionalizados'!CG4</f>
        <v>4</v>
      </c>
      <c r="AE6" s="125">
        <f>+'Datos Operacionalizados'!CH4</f>
        <v>3</v>
      </c>
      <c r="AF6" s="125">
        <f>+'Datos Operacionalizados'!CI4</f>
        <v>3</v>
      </c>
      <c r="AG6" s="126">
        <f>+'Datos Operacionalizados'!CJ4</f>
        <v>3</v>
      </c>
      <c r="AH6" s="132">
        <f>+'Datos Operacionalizados'!CK4</f>
        <v>1</v>
      </c>
      <c r="AI6" s="136">
        <f>+'Datos Operacionalizados'!CL4</f>
        <v>1</v>
      </c>
      <c r="AJ6" s="136">
        <f>+'Datos Operacionalizados'!CM4</f>
        <v>1</v>
      </c>
      <c r="AK6" s="127">
        <f>+'Datos Operacionalizados'!CN4</f>
        <v>3</v>
      </c>
      <c r="AL6" s="125">
        <f>+'Datos Operacionalizados'!CO4</f>
        <v>3</v>
      </c>
      <c r="AM6" s="125">
        <f>+'Datos Operacionalizados'!CP4</f>
        <v>3</v>
      </c>
      <c r="AN6" s="132">
        <f>+'Datos Operacionalizados'!CQ4</f>
        <v>3</v>
      </c>
      <c r="AO6" s="136">
        <f>+'Datos Operacionalizados'!CR4</f>
        <v>4</v>
      </c>
      <c r="AP6" s="133">
        <f>+'Datos Operacionalizados'!CS4</f>
        <v>4</v>
      </c>
    </row>
    <row r="7" spans="2:42" x14ac:dyDescent="0.3">
      <c r="B7" s="19">
        <v>3</v>
      </c>
      <c r="C7" s="23" t="s">
        <v>324</v>
      </c>
      <c r="D7" s="124">
        <f>+'Datos Operacionalizados'!BG5</f>
        <v>0</v>
      </c>
      <c r="E7" s="125">
        <f>+'Datos Operacionalizados'!BH5</f>
        <v>1</v>
      </c>
      <c r="F7" s="125">
        <f>+'Datos Operacionalizados'!BI5</f>
        <v>5</v>
      </c>
      <c r="G7" s="125">
        <f>+'Datos Operacionalizados'!BJ5</f>
        <v>4</v>
      </c>
      <c r="H7" s="125">
        <f>+'Datos Operacionalizados'!BK5</f>
        <v>3</v>
      </c>
      <c r="I7" s="125">
        <f>+'Datos Operacionalizados'!BL5</f>
        <v>1</v>
      </c>
      <c r="J7" s="126">
        <f>+'Datos Operacionalizados'!BM5</f>
        <v>5</v>
      </c>
      <c r="K7" s="132">
        <f>+'Datos Operacionalizados'!BN5</f>
        <v>1</v>
      </c>
      <c r="L7" s="133">
        <f>+'Datos Operacionalizados'!BO5</f>
        <v>1</v>
      </c>
      <c r="M7" s="127">
        <f>+'Datos Operacionalizados'!BP5</f>
        <v>5</v>
      </c>
      <c r="N7" s="125">
        <f>+'Datos Operacionalizados'!BQ5</f>
        <v>5</v>
      </c>
      <c r="O7" s="125">
        <f>+'Datos Operacionalizados'!BR5</f>
        <v>5</v>
      </c>
      <c r="P7" s="126">
        <f>+'Datos Operacionalizados'!BS5</f>
        <v>5</v>
      </c>
      <c r="Q7" s="132">
        <f>+'Datos Operacionalizados'!BT5</f>
        <v>3</v>
      </c>
      <c r="R7" s="136">
        <f>+'Datos Operacionalizados'!BU5</f>
        <v>4</v>
      </c>
      <c r="S7" s="136">
        <f>+'Datos Operacionalizados'!BV5</f>
        <v>4</v>
      </c>
      <c r="T7" s="136">
        <f>+'Datos Operacionalizados'!BW5</f>
        <v>4</v>
      </c>
      <c r="U7" s="136">
        <f>+'Datos Operacionalizados'!BX5</f>
        <v>5</v>
      </c>
      <c r="V7" s="133">
        <f>+'Datos Operacionalizados'!BY5</f>
        <v>4</v>
      </c>
      <c r="W7" s="127">
        <f>+'Datos Operacionalizados'!BZ5</f>
        <v>5</v>
      </c>
      <c r="X7" s="125">
        <f>+'Datos Operacionalizados'!CA5</f>
        <v>5</v>
      </c>
      <c r="Y7" s="125">
        <f>+'Datos Operacionalizados'!CB5</f>
        <v>5</v>
      </c>
      <c r="Z7" s="126">
        <f>+'Datos Operacionalizados'!CC5</f>
        <v>5</v>
      </c>
      <c r="AA7" s="132">
        <f>+'Datos Operacionalizados'!CD5</f>
        <v>5</v>
      </c>
      <c r="AB7" s="136">
        <f>+'Datos Operacionalizados'!CE5</f>
        <v>5</v>
      </c>
      <c r="AC7" s="133">
        <f>+'Datos Operacionalizados'!CF5</f>
        <v>5</v>
      </c>
      <c r="AD7" s="127">
        <f>+'Datos Operacionalizados'!CG5</f>
        <v>4</v>
      </c>
      <c r="AE7" s="125">
        <f>+'Datos Operacionalizados'!CH5</f>
        <v>5</v>
      </c>
      <c r="AF7" s="125">
        <f>+'Datos Operacionalizados'!CI5</f>
        <v>4</v>
      </c>
      <c r="AG7" s="126">
        <f>+'Datos Operacionalizados'!CJ5</f>
        <v>5</v>
      </c>
      <c r="AH7" s="132">
        <f>+'Datos Operacionalizados'!CK5</f>
        <v>4</v>
      </c>
      <c r="AI7" s="136">
        <f>+'Datos Operacionalizados'!CL5</f>
        <v>4</v>
      </c>
      <c r="AJ7" s="136">
        <f>+'Datos Operacionalizados'!CM5</f>
        <v>4</v>
      </c>
      <c r="AK7" s="127">
        <f>+'Datos Operacionalizados'!CN5</f>
        <v>0</v>
      </c>
      <c r="AL7" s="125">
        <f>+'Datos Operacionalizados'!CO5</f>
        <v>3</v>
      </c>
      <c r="AM7" s="125">
        <f>+'Datos Operacionalizados'!CP5</f>
        <v>4</v>
      </c>
      <c r="AN7" s="132">
        <f>+'Datos Operacionalizados'!CQ5</f>
        <v>4</v>
      </c>
      <c r="AO7" s="136">
        <f>+'Datos Operacionalizados'!CR5</f>
        <v>3</v>
      </c>
      <c r="AP7" s="133">
        <f>+'Datos Operacionalizados'!CS5</f>
        <v>3</v>
      </c>
    </row>
    <row r="8" spans="2:42" x14ac:dyDescent="0.3">
      <c r="B8" s="19">
        <v>4</v>
      </c>
      <c r="C8" s="23" t="s">
        <v>325</v>
      </c>
      <c r="D8" s="124">
        <f>+'Datos Operacionalizados'!BG6</f>
        <v>1</v>
      </c>
      <c r="E8" s="125">
        <f>+'Datos Operacionalizados'!BH6</f>
        <v>1</v>
      </c>
      <c r="F8" s="125">
        <f>+'Datos Operacionalizados'!BI6</f>
        <v>1</v>
      </c>
      <c r="G8" s="125">
        <f>+'Datos Operacionalizados'!BJ6</f>
        <v>1</v>
      </c>
      <c r="H8" s="125">
        <f>+'Datos Operacionalizados'!BK6</f>
        <v>1</v>
      </c>
      <c r="I8" s="125">
        <f>+'Datos Operacionalizados'!BL6</f>
        <v>1</v>
      </c>
      <c r="J8" s="126">
        <f>+'Datos Operacionalizados'!BM6</f>
        <v>0</v>
      </c>
      <c r="K8" s="132">
        <f>+'Datos Operacionalizados'!BN6</f>
        <v>2</v>
      </c>
      <c r="L8" s="133">
        <f>+'Datos Operacionalizados'!BO6</f>
        <v>2</v>
      </c>
      <c r="M8" s="127">
        <f>+'Datos Operacionalizados'!BP6</f>
        <v>1</v>
      </c>
      <c r="N8" s="125">
        <f>+'Datos Operacionalizados'!BQ6</f>
        <v>0</v>
      </c>
      <c r="O8" s="125">
        <f>+'Datos Operacionalizados'!BR6</f>
        <v>1</v>
      </c>
      <c r="P8" s="126">
        <f>+'Datos Operacionalizados'!BS6</f>
        <v>1</v>
      </c>
      <c r="Q8" s="132">
        <f>+'Datos Operacionalizados'!BT6</f>
        <v>1</v>
      </c>
      <c r="R8" s="136">
        <f>+'Datos Operacionalizados'!BU6</f>
        <v>2</v>
      </c>
      <c r="S8" s="136">
        <f>+'Datos Operacionalizados'!BV6</f>
        <v>2</v>
      </c>
      <c r="T8" s="136">
        <f>+'Datos Operacionalizados'!BW6</f>
        <v>2</v>
      </c>
      <c r="U8" s="136">
        <f>+'Datos Operacionalizados'!BX6</f>
        <v>1</v>
      </c>
      <c r="V8" s="133">
        <f>+'Datos Operacionalizados'!BY6</f>
        <v>1</v>
      </c>
      <c r="W8" s="127">
        <f>+'Datos Operacionalizados'!BZ6</f>
        <v>2</v>
      </c>
      <c r="X8" s="125">
        <f>+'Datos Operacionalizados'!CA6</f>
        <v>2</v>
      </c>
      <c r="Y8" s="125">
        <f>+'Datos Operacionalizados'!CB6</f>
        <v>2</v>
      </c>
      <c r="Z8" s="126">
        <f>+'Datos Operacionalizados'!CC6</f>
        <v>2</v>
      </c>
      <c r="AA8" s="132">
        <f>+'Datos Operacionalizados'!CD6</f>
        <v>5</v>
      </c>
      <c r="AB8" s="136">
        <f>+'Datos Operacionalizados'!CE6</f>
        <v>5</v>
      </c>
      <c r="AC8" s="133">
        <f>+'Datos Operacionalizados'!CF6</f>
        <v>5</v>
      </c>
      <c r="AD8" s="127">
        <f>+'Datos Operacionalizados'!CG6</f>
        <v>1</v>
      </c>
      <c r="AE8" s="125">
        <f>+'Datos Operacionalizados'!CH6</f>
        <v>1</v>
      </c>
      <c r="AF8" s="125">
        <f>+'Datos Operacionalizados'!CI6</f>
        <v>1</v>
      </c>
      <c r="AG8" s="126">
        <f>+'Datos Operacionalizados'!CJ6</f>
        <v>1</v>
      </c>
      <c r="AH8" s="132">
        <f>+'Datos Operacionalizados'!CK6</f>
        <v>0</v>
      </c>
      <c r="AI8" s="136">
        <f>+'Datos Operacionalizados'!CL6</f>
        <v>0</v>
      </c>
      <c r="AJ8" s="136">
        <f>+'Datos Operacionalizados'!CM6</f>
        <v>0</v>
      </c>
      <c r="AK8" s="127">
        <f>+'Datos Operacionalizados'!CN6</f>
        <v>1</v>
      </c>
      <c r="AL8" s="125">
        <f>+'Datos Operacionalizados'!CO6</f>
        <v>1</v>
      </c>
      <c r="AM8" s="125">
        <f>+'Datos Operacionalizados'!CP6</f>
        <v>1</v>
      </c>
      <c r="AN8" s="132">
        <f>+'Datos Operacionalizados'!CQ6</f>
        <v>1</v>
      </c>
      <c r="AO8" s="136">
        <f>+'Datos Operacionalizados'!CR6</f>
        <v>1</v>
      </c>
      <c r="AP8" s="133">
        <f>+'Datos Operacionalizados'!CS6</f>
        <v>1</v>
      </c>
    </row>
    <row r="9" spans="2:42" x14ac:dyDescent="0.3">
      <c r="B9" s="19">
        <v>5</v>
      </c>
      <c r="C9" s="23" t="s">
        <v>326</v>
      </c>
      <c r="D9" s="124">
        <f>+'Datos Operacionalizados'!BG7</f>
        <v>0</v>
      </c>
      <c r="E9" s="125">
        <f>+'Datos Operacionalizados'!BH7</f>
        <v>0</v>
      </c>
      <c r="F9" s="125">
        <f>+'Datos Operacionalizados'!BI7</f>
        <v>1</v>
      </c>
      <c r="G9" s="125">
        <f>+'Datos Operacionalizados'!BJ7</f>
        <v>1</v>
      </c>
      <c r="H9" s="125">
        <f>+'Datos Operacionalizados'!BK7</f>
        <v>0</v>
      </c>
      <c r="I9" s="125">
        <f>+'Datos Operacionalizados'!BL7</f>
        <v>0</v>
      </c>
      <c r="J9" s="126">
        <f>+'Datos Operacionalizados'!BM7</f>
        <v>1</v>
      </c>
      <c r="K9" s="132">
        <f>+'Datos Operacionalizados'!BN7</f>
        <v>1</v>
      </c>
      <c r="L9" s="133">
        <f>+'Datos Operacionalizados'!BO7</f>
        <v>1</v>
      </c>
      <c r="M9" s="127">
        <f>+'Datos Operacionalizados'!BP7</f>
        <v>2</v>
      </c>
      <c r="N9" s="125">
        <f>+'Datos Operacionalizados'!BQ7</f>
        <v>0</v>
      </c>
      <c r="O9" s="125">
        <f>+'Datos Operacionalizados'!BR7</f>
        <v>2</v>
      </c>
      <c r="P9" s="126">
        <f>+'Datos Operacionalizados'!BS7</f>
        <v>1</v>
      </c>
      <c r="Q9" s="132">
        <f>+'Datos Operacionalizados'!BT7</f>
        <v>2</v>
      </c>
      <c r="R9" s="136">
        <f>+'Datos Operacionalizados'!BU7</f>
        <v>2</v>
      </c>
      <c r="S9" s="136">
        <f>+'Datos Operacionalizados'!BV7</f>
        <v>2</v>
      </c>
      <c r="T9" s="136">
        <f>+'Datos Operacionalizados'!BW7</f>
        <v>1</v>
      </c>
      <c r="U9" s="136">
        <f>+'Datos Operacionalizados'!BX7</f>
        <v>2</v>
      </c>
      <c r="V9" s="133">
        <f>+'Datos Operacionalizados'!BY7</f>
        <v>0</v>
      </c>
      <c r="W9" s="127">
        <f>+'Datos Operacionalizados'!BZ7</f>
        <v>2</v>
      </c>
      <c r="X9" s="125">
        <f>+'Datos Operacionalizados'!CA7</f>
        <v>2</v>
      </c>
      <c r="Y9" s="125">
        <f>+'Datos Operacionalizados'!CB7</f>
        <v>2</v>
      </c>
      <c r="Z9" s="126">
        <f>+'Datos Operacionalizados'!CC7</f>
        <v>2</v>
      </c>
      <c r="AA9" s="132">
        <f>+'Datos Operacionalizados'!CD7</f>
        <v>2</v>
      </c>
      <c r="AB9" s="136">
        <f>+'Datos Operacionalizados'!CE7</f>
        <v>2</v>
      </c>
      <c r="AC9" s="133">
        <f>+'Datos Operacionalizados'!CF7</f>
        <v>2</v>
      </c>
      <c r="AD9" s="127">
        <f>+'Datos Operacionalizados'!CG7</f>
        <v>0</v>
      </c>
      <c r="AE9" s="125">
        <f>+'Datos Operacionalizados'!CH7</f>
        <v>0</v>
      </c>
      <c r="AF9" s="125">
        <f>+'Datos Operacionalizados'!CI7</f>
        <v>0</v>
      </c>
      <c r="AG9" s="126">
        <f>+'Datos Operacionalizados'!CJ7</f>
        <v>0</v>
      </c>
      <c r="AH9" s="132">
        <f>+'Datos Operacionalizados'!CK7</f>
        <v>1</v>
      </c>
      <c r="AI9" s="136">
        <f>+'Datos Operacionalizados'!CL7</f>
        <v>1</v>
      </c>
      <c r="AJ9" s="136">
        <f>+'Datos Operacionalizados'!CM7</f>
        <v>1</v>
      </c>
      <c r="AK9" s="127">
        <f>+'Datos Operacionalizados'!CN7</f>
        <v>2</v>
      </c>
      <c r="AL9" s="125">
        <f>+'Datos Operacionalizados'!CO7</f>
        <v>2</v>
      </c>
      <c r="AM9" s="125">
        <f>+'Datos Operacionalizados'!CP7</f>
        <v>2</v>
      </c>
      <c r="AN9" s="132">
        <f>+'Datos Operacionalizados'!CQ7</f>
        <v>0</v>
      </c>
      <c r="AO9" s="136">
        <f>+'Datos Operacionalizados'!CR7</f>
        <v>0</v>
      </c>
      <c r="AP9" s="133">
        <f>+'Datos Operacionalizados'!CS7</f>
        <v>0</v>
      </c>
    </row>
    <row r="10" spans="2:42" x14ac:dyDescent="0.3">
      <c r="B10" s="19">
        <v>6</v>
      </c>
      <c r="C10" s="23" t="s">
        <v>327</v>
      </c>
      <c r="D10" s="124">
        <f>+'Datos Operacionalizados'!BG8</f>
        <v>2</v>
      </c>
      <c r="E10" s="125">
        <f>+'Datos Operacionalizados'!BH8</f>
        <v>4</v>
      </c>
      <c r="F10" s="125">
        <f>+'Datos Operacionalizados'!BI8</f>
        <v>4</v>
      </c>
      <c r="G10" s="125">
        <f>+'Datos Operacionalizados'!BJ8</f>
        <v>4</v>
      </c>
      <c r="H10" s="125">
        <f>+'Datos Operacionalizados'!BK8</f>
        <v>3</v>
      </c>
      <c r="I10" s="125">
        <f>+'Datos Operacionalizados'!BL8</f>
        <v>3</v>
      </c>
      <c r="J10" s="126">
        <f>+'Datos Operacionalizados'!BM8</f>
        <v>4</v>
      </c>
      <c r="K10" s="132">
        <f>+'Datos Operacionalizados'!BN8</f>
        <v>4</v>
      </c>
      <c r="L10" s="133">
        <f>+'Datos Operacionalizados'!BO8</f>
        <v>4</v>
      </c>
      <c r="M10" s="127">
        <f>+'Datos Operacionalizados'!BP8</f>
        <v>4</v>
      </c>
      <c r="N10" s="125">
        <f>+'Datos Operacionalizados'!BQ8</f>
        <v>3</v>
      </c>
      <c r="O10" s="125">
        <f>+'Datos Operacionalizados'!BR8</f>
        <v>4</v>
      </c>
      <c r="P10" s="126">
        <f>+'Datos Operacionalizados'!BS8</f>
        <v>4</v>
      </c>
      <c r="Q10" s="132">
        <f>+'Datos Operacionalizados'!BT8</f>
        <v>4</v>
      </c>
      <c r="R10" s="136">
        <f>+'Datos Operacionalizados'!BU8</f>
        <v>4</v>
      </c>
      <c r="S10" s="136">
        <f>+'Datos Operacionalizados'!BV8</f>
        <v>4</v>
      </c>
      <c r="T10" s="136">
        <f>+'Datos Operacionalizados'!BW8</f>
        <v>4</v>
      </c>
      <c r="U10" s="136">
        <f>+'Datos Operacionalizados'!BX8</f>
        <v>4</v>
      </c>
      <c r="V10" s="133">
        <f>+'Datos Operacionalizados'!BY8</f>
        <v>4</v>
      </c>
      <c r="W10" s="127">
        <f>+'Datos Operacionalizados'!BZ8</f>
        <v>3</v>
      </c>
      <c r="X10" s="125">
        <f>+'Datos Operacionalizados'!CA8</f>
        <v>3</v>
      </c>
      <c r="Y10" s="125">
        <f>+'Datos Operacionalizados'!CB8</f>
        <v>3</v>
      </c>
      <c r="Z10" s="126">
        <f>+'Datos Operacionalizados'!CC8</f>
        <v>3</v>
      </c>
      <c r="AA10" s="132">
        <f>+'Datos Operacionalizados'!CD8</f>
        <v>4</v>
      </c>
      <c r="AB10" s="136">
        <f>+'Datos Operacionalizados'!CE8</f>
        <v>4</v>
      </c>
      <c r="AC10" s="133">
        <f>+'Datos Operacionalizados'!CF8</f>
        <v>4</v>
      </c>
      <c r="AD10" s="127">
        <f>+'Datos Operacionalizados'!CG8</f>
        <v>3</v>
      </c>
      <c r="AE10" s="125">
        <f>+'Datos Operacionalizados'!CH8</f>
        <v>3</v>
      </c>
      <c r="AF10" s="125">
        <f>+'Datos Operacionalizados'!CI8</f>
        <v>4</v>
      </c>
      <c r="AG10" s="126">
        <f>+'Datos Operacionalizados'!CJ8</f>
        <v>4</v>
      </c>
      <c r="AH10" s="132">
        <f>+'Datos Operacionalizados'!CK8</f>
        <v>4</v>
      </c>
      <c r="AI10" s="136">
        <f>+'Datos Operacionalizados'!CL8</f>
        <v>4</v>
      </c>
      <c r="AJ10" s="136">
        <f>+'Datos Operacionalizados'!CM8</f>
        <v>4</v>
      </c>
      <c r="AK10" s="127">
        <f>+'Datos Operacionalizados'!CN8</f>
        <v>4</v>
      </c>
      <c r="AL10" s="125">
        <f>+'Datos Operacionalizados'!CO8</f>
        <v>4</v>
      </c>
      <c r="AM10" s="125">
        <f>+'Datos Operacionalizados'!CP8</f>
        <v>4</v>
      </c>
      <c r="AN10" s="132">
        <f>+'Datos Operacionalizados'!CQ8</f>
        <v>4</v>
      </c>
      <c r="AO10" s="136">
        <f>+'Datos Operacionalizados'!CR8</f>
        <v>4</v>
      </c>
      <c r="AP10" s="133">
        <f>+'Datos Operacionalizados'!CS8</f>
        <v>4</v>
      </c>
    </row>
    <row r="11" spans="2:42" x14ac:dyDescent="0.3">
      <c r="B11" s="19">
        <v>7</v>
      </c>
      <c r="C11" s="23" t="s">
        <v>381</v>
      </c>
      <c r="D11" s="124">
        <f>+'Datos Operacionalizados'!BG9</f>
        <v>1</v>
      </c>
      <c r="E11" s="125">
        <f>+'Datos Operacionalizados'!BH9</f>
        <v>1</v>
      </c>
      <c r="F11" s="125">
        <f>+'Datos Operacionalizados'!BI9</f>
        <v>1</v>
      </c>
      <c r="G11" s="125">
        <f>+'Datos Operacionalizados'!BJ9</f>
        <v>1</v>
      </c>
      <c r="H11" s="125">
        <f>+'Datos Operacionalizados'!BK9</f>
        <v>1</v>
      </c>
      <c r="I11" s="125">
        <f>+'Datos Operacionalizados'!BL9</f>
        <v>1</v>
      </c>
      <c r="J11" s="126">
        <f>+'Datos Operacionalizados'!BM9</f>
        <v>1</v>
      </c>
      <c r="K11" s="132">
        <f>+'Datos Operacionalizados'!BN9</f>
        <v>1</v>
      </c>
      <c r="L11" s="133">
        <f>+'Datos Operacionalizados'!BO9</f>
        <v>1</v>
      </c>
      <c r="M11" s="127">
        <f>+'Datos Operacionalizados'!BP9</f>
        <v>1</v>
      </c>
      <c r="N11" s="125">
        <f>+'Datos Operacionalizados'!BQ9</f>
        <v>1</v>
      </c>
      <c r="O11" s="125">
        <f>+'Datos Operacionalizados'!BR9</f>
        <v>1</v>
      </c>
      <c r="P11" s="126">
        <f>+'Datos Operacionalizados'!BS9</f>
        <v>1</v>
      </c>
      <c r="Q11" s="132">
        <f>+'Datos Operacionalizados'!BT9</f>
        <v>1</v>
      </c>
      <c r="R11" s="136">
        <f>+'Datos Operacionalizados'!BU9</f>
        <v>1</v>
      </c>
      <c r="S11" s="136">
        <f>+'Datos Operacionalizados'!BV9</f>
        <v>1</v>
      </c>
      <c r="T11" s="136">
        <f>+'Datos Operacionalizados'!BW9</f>
        <v>1</v>
      </c>
      <c r="U11" s="136">
        <f>+'Datos Operacionalizados'!BX9</f>
        <v>1</v>
      </c>
      <c r="V11" s="133">
        <f>+'Datos Operacionalizados'!BY9</f>
        <v>1</v>
      </c>
      <c r="W11" s="127">
        <f>+'Datos Operacionalizados'!BZ9</f>
        <v>1</v>
      </c>
      <c r="X11" s="125">
        <f>+'Datos Operacionalizados'!CA9</f>
        <v>1</v>
      </c>
      <c r="Y11" s="125">
        <f>+'Datos Operacionalizados'!CB9</f>
        <v>1</v>
      </c>
      <c r="Z11" s="126">
        <f>+'Datos Operacionalizados'!CC9</f>
        <v>1</v>
      </c>
      <c r="AA11" s="132">
        <f>+'Datos Operacionalizados'!CD9</f>
        <v>1</v>
      </c>
      <c r="AB11" s="136">
        <f>+'Datos Operacionalizados'!CE9</f>
        <v>1</v>
      </c>
      <c r="AC11" s="133">
        <f>+'Datos Operacionalizados'!CF9</f>
        <v>1</v>
      </c>
      <c r="AD11" s="127">
        <f>+'Datos Operacionalizados'!CG9</f>
        <v>1</v>
      </c>
      <c r="AE11" s="125">
        <f>+'Datos Operacionalizados'!CH9</f>
        <v>1</v>
      </c>
      <c r="AF11" s="125">
        <f>+'Datos Operacionalizados'!CI9</f>
        <v>1</v>
      </c>
      <c r="AG11" s="126">
        <f>+'Datos Operacionalizados'!CJ9</f>
        <v>1</v>
      </c>
      <c r="AH11" s="132">
        <f>+'Datos Operacionalizados'!CK9</f>
        <v>1</v>
      </c>
      <c r="AI11" s="136">
        <f>+'Datos Operacionalizados'!CL9</f>
        <v>1</v>
      </c>
      <c r="AJ11" s="136">
        <f>+'Datos Operacionalizados'!CM9</f>
        <v>1</v>
      </c>
      <c r="AK11" s="127">
        <f>+'Datos Operacionalizados'!CN9</f>
        <v>1</v>
      </c>
      <c r="AL11" s="125">
        <f>+'Datos Operacionalizados'!CO9</f>
        <v>1</v>
      </c>
      <c r="AM11" s="125">
        <f>+'Datos Operacionalizados'!CP9</f>
        <v>1</v>
      </c>
      <c r="AN11" s="132">
        <f>+'Datos Operacionalizados'!CQ9</f>
        <v>1</v>
      </c>
      <c r="AO11" s="136">
        <f>+'Datos Operacionalizados'!CR9</f>
        <v>1</v>
      </c>
      <c r="AP11" s="133">
        <f>+'Datos Operacionalizados'!CS9</f>
        <v>1</v>
      </c>
    </row>
    <row r="12" spans="2:42" x14ac:dyDescent="0.3">
      <c r="B12" s="19">
        <v>8</v>
      </c>
      <c r="C12" s="23" t="s">
        <v>329</v>
      </c>
      <c r="D12" s="124">
        <f>+'Datos Operacionalizados'!BG10</f>
        <v>2</v>
      </c>
      <c r="E12" s="125">
        <f>+'Datos Operacionalizados'!BH10</f>
        <v>2</v>
      </c>
      <c r="F12" s="125">
        <f>+'Datos Operacionalizados'!BI10</f>
        <v>2</v>
      </c>
      <c r="G12" s="125">
        <f>+'Datos Operacionalizados'!BJ10</f>
        <v>3</v>
      </c>
      <c r="H12" s="125">
        <f>+'Datos Operacionalizados'!BK10</f>
        <v>2</v>
      </c>
      <c r="I12" s="125">
        <f>+'Datos Operacionalizados'!BL10</f>
        <v>3</v>
      </c>
      <c r="J12" s="126">
        <f>+'Datos Operacionalizados'!BM10</f>
        <v>3</v>
      </c>
      <c r="K12" s="132">
        <f>+'Datos Operacionalizados'!BN10</f>
        <v>3</v>
      </c>
      <c r="L12" s="133">
        <f>+'Datos Operacionalizados'!BO10</f>
        <v>2</v>
      </c>
      <c r="M12" s="127">
        <f>+'Datos Operacionalizados'!BP10</f>
        <v>3</v>
      </c>
      <c r="N12" s="125">
        <f>+'Datos Operacionalizados'!BQ10</f>
        <v>3</v>
      </c>
      <c r="O12" s="125">
        <f>+'Datos Operacionalizados'!BR10</f>
        <v>3</v>
      </c>
      <c r="P12" s="126">
        <f>+'Datos Operacionalizados'!BS10</f>
        <v>3</v>
      </c>
      <c r="Q12" s="132">
        <f>+'Datos Operacionalizados'!BT10</f>
        <v>3</v>
      </c>
      <c r="R12" s="136">
        <f>+'Datos Operacionalizados'!BU10</f>
        <v>3</v>
      </c>
      <c r="S12" s="136">
        <f>+'Datos Operacionalizados'!BV10</f>
        <v>3</v>
      </c>
      <c r="T12" s="136">
        <f>+'Datos Operacionalizados'!BW10</f>
        <v>2</v>
      </c>
      <c r="U12" s="136">
        <f>+'Datos Operacionalizados'!BX10</f>
        <v>3</v>
      </c>
      <c r="V12" s="133">
        <f>+'Datos Operacionalizados'!BY10</f>
        <v>3</v>
      </c>
      <c r="W12" s="127">
        <f>+'Datos Operacionalizados'!BZ10</f>
        <v>3</v>
      </c>
      <c r="X12" s="125">
        <f>+'Datos Operacionalizados'!CA10</f>
        <v>3</v>
      </c>
      <c r="Y12" s="125">
        <f>+'Datos Operacionalizados'!CB10</f>
        <v>3</v>
      </c>
      <c r="Z12" s="126">
        <f>+'Datos Operacionalizados'!CC10</f>
        <v>3</v>
      </c>
      <c r="AA12" s="132">
        <f>+'Datos Operacionalizados'!CD10</f>
        <v>3</v>
      </c>
      <c r="AB12" s="136">
        <f>+'Datos Operacionalizados'!CE10</f>
        <v>3</v>
      </c>
      <c r="AC12" s="133">
        <f>+'Datos Operacionalizados'!CF10</f>
        <v>3</v>
      </c>
      <c r="AD12" s="127">
        <f>+'Datos Operacionalizados'!CG10</f>
        <v>0</v>
      </c>
      <c r="AE12" s="125">
        <f>+'Datos Operacionalizados'!CH10</f>
        <v>0</v>
      </c>
      <c r="AF12" s="125">
        <f>+'Datos Operacionalizados'!CI10</f>
        <v>0</v>
      </c>
      <c r="AG12" s="126">
        <f>+'Datos Operacionalizados'!CJ10</f>
        <v>0</v>
      </c>
      <c r="AH12" s="132">
        <f>+'Datos Operacionalizados'!CK10</f>
        <v>3</v>
      </c>
      <c r="AI12" s="136">
        <f>+'Datos Operacionalizados'!CL10</f>
        <v>3</v>
      </c>
      <c r="AJ12" s="136">
        <f>+'Datos Operacionalizados'!CM10</f>
        <v>3</v>
      </c>
      <c r="AK12" s="127">
        <f>+'Datos Operacionalizados'!CN10</f>
        <v>2</v>
      </c>
      <c r="AL12" s="125">
        <f>+'Datos Operacionalizados'!CO10</f>
        <v>2</v>
      </c>
      <c r="AM12" s="125">
        <f>+'Datos Operacionalizados'!CP10</f>
        <v>2</v>
      </c>
      <c r="AN12" s="132">
        <f>+'Datos Operacionalizados'!CQ10</f>
        <v>3</v>
      </c>
      <c r="AO12" s="136">
        <f>+'Datos Operacionalizados'!CR10</f>
        <v>3</v>
      </c>
      <c r="AP12" s="133">
        <f>+'Datos Operacionalizados'!CS10</f>
        <v>3</v>
      </c>
    </row>
    <row r="13" spans="2:42" x14ac:dyDescent="0.3">
      <c r="B13" s="19">
        <v>9</v>
      </c>
      <c r="C13" s="23" t="s">
        <v>330</v>
      </c>
      <c r="D13" s="124">
        <f>+'Datos Operacionalizados'!BG11</f>
        <v>3</v>
      </c>
      <c r="E13" s="125">
        <f>+'Datos Operacionalizados'!BH11</f>
        <v>3</v>
      </c>
      <c r="F13" s="125">
        <f>+'Datos Operacionalizados'!BI11</f>
        <v>2</v>
      </c>
      <c r="G13" s="125">
        <f>+'Datos Operacionalizados'!BJ11</f>
        <v>3</v>
      </c>
      <c r="H13" s="125">
        <f>+'Datos Operacionalizados'!BK11</f>
        <v>2</v>
      </c>
      <c r="I13" s="125">
        <f>+'Datos Operacionalizados'!BL11</f>
        <v>3</v>
      </c>
      <c r="J13" s="126">
        <f>+'Datos Operacionalizados'!BM11</f>
        <v>3</v>
      </c>
      <c r="K13" s="132">
        <f>+'Datos Operacionalizados'!BN11</f>
        <v>5</v>
      </c>
      <c r="L13" s="133">
        <f>+'Datos Operacionalizados'!BO11</f>
        <v>4</v>
      </c>
      <c r="M13" s="127">
        <f>+'Datos Operacionalizados'!BP11</f>
        <v>5</v>
      </c>
      <c r="N13" s="125">
        <f>+'Datos Operacionalizados'!BQ11</f>
        <v>4</v>
      </c>
      <c r="O13" s="125">
        <f>+'Datos Operacionalizados'!BR11</f>
        <v>4</v>
      </c>
      <c r="P13" s="126">
        <f>+'Datos Operacionalizados'!BS11</f>
        <v>5</v>
      </c>
      <c r="Q13" s="132">
        <f>+'Datos Operacionalizados'!BT11</f>
        <v>3</v>
      </c>
      <c r="R13" s="136">
        <f>+'Datos Operacionalizados'!BU11</f>
        <v>4</v>
      </c>
      <c r="S13" s="136">
        <f>+'Datos Operacionalizados'!BV11</f>
        <v>4</v>
      </c>
      <c r="T13" s="136">
        <f>+'Datos Operacionalizados'!BW11</f>
        <v>2</v>
      </c>
      <c r="U13" s="136">
        <f>+'Datos Operacionalizados'!BX11</f>
        <v>4</v>
      </c>
      <c r="V13" s="133">
        <f>+'Datos Operacionalizados'!BY11</f>
        <v>4</v>
      </c>
      <c r="W13" s="127">
        <f>+'Datos Operacionalizados'!BZ11</f>
        <v>5</v>
      </c>
      <c r="X13" s="125">
        <f>+'Datos Operacionalizados'!CA11</f>
        <v>4</v>
      </c>
      <c r="Y13" s="125">
        <f>+'Datos Operacionalizados'!CB11</f>
        <v>4</v>
      </c>
      <c r="Z13" s="126">
        <f>+'Datos Operacionalizados'!CC11</f>
        <v>4</v>
      </c>
      <c r="AA13" s="132">
        <f>+'Datos Operacionalizados'!CD11</f>
        <v>4</v>
      </c>
      <c r="AB13" s="136">
        <f>+'Datos Operacionalizados'!CE11</f>
        <v>4</v>
      </c>
      <c r="AC13" s="133">
        <f>+'Datos Operacionalizados'!CF11</f>
        <v>5</v>
      </c>
      <c r="AD13" s="127">
        <f>+'Datos Operacionalizados'!CG11</f>
        <v>4</v>
      </c>
      <c r="AE13" s="125">
        <f>+'Datos Operacionalizados'!CH11</f>
        <v>4</v>
      </c>
      <c r="AF13" s="125">
        <f>+'Datos Operacionalizados'!CI11</f>
        <v>4</v>
      </c>
      <c r="AG13" s="126">
        <f>+'Datos Operacionalizados'!CJ11</f>
        <v>4</v>
      </c>
      <c r="AH13" s="132">
        <f>+'Datos Operacionalizados'!CK11</f>
        <v>4</v>
      </c>
      <c r="AI13" s="136">
        <f>+'Datos Operacionalizados'!CL11</f>
        <v>4</v>
      </c>
      <c r="AJ13" s="136">
        <f>+'Datos Operacionalizados'!CM11</f>
        <v>4</v>
      </c>
      <c r="AK13" s="127">
        <f>+'Datos Operacionalizados'!CN11</f>
        <v>3</v>
      </c>
      <c r="AL13" s="125">
        <f>+'Datos Operacionalizados'!CO11</f>
        <v>4</v>
      </c>
      <c r="AM13" s="125">
        <f>+'Datos Operacionalizados'!CP11</f>
        <v>4</v>
      </c>
      <c r="AN13" s="132">
        <f>+'Datos Operacionalizados'!CQ11</f>
        <v>3</v>
      </c>
      <c r="AO13" s="136">
        <f>+'Datos Operacionalizados'!CR11</f>
        <v>3</v>
      </c>
      <c r="AP13" s="133">
        <f>+'Datos Operacionalizados'!CS11</f>
        <v>4</v>
      </c>
    </row>
    <row r="14" spans="2:42" x14ac:dyDescent="0.3">
      <c r="B14" s="19">
        <v>10</v>
      </c>
      <c r="C14" s="23" t="s">
        <v>331</v>
      </c>
      <c r="D14" s="124">
        <f>+'Datos Operacionalizados'!BG12</f>
        <v>2</v>
      </c>
      <c r="E14" s="125">
        <f>+'Datos Operacionalizados'!BH12</f>
        <v>1</v>
      </c>
      <c r="F14" s="125">
        <f>+'Datos Operacionalizados'!BI12</f>
        <v>2</v>
      </c>
      <c r="G14" s="125">
        <f>+'Datos Operacionalizados'!BJ12</f>
        <v>1</v>
      </c>
      <c r="H14" s="125">
        <f>+'Datos Operacionalizados'!BK12</f>
        <v>1</v>
      </c>
      <c r="I14" s="125">
        <f>+'Datos Operacionalizados'!BL12</f>
        <v>2</v>
      </c>
      <c r="J14" s="126">
        <f>+'Datos Operacionalizados'!BM12</f>
        <v>4</v>
      </c>
      <c r="K14" s="132">
        <f>+'Datos Operacionalizados'!BN12</f>
        <v>3</v>
      </c>
      <c r="L14" s="133">
        <f>+'Datos Operacionalizados'!BO12</f>
        <v>3</v>
      </c>
      <c r="M14" s="127">
        <f>+'Datos Operacionalizados'!BP12</f>
        <v>1</v>
      </c>
      <c r="N14" s="125">
        <f>+'Datos Operacionalizados'!BQ12</f>
        <v>1</v>
      </c>
      <c r="O14" s="125">
        <f>+'Datos Operacionalizados'!BR12</f>
        <v>1</v>
      </c>
      <c r="P14" s="126">
        <f>+'Datos Operacionalizados'!BS12</f>
        <v>1</v>
      </c>
      <c r="Q14" s="132">
        <f>+'Datos Operacionalizados'!BT12</f>
        <v>2</v>
      </c>
      <c r="R14" s="136">
        <f>+'Datos Operacionalizados'!BU12</f>
        <v>2</v>
      </c>
      <c r="S14" s="136">
        <f>+'Datos Operacionalizados'!BV12</f>
        <v>1</v>
      </c>
      <c r="T14" s="136">
        <f>+'Datos Operacionalizados'!BW12</f>
        <v>1</v>
      </c>
      <c r="U14" s="136">
        <f>+'Datos Operacionalizados'!BX12</f>
        <v>4</v>
      </c>
      <c r="V14" s="133">
        <f>+'Datos Operacionalizados'!BY12</f>
        <v>2</v>
      </c>
      <c r="W14" s="127">
        <f>+'Datos Operacionalizados'!BZ12</f>
        <v>1</v>
      </c>
      <c r="X14" s="125">
        <f>+'Datos Operacionalizados'!CA12</f>
        <v>1</v>
      </c>
      <c r="Y14" s="125">
        <f>+'Datos Operacionalizados'!CB12</f>
        <v>1</v>
      </c>
      <c r="Z14" s="126">
        <f>+'Datos Operacionalizados'!CC12</f>
        <v>1</v>
      </c>
      <c r="AA14" s="132">
        <f>+'Datos Operacionalizados'!CD12</f>
        <v>2</v>
      </c>
      <c r="AB14" s="136">
        <f>+'Datos Operacionalizados'!CE12</f>
        <v>2</v>
      </c>
      <c r="AC14" s="133">
        <f>+'Datos Operacionalizados'!CF12</f>
        <v>2</v>
      </c>
      <c r="AD14" s="127">
        <f>+'Datos Operacionalizados'!CG12</f>
        <v>1</v>
      </c>
      <c r="AE14" s="125">
        <f>+'Datos Operacionalizados'!CH12</f>
        <v>1</v>
      </c>
      <c r="AF14" s="125">
        <f>+'Datos Operacionalizados'!CI12</f>
        <v>1</v>
      </c>
      <c r="AG14" s="126">
        <f>+'Datos Operacionalizados'!CJ12</f>
        <v>1</v>
      </c>
      <c r="AH14" s="132">
        <f>+'Datos Operacionalizados'!CK12</f>
        <v>2</v>
      </c>
      <c r="AI14" s="136">
        <f>+'Datos Operacionalizados'!CL12</f>
        <v>1</v>
      </c>
      <c r="AJ14" s="136">
        <f>+'Datos Operacionalizados'!CM12</f>
        <v>1</v>
      </c>
      <c r="AK14" s="127">
        <f>+'Datos Operacionalizados'!CN12</f>
        <v>3</v>
      </c>
      <c r="AL14" s="125">
        <f>+'Datos Operacionalizados'!CO12</f>
        <v>3</v>
      </c>
      <c r="AM14" s="125">
        <f>+'Datos Operacionalizados'!CP12</f>
        <v>3</v>
      </c>
      <c r="AN14" s="132">
        <f>+'Datos Operacionalizados'!CQ12</f>
        <v>1</v>
      </c>
      <c r="AO14" s="136">
        <f>+'Datos Operacionalizados'!CR12</f>
        <v>1</v>
      </c>
      <c r="AP14" s="133">
        <f>+'Datos Operacionalizados'!CS12</f>
        <v>1</v>
      </c>
    </row>
    <row r="15" spans="2:42" x14ac:dyDescent="0.3">
      <c r="B15" s="19">
        <v>11</v>
      </c>
      <c r="C15" s="23" t="s">
        <v>332</v>
      </c>
      <c r="D15" s="124">
        <f>+'Datos Operacionalizados'!BG13</f>
        <v>4</v>
      </c>
      <c r="E15" s="125">
        <f>+'Datos Operacionalizados'!BH13</f>
        <v>3</v>
      </c>
      <c r="F15" s="125">
        <f>+'Datos Operacionalizados'!BI13</f>
        <v>5</v>
      </c>
      <c r="G15" s="125">
        <f>+'Datos Operacionalizados'!BJ13</f>
        <v>5</v>
      </c>
      <c r="H15" s="125">
        <f>+'Datos Operacionalizados'!BK13</f>
        <v>4</v>
      </c>
      <c r="I15" s="125">
        <f>+'Datos Operacionalizados'!BL13</f>
        <v>5</v>
      </c>
      <c r="J15" s="126">
        <f>+'Datos Operacionalizados'!BM13</f>
        <v>5</v>
      </c>
      <c r="K15" s="132">
        <f>+'Datos Operacionalizados'!BN13</f>
        <v>5</v>
      </c>
      <c r="L15" s="133">
        <f>+'Datos Operacionalizados'!BO13</f>
        <v>5</v>
      </c>
      <c r="M15" s="127">
        <f>+'Datos Operacionalizados'!BP13</f>
        <v>5</v>
      </c>
      <c r="N15" s="125">
        <f>+'Datos Operacionalizados'!BQ13</f>
        <v>4</v>
      </c>
      <c r="O15" s="125">
        <f>+'Datos Operacionalizados'!BR13</f>
        <v>4</v>
      </c>
      <c r="P15" s="126">
        <f>+'Datos Operacionalizados'!BS13</f>
        <v>5</v>
      </c>
      <c r="Q15" s="132">
        <f>+'Datos Operacionalizados'!BT13</f>
        <v>5</v>
      </c>
      <c r="R15" s="136">
        <f>+'Datos Operacionalizados'!BU13</f>
        <v>5</v>
      </c>
      <c r="S15" s="136">
        <f>+'Datos Operacionalizados'!BV13</f>
        <v>5</v>
      </c>
      <c r="T15" s="136">
        <f>+'Datos Operacionalizados'!BW13</f>
        <v>5</v>
      </c>
      <c r="U15" s="136">
        <f>+'Datos Operacionalizados'!BX13</f>
        <v>4</v>
      </c>
      <c r="V15" s="133">
        <f>+'Datos Operacionalizados'!BY13</f>
        <v>5</v>
      </c>
      <c r="W15" s="127">
        <f>+'Datos Operacionalizados'!BZ13</f>
        <v>5</v>
      </c>
      <c r="X15" s="125">
        <f>+'Datos Operacionalizados'!CA13</f>
        <v>5</v>
      </c>
      <c r="Y15" s="125">
        <f>+'Datos Operacionalizados'!CB13</f>
        <v>5</v>
      </c>
      <c r="Z15" s="126">
        <f>+'Datos Operacionalizados'!CC13</f>
        <v>5</v>
      </c>
      <c r="AA15" s="132">
        <f>+'Datos Operacionalizados'!CD13</f>
        <v>5</v>
      </c>
      <c r="AB15" s="136">
        <f>+'Datos Operacionalizados'!CE13</f>
        <v>5</v>
      </c>
      <c r="AC15" s="133">
        <f>+'Datos Operacionalizados'!CF13</f>
        <v>5</v>
      </c>
      <c r="AD15" s="127">
        <f>+'Datos Operacionalizados'!CG13</f>
        <v>4</v>
      </c>
      <c r="AE15" s="125">
        <f>+'Datos Operacionalizados'!CH13</f>
        <v>3</v>
      </c>
      <c r="AF15" s="125">
        <f>+'Datos Operacionalizados'!CI13</f>
        <v>4</v>
      </c>
      <c r="AG15" s="126">
        <f>+'Datos Operacionalizados'!CJ13</f>
        <v>4</v>
      </c>
      <c r="AH15" s="132">
        <f>+'Datos Operacionalizados'!CK13</f>
        <v>5</v>
      </c>
      <c r="AI15" s="136">
        <f>+'Datos Operacionalizados'!CL13</f>
        <v>5</v>
      </c>
      <c r="AJ15" s="136">
        <f>+'Datos Operacionalizados'!CM13</f>
        <v>5</v>
      </c>
      <c r="AK15" s="127">
        <f>+'Datos Operacionalizados'!CN13</f>
        <v>5</v>
      </c>
      <c r="AL15" s="125">
        <f>+'Datos Operacionalizados'!CO13</f>
        <v>5</v>
      </c>
      <c r="AM15" s="125">
        <f>+'Datos Operacionalizados'!CP13</f>
        <v>4</v>
      </c>
      <c r="AN15" s="132">
        <f>+'Datos Operacionalizados'!CQ13</f>
        <v>3</v>
      </c>
      <c r="AO15" s="136">
        <f>+'Datos Operacionalizados'!CR13</f>
        <v>4</v>
      </c>
      <c r="AP15" s="133">
        <f>+'Datos Operacionalizados'!CS13</f>
        <v>4</v>
      </c>
    </row>
    <row r="16" spans="2:42" x14ac:dyDescent="0.3">
      <c r="B16" s="19">
        <v>12</v>
      </c>
      <c r="C16" s="23" t="s">
        <v>333</v>
      </c>
      <c r="D16" s="124">
        <f>+'Datos Operacionalizados'!BG14</f>
        <v>5</v>
      </c>
      <c r="E16" s="125">
        <f>+'Datos Operacionalizados'!BH14</f>
        <v>5</v>
      </c>
      <c r="F16" s="125">
        <f>+'Datos Operacionalizados'!BI14</f>
        <v>5</v>
      </c>
      <c r="G16" s="125">
        <f>+'Datos Operacionalizados'!BJ14</f>
        <v>5</v>
      </c>
      <c r="H16" s="125">
        <f>+'Datos Operacionalizados'!BK14</f>
        <v>5</v>
      </c>
      <c r="I16" s="125">
        <f>+'Datos Operacionalizados'!BL14</f>
        <v>5</v>
      </c>
      <c r="J16" s="126">
        <f>+'Datos Operacionalizados'!BM14</f>
        <v>4</v>
      </c>
      <c r="K16" s="132">
        <f>+'Datos Operacionalizados'!BN14</f>
        <v>5</v>
      </c>
      <c r="L16" s="133">
        <f>+'Datos Operacionalizados'!BO14</f>
        <v>5</v>
      </c>
      <c r="M16" s="127">
        <f>+'Datos Operacionalizados'!BP14</f>
        <v>5</v>
      </c>
      <c r="N16" s="125">
        <f>+'Datos Operacionalizados'!BQ14</f>
        <v>5</v>
      </c>
      <c r="O16" s="125">
        <f>+'Datos Operacionalizados'!BR14</f>
        <v>5</v>
      </c>
      <c r="P16" s="126">
        <f>+'Datos Operacionalizados'!BS14</f>
        <v>5</v>
      </c>
      <c r="Q16" s="132">
        <f>+'Datos Operacionalizados'!BT14</f>
        <v>5</v>
      </c>
      <c r="R16" s="136">
        <f>+'Datos Operacionalizados'!BU14</f>
        <v>5</v>
      </c>
      <c r="S16" s="136">
        <f>+'Datos Operacionalizados'!BV14</f>
        <v>5</v>
      </c>
      <c r="T16" s="136">
        <f>+'Datos Operacionalizados'!BW14</f>
        <v>5</v>
      </c>
      <c r="U16" s="136">
        <f>+'Datos Operacionalizados'!BX14</f>
        <v>5</v>
      </c>
      <c r="V16" s="133">
        <f>+'Datos Operacionalizados'!BY14</f>
        <v>5</v>
      </c>
      <c r="W16" s="127">
        <f>+'Datos Operacionalizados'!BZ14</f>
        <v>5</v>
      </c>
      <c r="X16" s="125">
        <f>+'Datos Operacionalizados'!CA14</f>
        <v>5</v>
      </c>
      <c r="Y16" s="125">
        <f>+'Datos Operacionalizados'!CB14</f>
        <v>5</v>
      </c>
      <c r="Z16" s="126">
        <f>+'Datos Operacionalizados'!CC14</f>
        <v>5</v>
      </c>
      <c r="AA16" s="132">
        <f>+'Datos Operacionalizados'!CD14</f>
        <v>5</v>
      </c>
      <c r="AB16" s="136">
        <f>+'Datos Operacionalizados'!CE14</f>
        <v>5</v>
      </c>
      <c r="AC16" s="133">
        <f>+'Datos Operacionalizados'!CF14</f>
        <v>5</v>
      </c>
      <c r="AD16" s="127">
        <f>+'Datos Operacionalizados'!CG14</f>
        <v>5</v>
      </c>
      <c r="AE16" s="125">
        <f>+'Datos Operacionalizados'!CH14</f>
        <v>5</v>
      </c>
      <c r="AF16" s="125">
        <f>+'Datos Operacionalizados'!CI14</f>
        <v>5</v>
      </c>
      <c r="AG16" s="126">
        <f>+'Datos Operacionalizados'!CJ14</f>
        <v>5</v>
      </c>
      <c r="AH16" s="132">
        <f>+'Datos Operacionalizados'!CK14</f>
        <v>5</v>
      </c>
      <c r="AI16" s="136">
        <f>+'Datos Operacionalizados'!CL14</f>
        <v>5</v>
      </c>
      <c r="AJ16" s="136">
        <f>+'Datos Operacionalizados'!CM14</f>
        <v>5</v>
      </c>
      <c r="AK16" s="127">
        <f>+'Datos Operacionalizados'!CN14</f>
        <v>5</v>
      </c>
      <c r="AL16" s="125">
        <f>+'Datos Operacionalizados'!CO14</f>
        <v>5</v>
      </c>
      <c r="AM16" s="125">
        <f>+'Datos Operacionalizados'!CP14</f>
        <v>5</v>
      </c>
      <c r="AN16" s="132">
        <f>+'Datos Operacionalizados'!CQ14</f>
        <v>5</v>
      </c>
      <c r="AO16" s="136">
        <f>+'Datos Operacionalizados'!CR14</f>
        <v>5</v>
      </c>
      <c r="AP16" s="133">
        <f>+'Datos Operacionalizados'!CS14</f>
        <v>5</v>
      </c>
    </row>
    <row r="17" spans="2:42" x14ac:dyDescent="0.3">
      <c r="B17" s="19">
        <v>13</v>
      </c>
      <c r="C17" s="23" t="s">
        <v>334</v>
      </c>
      <c r="D17" s="124">
        <f>+'Datos Operacionalizados'!BG15</f>
        <v>0</v>
      </c>
      <c r="E17" s="125">
        <f>+'Datos Operacionalizados'!BH15</f>
        <v>4</v>
      </c>
      <c r="F17" s="125">
        <f>+'Datos Operacionalizados'!BI15</f>
        <v>2</v>
      </c>
      <c r="G17" s="125">
        <f>+'Datos Operacionalizados'!BJ15</f>
        <v>4</v>
      </c>
      <c r="H17" s="125">
        <f>+'Datos Operacionalizados'!BK15</f>
        <v>3</v>
      </c>
      <c r="I17" s="125">
        <f>+'Datos Operacionalizados'!BL15</f>
        <v>5</v>
      </c>
      <c r="J17" s="126">
        <f>+'Datos Operacionalizados'!BM15</f>
        <v>4</v>
      </c>
      <c r="K17" s="132">
        <f>+'Datos Operacionalizados'!BN15</f>
        <v>0</v>
      </c>
      <c r="L17" s="133">
        <f>+'Datos Operacionalizados'!BO15</f>
        <v>0</v>
      </c>
      <c r="M17" s="127">
        <f>+'Datos Operacionalizados'!BP15</f>
        <v>4</v>
      </c>
      <c r="N17" s="125">
        <f>+'Datos Operacionalizados'!BQ15</f>
        <v>3</v>
      </c>
      <c r="O17" s="125">
        <f>+'Datos Operacionalizados'!BR15</f>
        <v>5</v>
      </c>
      <c r="P17" s="126">
        <f>+'Datos Operacionalizados'!BS15</f>
        <v>2</v>
      </c>
      <c r="Q17" s="132">
        <f>+'Datos Operacionalizados'!BT15</f>
        <v>4</v>
      </c>
      <c r="R17" s="136">
        <f>+'Datos Operacionalizados'!BU15</f>
        <v>4</v>
      </c>
      <c r="S17" s="136">
        <f>+'Datos Operacionalizados'!BV15</f>
        <v>2</v>
      </c>
      <c r="T17" s="136">
        <f>+'Datos Operacionalizados'!BW15</f>
        <v>2</v>
      </c>
      <c r="U17" s="136">
        <f>+'Datos Operacionalizados'!BX15</f>
        <v>4</v>
      </c>
      <c r="V17" s="133">
        <f>+'Datos Operacionalizados'!BY15</f>
        <v>2</v>
      </c>
      <c r="W17" s="127">
        <f>+'Datos Operacionalizados'!BZ15</f>
        <v>4</v>
      </c>
      <c r="X17" s="125">
        <f>+'Datos Operacionalizados'!CA15</f>
        <v>4</v>
      </c>
      <c r="Y17" s="125">
        <f>+'Datos Operacionalizados'!CB15</f>
        <v>4</v>
      </c>
      <c r="Z17" s="126">
        <f>+'Datos Operacionalizados'!CC15</f>
        <v>2</v>
      </c>
      <c r="AA17" s="132">
        <f>+'Datos Operacionalizados'!CD15</f>
        <v>3</v>
      </c>
      <c r="AB17" s="136">
        <f>+'Datos Operacionalizados'!CE15</f>
        <v>3</v>
      </c>
      <c r="AC17" s="133">
        <f>+'Datos Operacionalizados'!CF15</f>
        <v>3</v>
      </c>
      <c r="AD17" s="127">
        <f>+'Datos Operacionalizados'!CG15</f>
        <v>3</v>
      </c>
      <c r="AE17" s="125">
        <f>+'Datos Operacionalizados'!CH15</f>
        <v>3</v>
      </c>
      <c r="AF17" s="125">
        <f>+'Datos Operacionalizados'!CI15</f>
        <v>3</v>
      </c>
      <c r="AG17" s="126">
        <f>+'Datos Operacionalizados'!CJ15</f>
        <v>3</v>
      </c>
      <c r="AH17" s="132">
        <f>+'Datos Operacionalizados'!CK15</f>
        <v>0</v>
      </c>
      <c r="AI17" s="136">
        <f>+'Datos Operacionalizados'!CL15</f>
        <v>3</v>
      </c>
      <c r="AJ17" s="136">
        <f>+'Datos Operacionalizados'!CM15</f>
        <v>1</v>
      </c>
      <c r="AK17" s="127">
        <f>+'Datos Operacionalizados'!CN15</f>
        <v>3</v>
      </c>
      <c r="AL17" s="125">
        <f>+'Datos Operacionalizados'!CO15</f>
        <v>2</v>
      </c>
      <c r="AM17" s="125">
        <f>+'Datos Operacionalizados'!CP15</f>
        <v>1</v>
      </c>
      <c r="AN17" s="132">
        <f>+'Datos Operacionalizados'!CQ15</f>
        <v>3</v>
      </c>
      <c r="AO17" s="136">
        <f>+'Datos Operacionalizados'!CR15</f>
        <v>3</v>
      </c>
      <c r="AP17" s="133">
        <f>+'Datos Operacionalizados'!CS15</f>
        <v>2</v>
      </c>
    </row>
    <row r="18" spans="2:42" x14ac:dyDescent="0.3">
      <c r="B18" s="19">
        <v>14</v>
      </c>
      <c r="C18" s="23" t="s">
        <v>335</v>
      </c>
      <c r="D18" s="124">
        <f>+'Datos Operacionalizados'!BG16</f>
        <v>1</v>
      </c>
      <c r="E18" s="125">
        <f>+'Datos Operacionalizados'!BH16</f>
        <v>1</v>
      </c>
      <c r="F18" s="125">
        <f>+'Datos Operacionalizados'!BI16</f>
        <v>1</v>
      </c>
      <c r="G18" s="125">
        <f>+'Datos Operacionalizados'!BJ16</f>
        <v>1</v>
      </c>
      <c r="H18" s="125">
        <f>+'Datos Operacionalizados'!BK16</f>
        <v>0</v>
      </c>
      <c r="I18" s="125">
        <f>+'Datos Operacionalizados'!BL16</f>
        <v>1</v>
      </c>
      <c r="J18" s="126">
        <f>+'Datos Operacionalizados'!BM16</f>
        <v>1</v>
      </c>
      <c r="K18" s="132">
        <f>+'Datos Operacionalizados'!BN16</f>
        <v>1</v>
      </c>
      <c r="L18" s="133">
        <f>+'Datos Operacionalizados'!BO16</f>
        <v>0</v>
      </c>
      <c r="M18" s="127">
        <f>+'Datos Operacionalizados'!BP16</f>
        <v>1</v>
      </c>
      <c r="N18" s="125">
        <f>+'Datos Operacionalizados'!BQ16</f>
        <v>1</v>
      </c>
      <c r="O18" s="125">
        <f>+'Datos Operacionalizados'!BR16</f>
        <v>1</v>
      </c>
      <c r="P18" s="126">
        <f>+'Datos Operacionalizados'!BS16</f>
        <v>1</v>
      </c>
      <c r="Q18" s="132">
        <f>+'Datos Operacionalizados'!BT16</f>
        <v>1</v>
      </c>
      <c r="R18" s="136">
        <f>+'Datos Operacionalizados'!BU16</f>
        <v>1</v>
      </c>
      <c r="S18" s="136">
        <f>+'Datos Operacionalizados'!BV16</f>
        <v>1</v>
      </c>
      <c r="T18" s="136">
        <f>+'Datos Operacionalizados'!BW16</f>
        <v>1</v>
      </c>
      <c r="U18" s="136">
        <f>+'Datos Operacionalizados'!BX16</f>
        <v>1</v>
      </c>
      <c r="V18" s="133">
        <f>+'Datos Operacionalizados'!BY16</f>
        <v>1</v>
      </c>
      <c r="W18" s="127">
        <f>+'Datos Operacionalizados'!BZ16</f>
        <v>1</v>
      </c>
      <c r="X18" s="125">
        <f>+'Datos Operacionalizados'!CA16</f>
        <v>1</v>
      </c>
      <c r="Y18" s="125">
        <f>+'Datos Operacionalizados'!CB16</f>
        <v>1</v>
      </c>
      <c r="Z18" s="126">
        <f>+'Datos Operacionalizados'!CC16</f>
        <v>1</v>
      </c>
      <c r="AA18" s="132">
        <f>+'Datos Operacionalizados'!CD16</f>
        <v>1</v>
      </c>
      <c r="AB18" s="136">
        <f>+'Datos Operacionalizados'!CE16</f>
        <v>1</v>
      </c>
      <c r="AC18" s="133">
        <f>+'Datos Operacionalizados'!CF16</f>
        <v>1</v>
      </c>
      <c r="AD18" s="127">
        <f>+'Datos Operacionalizados'!CG16</f>
        <v>1</v>
      </c>
      <c r="AE18" s="125">
        <f>+'Datos Operacionalizados'!CH16</f>
        <v>1</v>
      </c>
      <c r="AF18" s="125">
        <f>+'Datos Operacionalizados'!CI16</f>
        <v>1</v>
      </c>
      <c r="AG18" s="126">
        <f>+'Datos Operacionalizados'!CJ16</f>
        <v>1</v>
      </c>
      <c r="AH18" s="132">
        <f>+'Datos Operacionalizados'!CK16</f>
        <v>1</v>
      </c>
      <c r="AI18" s="136">
        <f>+'Datos Operacionalizados'!CL16</f>
        <v>1</v>
      </c>
      <c r="AJ18" s="136">
        <f>+'Datos Operacionalizados'!CM16</f>
        <v>1</v>
      </c>
      <c r="AK18" s="127">
        <f>+'Datos Operacionalizados'!CN16</f>
        <v>2</v>
      </c>
      <c r="AL18" s="125">
        <f>+'Datos Operacionalizados'!CO16</f>
        <v>2</v>
      </c>
      <c r="AM18" s="125">
        <f>+'Datos Operacionalizados'!CP16</f>
        <v>2</v>
      </c>
      <c r="AN18" s="132">
        <f>+'Datos Operacionalizados'!CQ16</f>
        <v>2</v>
      </c>
      <c r="AO18" s="136">
        <f>+'Datos Operacionalizados'!CR16</f>
        <v>2</v>
      </c>
      <c r="AP18" s="133">
        <f>+'Datos Operacionalizados'!CS16</f>
        <v>2</v>
      </c>
    </row>
    <row r="19" spans="2:42" x14ac:dyDescent="0.3">
      <c r="B19" s="19">
        <v>15</v>
      </c>
      <c r="C19" s="23" t="s">
        <v>336</v>
      </c>
      <c r="D19" s="124">
        <f>+'Datos Operacionalizados'!BG17</f>
        <v>0</v>
      </c>
      <c r="E19" s="125">
        <f>+'Datos Operacionalizados'!BH17</f>
        <v>1</v>
      </c>
      <c r="F19" s="125">
        <f>+'Datos Operacionalizados'!BI17</f>
        <v>1</v>
      </c>
      <c r="G19" s="125">
        <f>+'Datos Operacionalizados'!BJ17</f>
        <v>1</v>
      </c>
      <c r="H19" s="125">
        <f>+'Datos Operacionalizados'!BK17</f>
        <v>2</v>
      </c>
      <c r="I19" s="125">
        <f>+'Datos Operacionalizados'!BL17</f>
        <v>2</v>
      </c>
      <c r="J19" s="126">
        <f>+'Datos Operacionalizados'!BM17</f>
        <v>0</v>
      </c>
      <c r="K19" s="132">
        <f>+'Datos Operacionalizados'!BN17</f>
        <v>1</v>
      </c>
      <c r="L19" s="133">
        <f>+'Datos Operacionalizados'!BO17</f>
        <v>0</v>
      </c>
      <c r="M19" s="127">
        <f>+'Datos Operacionalizados'!BP17</f>
        <v>1</v>
      </c>
      <c r="N19" s="125">
        <f>+'Datos Operacionalizados'!BQ17</f>
        <v>2</v>
      </c>
      <c r="O19" s="125">
        <f>+'Datos Operacionalizados'!BR17</f>
        <v>1</v>
      </c>
      <c r="P19" s="126">
        <f>+'Datos Operacionalizados'!BS17</f>
        <v>1</v>
      </c>
      <c r="Q19" s="132">
        <f>+'Datos Operacionalizados'!BT17</f>
        <v>2</v>
      </c>
      <c r="R19" s="136">
        <f>+'Datos Operacionalizados'!BU17</f>
        <v>2</v>
      </c>
      <c r="S19" s="136">
        <f>+'Datos Operacionalizados'!BV17</f>
        <v>2</v>
      </c>
      <c r="T19" s="136">
        <f>+'Datos Operacionalizados'!BW17</f>
        <v>2</v>
      </c>
      <c r="U19" s="136">
        <f>+'Datos Operacionalizados'!BX17</f>
        <v>2</v>
      </c>
      <c r="V19" s="133">
        <f>+'Datos Operacionalizados'!BY17</f>
        <v>2</v>
      </c>
      <c r="W19" s="127">
        <f>+'Datos Operacionalizados'!BZ17</f>
        <v>1</v>
      </c>
      <c r="X19" s="125">
        <f>+'Datos Operacionalizados'!CA17</f>
        <v>1</v>
      </c>
      <c r="Y19" s="125">
        <f>+'Datos Operacionalizados'!CB17</f>
        <v>1</v>
      </c>
      <c r="Z19" s="126">
        <f>+'Datos Operacionalizados'!CC17</f>
        <v>1</v>
      </c>
      <c r="AA19" s="132">
        <f>+'Datos Operacionalizados'!CD17</f>
        <v>2</v>
      </c>
      <c r="AB19" s="136">
        <f>+'Datos Operacionalizados'!CE17</f>
        <v>2</v>
      </c>
      <c r="AC19" s="133">
        <f>+'Datos Operacionalizados'!CF17</f>
        <v>2</v>
      </c>
      <c r="AD19" s="127">
        <f>+'Datos Operacionalizados'!CG17</f>
        <v>1</v>
      </c>
      <c r="AE19" s="125">
        <f>+'Datos Operacionalizados'!CH17</f>
        <v>1</v>
      </c>
      <c r="AF19" s="125">
        <f>+'Datos Operacionalizados'!CI17</f>
        <v>1</v>
      </c>
      <c r="AG19" s="126">
        <f>+'Datos Operacionalizados'!CJ17</f>
        <v>1</v>
      </c>
      <c r="AH19" s="132">
        <f>+'Datos Operacionalizados'!CK17</f>
        <v>0</v>
      </c>
      <c r="AI19" s="136">
        <f>+'Datos Operacionalizados'!CL17</f>
        <v>1</v>
      </c>
      <c r="AJ19" s="136">
        <f>+'Datos Operacionalizados'!CM17</f>
        <v>1</v>
      </c>
      <c r="AK19" s="127">
        <f>+'Datos Operacionalizados'!CN17</f>
        <v>1</v>
      </c>
      <c r="AL19" s="125">
        <f>+'Datos Operacionalizados'!CO17</f>
        <v>1</v>
      </c>
      <c r="AM19" s="125">
        <f>+'Datos Operacionalizados'!CP17</f>
        <v>1</v>
      </c>
      <c r="AN19" s="132">
        <f>+'Datos Operacionalizados'!CQ17</f>
        <v>1</v>
      </c>
      <c r="AO19" s="136">
        <f>+'Datos Operacionalizados'!CR17</f>
        <v>1</v>
      </c>
      <c r="AP19" s="133">
        <f>+'Datos Operacionalizados'!CS17</f>
        <v>1</v>
      </c>
    </row>
    <row r="20" spans="2:42" x14ac:dyDescent="0.3">
      <c r="B20" s="19">
        <v>16</v>
      </c>
      <c r="C20" s="21" t="s">
        <v>337</v>
      </c>
      <c r="D20" s="124">
        <f>+'Datos Operacionalizados'!BG18</f>
        <v>3</v>
      </c>
      <c r="E20" s="125">
        <f>+'Datos Operacionalizados'!BH18</f>
        <v>4</v>
      </c>
      <c r="F20" s="125">
        <f>+'Datos Operacionalizados'!BI18</f>
        <v>5</v>
      </c>
      <c r="G20" s="125">
        <f>+'Datos Operacionalizados'!BJ18</f>
        <v>4</v>
      </c>
      <c r="H20" s="125">
        <f>+'Datos Operacionalizados'!BK18</f>
        <v>4</v>
      </c>
      <c r="I20" s="125">
        <f>+'Datos Operacionalizados'!BL18</f>
        <v>4</v>
      </c>
      <c r="J20" s="126">
        <f>+'Datos Operacionalizados'!BM18</f>
        <v>4</v>
      </c>
      <c r="K20" s="132">
        <f>+'Datos Operacionalizados'!BN18</f>
        <v>5</v>
      </c>
      <c r="L20" s="133">
        <f>+'Datos Operacionalizados'!BO18</f>
        <v>3</v>
      </c>
      <c r="M20" s="127">
        <f>+'Datos Operacionalizados'!BP18</f>
        <v>5</v>
      </c>
      <c r="N20" s="125">
        <f>+'Datos Operacionalizados'!BQ18</f>
        <v>3</v>
      </c>
      <c r="O20" s="125">
        <f>+'Datos Operacionalizados'!BR18</f>
        <v>4</v>
      </c>
      <c r="P20" s="126">
        <f>+'Datos Operacionalizados'!BS18</f>
        <v>4</v>
      </c>
      <c r="Q20" s="132">
        <f>+'Datos Operacionalizados'!BT18</f>
        <v>3</v>
      </c>
      <c r="R20" s="136">
        <f>+'Datos Operacionalizados'!BU18</f>
        <v>4</v>
      </c>
      <c r="S20" s="136">
        <f>+'Datos Operacionalizados'!BV18</f>
        <v>4</v>
      </c>
      <c r="T20" s="136">
        <f>+'Datos Operacionalizados'!BW18</f>
        <v>3</v>
      </c>
      <c r="U20" s="136">
        <f>+'Datos Operacionalizados'!BX18</f>
        <v>4</v>
      </c>
      <c r="V20" s="133">
        <f>+'Datos Operacionalizados'!BY18</f>
        <v>4</v>
      </c>
      <c r="W20" s="127">
        <f>+'Datos Operacionalizados'!BZ18</f>
        <v>4</v>
      </c>
      <c r="X20" s="125">
        <f>+'Datos Operacionalizados'!CA18</f>
        <v>5</v>
      </c>
      <c r="Y20" s="125">
        <f>+'Datos Operacionalizados'!CB18</f>
        <v>4</v>
      </c>
      <c r="Z20" s="126">
        <f>+'Datos Operacionalizados'!CC18</f>
        <v>4</v>
      </c>
      <c r="AA20" s="132">
        <f>+'Datos Operacionalizados'!CD18</f>
        <v>5</v>
      </c>
      <c r="AB20" s="136">
        <f>+'Datos Operacionalizados'!CE18</f>
        <v>5</v>
      </c>
      <c r="AC20" s="133">
        <f>+'Datos Operacionalizados'!CF18</f>
        <v>5</v>
      </c>
      <c r="AD20" s="127">
        <f>+'Datos Operacionalizados'!CG18</f>
        <v>3</v>
      </c>
      <c r="AE20" s="125">
        <f>+'Datos Operacionalizados'!CH18</f>
        <v>2</v>
      </c>
      <c r="AF20" s="125">
        <f>+'Datos Operacionalizados'!CI18</f>
        <v>4</v>
      </c>
      <c r="AG20" s="126">
        <f>+'Datos Operacionalizados'!CJ18</f>
        <v>3</v>
      </c>
      <c r="AH20" s="132">
        <f>+'Datos Operacionalizados'!CK18</f>
        <v>4</v>
      </c>
      <c r="AI20" s="136">
        <f>+'Datos Operacionalizados'!CL18</f>
        <v>4</v>
      </c>
      <c r="AJ20" s="136">
        <f>+'Datos Operacionalizados'!CM18</f>
        <v>5</v>
      </c>
      <c r="AK20" s="127">
        <f>+'Datos Operacionalizados'!CN18</f>
        <v>4</v>
      </c>
      <c r="AL20" s="125">
        <f>+'Datos Operacionalizados'!CO18</f>
        <v>4</v>
      </c>
      <c r="AM20" s="125">
        <f>+'Datos Operacionalizados'!CP18</f>
        <v>4</v>
      </c>
      <c r="AN20" s="132">
        <f>+'Datos Operacionalizados'!CQ18</f>
        <v>3</v>
      </c>
      <c r="AO20" s="136">
        <f>+'Datos Operacionalizados'!CR18</f>
        <v>5</v>
      </c>
      <c r="AP20" s="133">
        <f>+'Datos Operacionalizados'!CS18</f>
        <v>4</v>
      </c>
    </row>
    <row r="21" spans="2:42" ht="17.25" thickBot="1" x14ac:dyDescent="0.35">
      <c r="B21" s="180">
        <v>17</v>
      </c>
      <c r="C21" s="181" t="s">
        <v>406</v>
      </c>
      <c r="D21" s="131">
        <f>+'Datos Operacionalizados'!BG19</f>
        <v>2</v>
      </c>
      <c r="E21" s="129">
        <f>+'Datos Operacionalizados'!BH19</f>
        <v>2</v>
      </c>
      <c r="F21" s="129">
        <f>+'Datos Operacionalizados'!BI19</f>
        <v>1</v>
      </c>
      <c r="G21" s="129">
        <f>+'Datos Operacionalizados'!BJ19</f>
        <v>1</v>
      </c>
      <c r="H21" s="129">
        <f>+'Datos Operacionalizados'!BK19</f>
        <v>1</v>
      </c>
      <c r="I21" s="129">
        <f>+'Datos Operacionalizados'!BL19</f>
        <v>1</v>
      </c>
      <c r="J21" s="130">
        <f>+'Datos Operacionalizados'!BM19</f>
        <v>0</v>
      </c>
      <c r="K21" s="134">
        <f>+'Datos Operacionalizados'!BN19</f>
        <v>0</v>
      </c>
      <c r="L21" s="135">
        <f>+'Datos Operacionalizados'!BO19</f>
        <v>2</v>
      </c>
      <c r="M21" s="128">
        <f>+'Datos Operacionalizados'!BP19</f>
        <v>2</v>
      </c>
      <c r="N21" s="129">
        <f>+'Datos Operacionalizados'!BQ19</f>
        <v>1</v>
      </c>
      <c r="O21" s="129">
        <f>+'Datos Operacionalizados'!BR19</f>
        <v>3</v>
      </c>
      <c r="P21" s="130">
        <f>+'Datos Operacionalizados'!BS19</f>
        <v>2</v>
      </c>
      <c r="Q21" s="134">
        <f>+'Datos Operacionalizados'!BT19</f>
        <v>2</v>
      </c>
      <c r="R21" s="137">
        <f>+'Datos Operacionalizados'!BU19</f>
        <v>2</v>
      </c>
      <c r="S21" s="137">
        <f>+'Datos Operacionalizados'!BV19</f>
        <v>2</v>
      </c>
      <c r="T21" s="137">
        <f>+'Datos Operacionalizados'!BW19</f>
        <v>2</v>
      </c>
      <c r="U21" s="137">
        <f>+'Datos Operacionalizados'!BX19</f>
        <v>1</v>
      </c>
      <c r="V21" s="135">
        <f>+'Datos Operacionalizados'!BY19</f>
        <v>1</v>
      </c>
      <c r="W21" s="128">
        <f>+'Datos Operacionalizados'!BZ19</f>
        <v>2</v>
      </c>
      <c r="X21" s="129">
        <f>+'Datos Operacionalizados'!CA19</f>
        <v>2</v>
      </c>
      <c r="Y21" s="129">
        <f>+'Datos Operacionalizados'!CB19</f>
        <v>3</v>
      </c>
      <c r="Z21" s="130">
        <f>+'Datos Operacionalizados'!CC19</f>
        <v>2</v>
      </c>
      <c r="AA21" s="134">
        <f>+'Datos Operacionalizados'!CD19</f>
        <v>3</v>
      </c>
      <c r="AB21" s="137">
        <f>+'Datos Operacionalizados'!CE19</f>
        <v>3</v>
      </c>
      <c r="AC21" s="135">
        <f>+'Datos Operacionalizados'!CF19</f>
        <v>2</v>
      </c>
      <c r="AD21" s="128">
        <f>+'Datos Operacionalizados'!CG19</f>
        <v>0</v>
      </c>
      <c r="AE21" s="129">
        <f>+'Datos Operacionalizados'!CH19</f>
        <v>0</v>
      </c>
      <c r="AF21" s="129">
        <f>+'Datos Operacionalizados'!CI19</f>
        <v>0</v>
      </c>
      <c r="AG21" s="130">
        <f>+'Datos Operacionalizados'!CJ19</f>
        <v>0</v>
      </c>
      <c r="AH21" s="134">
        <f>+'Datos Operacionalizados'!CK19</f>
        <v>3</v>
      </c>
      <c r="AI21" s="137">
        <f>+'Datos Operacionalizados'!CL19</f>
        <v>2</v>
      </c>
      <c r="AJ21" s="137">
        <f>+'Datos Operacionalizados'!CM19</f>
        <v>2</v>
      </c>
      <c r="AK21" s="128">
        <f>+'Datos Operacionalizados'!CN19</f>
        <v>1</v>
      </c>
      <c r="AL21" s="129">
        <f>+'Datos Operacionalizados'!CO19</f>
        <v>1</v>
      </c>
      <c r="AM21" s="129">
        <f>+'Datos Operacionalizados'!CP19</f>
        <v>1</v>
      </c>
      <c r="AN21" s="134">
        <f>+'Datos Operacionalizados'!CQ19</f>
        <v>0</v>
      </c>
      <c r="AO21" s="137">
        <f>+'Datos Operacionalizados'!CR19</f>
        <v>1</v>
      </c>
      <c r="AP21" s="135">
        <f>+'Datos Operacionalizados'!CS19</f>
        <v>1</v>
      </c>
    </row>
  </sheetData>
  <mergeCells count="10">
    <mergeCell ref="AA3:AC3"/>
    <mergeCell ref="AD3:AG3"/>
    <mergeCell ref="AH3:AJ3"/>
    <mergeCell ref="AK3:AM3"/>
    <mergeCell ref="AN3:AP3"/>
    <mergeCell ref="D3:J3"/>
    <mergeCell ref="K3:L3"/>
    <mergeCell ref="M3:P3"/>
    <mergeCell ref="Q3:V3"/>
    <mergeCell ref="W3:Z3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T189"/>
  <sheetViews>
    <sheetView zoomScale="85" zoomScaleNormal="85" workbookViewId="0">
      <selection activeCell="Y8" sqref="Y8"/>
    </sheetView>
  </sheetViews>
  <sheetFormatPr baseColWidth="10" defaultRowHeight="16.5" x14ac:dyDescent="0.3"/>
  <cols>
    <col min="1" max="1" width="5.140625" style="1" customWidth="1"/>
    <col min="2" max="4" width="11.42578125" style="1"/>
    <col min="5" max="5" width="15.42578125" style="1" customWidth="1"/>
    <col min="6" max="6" width="4.85546875" style="1" customWidth="1"/>
    <col min="7" max="7" width="12.140625" style="1" customWidth="1"/>
    <col min="8" max="8" width="10.7109375" style="1" customWidth="1"/>
    <col min="9" max="9" width="11.28515625" style="1" customWidth="1"/>
    <col min="10" max="10" width="10.7109375" style="1" customWidth="1"/>
    <col min="11" max="11" width="13.5703125" style="1" customWidth="1"/>
    <col min="12" max="12" width="10.7109375" style="1" customWidth="1"/>
    <col min="13" max="13" width="13" style="1" customWidth="1"/>
    <col min="14" max="14" width="10.7109375" style="1" customWidth="1"/>
    <col min="15" max="15" width="12.28515625" style="1" customWidth="1"/>
    <col min="16" max="16" width="10.7109375" style="1" customWidth="1"/>
    <col min="17" max="17" width="11.85546875" style="1" customWidth="1"/>
    <col min="18" max="18" width="10.7109375" style="1" customWidth="1"/>
    <col min="19" max="19" width="12.7109375" style="1" customWidth="1"/>
    <col min="20" max="20" width="10.7109375" style="1" customWidth="1"/>
    <col min="21" max="16384" width="11.42578125" style="1"/>
  </cols>
  <sheetData>
    <row r="1" spans="2:20" ht="17.25" thickBot="1" x14ac:dyDescent="0.35"/>
    <row r="2" spans="2:20" ht="48.75" customHeight="1" thickBot="1" x14ac:dyDescent="0.35">
      <c r="B2" s="246" t="s">
        <v>222</v>
      </c>
      <c r="C2" s="246"/>
      <c r="D2" s="246"/>
      <c r="E2" s="246"/>
      <c r="G2" s="247" t="s">
        <v>230</v>
      </c>
      <c r="H2" s="248"/>
      <c r="I2" s="247" t="s">
        <v>231</v>
      </c>
      <c r="J2" s="248"/>
      <c r="K2" s="247" t="s">
        <v>232</v>
      </c>
      <c r="L2" s="248"/>
      <c r="M2" s="247" t="s">
        <v>233</v>
      </c>
      <c r="N2" s="248"/>
      <c r="O2" s="251" t="s">
        <v>234</v>
      </c>
      <c r="P2" s="252"/>
      <c r="Q2" s="247" t="s">
        <v>235</v>
      </c>
      <c r="R2" s="248"/>
      <c r="S2" s="247" t="s">
        <v>428</v>
      </c>
      <c r="T2" s="248"/>
    </row>
    <row r="3" spans="2:20" s="54" customFormat="1" ht="46.5" customHeight="1" thickBot="1" x14ac:dyDescent="0.3">
      <c r="B3" s="249" t="s">
        <v>199</v>
      </c>
      <c r="C3" s="249"/>
      <c r="D3" s="55" t="s">
        <v>200</v>
      </c>
      <c r="E3" s="55" t="s">
        <v>201</v>
      </c>
      <c r="G3" s="60" t="s">
        <v>31</v>
      </c>
      <c r="H3" s="62" t="s">
        <v>223</v>
      </c>
      <c r="I3" s="60" t="s">
        <v>32</v>
      </c>
      <c r="J3" s="61" t="s">
        <v>223</v>
      </c>
      <c r="K3" s="60" t="s">
        <v>33</v>
      </c>
      <c r="L3" s="61" t="s">
        <v>223</v>
      </c>
      <c r="M3" s="66" t="s">
        <v>34</v>
      </c>
      <c r="N3" s="62" t="s">
        <v>223</v>
      </c>
      <c r="O3" s="60" t="s">
        <v>35</v>
      </c>
      <c r="P3" s="61" t="s">
        <v>223</v>
      </c>
      <c r="Q3" s="60" t="s">
        <v>36</v>
      </c>
      <c r="R3" s="61" t="s">
        <v>223</v>
      </c>
      <c r="S3" s="60" t="s">
        <v>37</v>
      </c>
      <c r="T3" s="61" t="s">
        <v>223</v>
      </c>
    </row>
    <row r="4" spans="2:20" x14ac:dyDescent="0.3">
      <c r="B4" s="4">
        <v>0</v>
      </c>
      <c r="C4" s="3" t="s">
        <v>202</v>
      </c>
      <c r="D4" s="4" t="s">
        <v>220</v>
      </c>
      <c r="E4" s="4" t="s">
        <v>214</v>
      </c>
      <c r="G4" s="58">
        <f>COUNTIF('Sección 6 Materias'!$D$5:$D$21,'Nivel de Madurez Materias'!B4)</f>
        <v>5</v>
      </c>
      <c r="H4" s="63">
        <f>+G4*$B$4</f>
        <v>0</v>
      </c>
      <c r="I4" s="58">
        <f>COUNTIF('Sección 6 Materias'!$E$5:$E$21,'Nivel de Madurez Materias'!B4)</f>
        <v>2</v>
      </c>
      <c r="J4" s="59">
        <f>+I4*$B$4</f>
        <v>0</v>
      </c>
      <c r="K4" s="58">
        <f>COUNTIF('Sección 6 Materias'!$F$5:$F$21,'Nivel de Madurez Materias'!B4)</f>
        <v>1</v>
      </c>
      <c r="L4" s="59">
        <f>+K4*$B$4</f>
        <v>0</v>
      </c>
      <c r="M4" s="67">
        <f>COUNTIF('Sección 6 Materias'!$G$5:$G$21,'Nivel de Madurez Materias'!B4)</f>
        <v>1</v>
      </c>
      <c r="N4" s="63">
        <f>+M4*$B$4</f>
        <v>0</v>
      </c>
      <c r="O4" s="58">
        <f>COUNTIF('Sección 6 Materias'!$H$5:$H$21,'Nivel de Madurez Materias'!B4)</f>
        <v>3</v>
      </c>
      <c r="P4" s="59">
        <f>+O4*$B$4</f>
        <v>0</v>
      </c>
      <c r="Q4" s="58">
        <f>COUNTIF('Sección 6 Materias'!$I$5:$I$21,'Nivel de Madurez Materias'!B4)</f>
        <v>2</v>
      </c>
      <c r="R4" s="59">
        <f>+Q4*$B$4</f>
        <v>0</v>
      </c>
      <c r="S4" s="58">
        <f>COUNTIF('Sección 6 Materias'!$J$5:$J$21,'Nivel de Madurez Materias'!B4)</f>
        <v>3</v>
      </c>
      <c r="T4" s="59">
        <f>+S4*$B$4</f>
        <v>0</v>
      </c>
    </row>
    <row r="5" spans="2:20" x14ac:dyDescent="0.3">
      <c r="B5" s="4">
        <v>1</v>
      </c>
      <c r="C5" s="3" t="s">
        <v>203</v>
      </c>
      <c r="D5" s="4" t="s">
        <v>221</v>
      </c>
      <c r="E5" s="4" t="s">
        <v>215</v>
      </c>
      <c r="G5" s="58">
        <f>COUNTIF('Sección 6 Materias'!$D$5:$D$21,'Nivel de Madurez Materias'!B5)</f>
        <v>3</v>
      </c>
      <c r="H5" s="64">
        <f>+G5*$B$5</f>
        <v>3</v>
      </c>
      <c r="I5" s="58">
        <f>COUNTIF('Sección 6 Materias'!$E$5:$E$21,'Nivel de Madurez Materias'!B5)</f>
        <v>6</v>
      </c>
      <c r="J5" s="56">
        <f>+I5*$B$5</f>
        <v>6</v>
      </c>
      <c r="K5" s="58">
        <f>COUNTIF('Sección 6 Materias'!$F$5:$F$21,'Nivel de Madurez Materias'!B5)</f>
        <v>6</v>
      </c>
      <c r="L5" s="56">
        <f>+K5*$B$5</f>
        <v>6</v>
      </c>
      <c r="M5" s="67">
        <f>COUNTIF('Sección 6 Materias'!$G$5:$G$21,'Nivel de Madurez Materias'!B5)</f>
        <v>7</v>
      </c>
      <c r="N5" s="64">
        <f>+M5*$B$5</f>
        <v>7</v>
      </c>
      <c r="O5" s="58">
        <f>COUNTIF('Sección 6 Materias'!$H$5:$H$21,'Nivel de Madurez Materias'!B5)</f>
        <v>4</v>
      </c>
      <c r="P5" s="56">
        <f>+O5*$B$5</f>
        <v>4</v>
      </c>
      <c r="Q5" s="58">
        <f>COUNTIF('Sección 6 Materias'!$I$5:$I$21,'Nivel de Madurez Materias'!B5)</f>
        <v>5</v>
      </c>
      <c r="R5" s="56">
        <f>+Q5*$B$5</f>
        <v>5</v>
      </c>
      <c r="S5" s="58">
        <f>COUNTIF('Sección 6 Materias'!$J$5:$J$21,'Nivel de Madurez Materias'!B5)</f>
        <v>4</v>
      </c>
      <c r="T5" s="56">
        <f>+S5*$B$5</f>
        <v>4</v>
      </c>
    </row>
    <row r="6" spans="2:20" x14ac:dyDescent="0.3">
      <c r="B6" s="4">
        <v>2</v>
      </c>
      <c r="C6" s="3" t="s">
        <v>204</v>
      </c>
      <c r="D6" s="4" t="s">
        <v>210</v>
      </c>
      <c r="E6" s="4" t="s">
        <v>216</v>
      </c>
      <c r="G6" s="58">
        <f>COUNTIF('Sección 6 Materias'!$D$5:$D$21,'Nivel de Madurez Materias'!B6)</f>
        <v>4</v>
      </c>
      <c r="H6" s="64">
        <f>+G6*$B$6</f>
        <v>8</v>
      </c>
      <c r="I6" s="58">
        <f>COUNTIF('Sección 6 Materias'!$E$5:$E$21,'Nivel de Madurez Materias'!B6)</f>
        <v>2</v>
      </c>
      <c r="J6" s="56">
        <f>+I6*$B$6</f>
        <v>4</v>
      </c>
      <c r="K6" s="58">
        <f>COUNTIF('Sección 6 Materias'!$F$5:$F$21,'Nivel de Madurez Materias'!B6)</f>
        <v>4</v>
      </c>
      <c r="L6" s="56">
        <f>+K6*$B$6</f>
        <v>8</v>
      </c>
      <c r="M6" s="67">
        <f>COUNTIF('Sección 6 Materias'!$G$5:$G$21,'Nivel de Madurez Materias'!B6)</f>
        <v>0</v>
      </c>
      <c r="N6" s="64">
        <f>+M6*$B$6</f>
        <v>0</v>
      </c>
      <c r="O6" s="58">
        <f>COUNTIF('Sección 6 Materias'!$H$5:$H$21,'Nivel de Madurez Materias'!B6)</f>
        <v>3</v>
      </c>
      <c r="P6" s="56">
        <f>+O6*$B$6</f>
        <v>6</v>
      </c>
      <c r="Q6" s="58">
        <f>COUNTIF('Sección 6 Materias'!$I$5:$I$21,'Nivel de Madurez Materias'!B6)</f>
        <v>2</v>
      </c>
      <c r="R6" s="56">
        <f>+Q6*$B$6</f>
        <v>4</v>
      </c>
      <c r="S6" s="58">
        <f>COUNTIF('Sección 6 Materias'!$J$5:$J$21,'Nivel de Madurez Materias'!B6)</f>
        <v>0</v>
      </c>
      <c r="T6" s="56">
        <f>+S6*$B$6</f>
        <v>0</v>
      </c>
    </row>
    <row r="7" spans="2:20" x14ac:dyDescent="0.3">
      <c r="B7" s="4">
        <v>3</v>
      </c>
      <c r="C7" s="3" t="s">
        <v>205</v>
      </c>
      <c r="D7" s="4" t="s">
        <v>277</v>
      </c>
      <c r="E7" s="4" t="s">
        <v>217</v>
      </c>
      <c r="G7" s="58">
        <f>COUNTIF('Sección 6 Materias'!$D$5:$D$21,'Nivel de Madurez Materias'!B7)</f>
        <v>3</v>
      </c>
      <c r="H7" s="64">
        <f>+G7*$B$7</f>
        <v>9</v>
      </c>
      <c r="I7" s="58">
        <f>COUNTIF('Sección 6 Materias'!$E$5:$E$21,'Nivel de Madurez Materias'!B7)</f>
        <v>2</v>
      </c>
      <c r="J7" s="56">
        <f>+I7*$B$7</f>
        <v>6</v>
      </c>
      <c r="K7" s="58">
        <f>COUNTIF('Sección 6 Materias'!$F$5:$F$21,'Nivel de Madurez Materias'!B7)</f>
        <v>1</v>
      </c>
      <c r="L7" s="56">
        <f>+K7*$B$7</f>
        <v>3</v>
      </c>
      <c r="M7" s="67">
        <f>COUNTIF('Sección 6 Materias'!$G$5:$G$21,'Nivel de Madurez Materias'!B7)</f>
        <v>2</v>
      </c>
      <c r="N7" s="64">
        <f>+M7*$B$7</f>
        <v>6</v>
      </c>
      <c r="O7" s="58">
        <f>COUNTIF('Sección 6 Materias'!$H$5:$H$21,'Nivel de Madurez Materias'!B7)</f>
        <v>3</v>
      </c>
      <c r="P7" s="56">
        <f>+O7*$B$7</f>
        <v>9</v>
      </c>
      <c r="Q7" s="58">
        <f>COUNTIF('Sección 6 Materias'!$I$5:$I$21,'Nivel de Madurez Materias'!B7)</f>
        <v>3</v>
      </c>
      <c r="R7" s="56">
        <f>+Q7*$B$7</f>
        <v>9</v>
      </c>
      <c r="S7" s="58">
        <f>COUNTIF('Sección 6 Materias'!$J$5:$J$21,'Nivel de Madurez Materias'!B7)</f>
        <v>2</v>
      </c>
      <c r="T7" s="56">
        <f>+S7*$B$7</f>
        <v>6</v>
      </c>
    </row>
    <row r="8" spans="2:20" x14ac:dyDescent="0.3">
      <c r="B8" s="4">
        <v>4</v>
      </c>
      <c r="C8" s="3" t="s">
        <v>206</v>
      </c>
      <c r="D8" s="4" t="s">
        <v>279</v>
      </c>
      <c r="E8" s="4" t="s">
        <v>218</v>
      </c>
      <c r="G8" s="58">
        <f>COUNTIF('Sección 6 Materias'!$D$5:$D$21,'Nivel de Madurez Materias'!B8)</f>
        <v>1</v>
      </c>
      <c r="H8" s="64">
        <f>+G8*$B$8</f>
        <v>4</v>
      </c>
      <c r="I8" s="58">
        <f>COUNTIF('Sección 6 Materias'!$E$5:$E$21,'Nivel de Madurez Materias'!B8)</f>
        <v>4</v>
      </c>
      <c r="J8" s="56">
        <f>+I8*$B$8</f>
        <v>16</v>
      </c>
      <c r="K8" s="58">
        <f>COUNTIF('Sección 6 Materias'!$F$5:$F$21,'Nivel de Madurez Materias'!B8)</f>
        <v>1</v>
      </c>
      <c r="L8" s="56">
        <f>+K8*$B$8</f>
        <v>4</v>
      </c>
      <c r="M8" s="67">
        <f>COUNTIF('Sección 6 Materias'!$G$5:$G$21,'Nivel de Madurez Materias'!B8)</f>
        <v>5</v>
      </c>
      <c r="N8" s="64">
        <f>+M8*$B$8</f>
        <v>20</v>
      </c>
      <c r="O8" s="58">
        <f>COUNTIF('Sección 6 Materias'!$H$5:$H$21,'Nivel de Madurez Materias'!B8)</f>
        <v>3</v>
      </c>
      <c r="P8" s="56">
        <f>+O8*$B$8</f>
        <v>12</v>
      </c>
      <c r="Q8" s="58">
        <f>COUNTIF('Sección 6 Materias'!$I$5:$I$21,'Nivel de Madurez Materias'!B8)</f>
        <v>2</v>
      </c>
      <c r="R8" s="56">
        <f>+Q8*$B$8</f>
        <v>8</v>
      </c>
      <c r="S8" s="58">
        <f>COUNTIF('Sección 6 Materias'!$J$5:$J$21,'Nivel de Madurez Materias'!B8)</f>
        <v>6</v>
      </c>
      <c r="T8" s="56">
        <f>+S8*$B$8</f>
        <v>24</v>
      </c>
    </row>
    <row r="9" spans="2:20" ht="17.25" thickBot="1" x14ac:dyDescent="0.35">
      <c r="B9" s="4">
        <v>5</v>
      </c>
      <c r="C9" s="3" t="s">
        <v>207</v>
      </c>
      <c r="D9" s="4" t="s">
        <v>278</v>
      </c>
      <c r="E9" s="4" t="s">
        <v>219</v>
      </c>
      <c r="G9" s="58">
        <f>COUNTIF('Sección 6 Materias'!$D$5:$D$21,'Nivel de Madurez Materias'!B9)</f>
        <v>1</v>
      </c>
      <c r="H9" s="65">
        <f>+G9*$B$9</f>
        <v>5</v>
      </c>
      <c r="I9" s="58">
        <f>COUNTIF('Sección 6 Materias'!$E$5:$E$21,'Nivel de Madurez Materias'!B9)</f>
        <v>1</v>
      </c>
      <c r="J9" s="57">
        <f>+I9*$B$9</f>
        <v>5</v>
      </c>
      <c r="K9" s="58">
        <f>COUNTIF('Sección 6 Materias'!$F$5:$F$21,'Nivel de Madurez Materias'!B9)</f>
        <v>4</v>
      </c>
      <c r="L9" s="57">
        <f>+K9*$B$9</f>
        <v>20</v>
      </c>
      <c r="M9" s="67">
        <f>COUNTIF('Sección 6 Materias'!$G$5:$G$21,'Nivel de Madurez Materias'!B9)</f>
        <v>2</v>
      </c>
      <c r="N9" s="65">
        <f>+M9*$B$9</f>
        <v>10</v>
      </c>
      <c r="O9" s="58">
        <f>COUNTIF('Sección 6 Materias'!$H$5:$H$21,'Nivel de Madurez Materias'!B9)</f>
        <v>1</v>
      </c>
      <c r="P9" s="57">
        <f>+O9*$B$9</f>
        <v>5</v>
      </c>
      <c r="Q9" s="58">
        <f>COUNTIF('Sección 6 Materias'!$I$5:$I$21,'Nivel de Madurez Materias'!B9)</f>
        <v>3</v>
      </c>
      <c r="R9" s="57">
        <f>+Q9*$B$9</f>
        <v>15</v>
      </c>
      <c r="S9" s="58">
        <f>COUNTIF('Sección 6 Materias'!$J$5:$J$21,'Nivel de Madurez Materias'!B9)</f>
        <v>2</v>
      </c>
      <c r="T9" s="57">
        <f>+S9*$B$9</f>
        <v>10</v>
      </c>
    </row>
    <row r="10" spans="2:20" ht="17.25" thickBot="1" x14ac:dyDescent="0.35">
      <c r="C10" s="242" t="s">
        <v>224</v>
      </c>
      <c r="D10" s="242"/>
      <c r="E10" s="242"/>
      <c r="G10" s="76">
        <f>SUM(G4:G9)</f>
        <v>17</v>
      </c>
      <c r="H10" s="147">
        <f t="shared" ref="H10:T10" si="0">SUM(H4:H9)</f>
        <v>29</v>
      </c>
      <c r="I10" s="76">
        <f t="shared" si="0"/>
        <v>17</v>
      </c>
      <c r="J10" s="147">
        <f t="shared" si="0"/>
        <v>37</v>
      </c>
      <c r="K10" s="76">
        <f t="shared" si="0"/>
        <v>17</v>
      </c>
      <c r="L10" s="147">
        <f t="shared" si="0"/>
        <v>41</v>
      </c>
      <c r="M10" s="76">
        <f t="shared" si="0"/>
        <v>17</v>
      </c>
      <c r="N10" s="147">
        <f t="shared" si="0"/>
        <v>43</v>
      </c>
      <c r="O10" s="76">
        <f t="shared" si="0"/>
        <v>17</v>
      </c>
      <c r="P10" s="147">
        <f t="shared" si="0"/>
        <v>36</v>
      </c>
      <c r="Q10" s="76">
        <f t="shared" si="0"/>
        <v>17</v>
      </c>
      <c r="R10" s="147">
        <f t="shared" si="0"/>
        <v>41</v>
      </c>
      <c r="S10" s="76">
        <f t="shared" si="0"/>
        <v>17</v>
      </c>
      <c r="T10" s="147">
        <f t="shared" si="0"/>
        <v>44</v>
      </c>
    </row>
    <row r="11" spans="2:20" x14ac:dyDescent="0.3">
      <c r="C11" s="242" t="s">
        <v>225</v>
      </c>
      <c r="D11" s="242"/>
      <c r="E11" s="242"/>
      <c r="H11" s="70">
        <f>+G10</f>
        <v>17</v>
      </c>
      <c r="J11" s="21">
        <f>+I10</f>
        <v>17</v>
      </c>
      <c r="L11" s="21">
        <f>+K10</f>
        <v>17</v>
      </c>
      <c r="N11" s="21">
        <f>+M10</f>
        <v>17</v>
      </c>
      <c r="P11" s="21">
        <f>+O10</f>
        <v>17</v>
      </c>
      <c r="R11" s="21">
        <f>+Q10</f>
        <v>17</v>
      </c>
      <c r="T11" s="21">
        <f>+S10</f>
        <v>17</v>
      </c>
    </row>
    <row r="12" spans="2:20" x14ac:dyDescent="0.3">
      <c r="C12" s="242" t="s">
        <v>226</v>
      </c>
      <c r="D12" s="242"/>
      <c r="E12" s="242"/>
      <c r="H12" s="21">
        <v>5</v>
      </c>
      <c r="J12" s="21">
        <v>5</v>
      </c>
      <c r="L12" s="21">
        <v>5</v>
      </c>
      <c r="N12" s="21">
        <v>5</v>
      </c>
      <c r="P12" s="21">
        <v>5</v>
      </c>
      <c r="R12" s="21">
        <v>5</v>
      </c>
      <c r="T12" s="21">
        <v>5</v>
      </c>
    </row>
    <row r="13" spans="2:20" x14ac:dyDescent="0.3">
      <c r="C13" s="242" t="s">
        <v>227</v>
      </c>
      <c r="D13" s="242"/>
      <c r="E13" s="242"/>
      <c r="H13" s="21">
        <f>+H11*H12</f>
        <v>85</v>
      </c>
      <c r="J13" s="21">
        <f>+J11*J12</f>
        <v>85</v>
      </c>
      <c r="L13" s="21">
        <f>+L11*L12</f>
        <v>85</v>
      </c>
      <c r="N13" s="21">
        <f>+N11*N12</f>
        <v>85</v>
      </c>
      <c r="P13" s="21">
        <f>+P11*P12</f>
        <v>85</v>
      </c>
      <c r="R13" s="21">
        <f>+R11*R12</f>
        <v>85</v>
      </c>
      <c r="T13" s="21">
        <f>+T11*T12</f>
        <v>85</v>
      </c>
    </row>
    <row r="14" spans="2:20" ht="17.25" thickBot="1" x14ac:dyDescent="0.35">
      <c r="C14" s="242" t="s">
        <v>228</v>
      </c>
      <c r="D14" s="242"/>
      <c r="E14" s="242"/>
      <c r="H14" s="69">
        <f>+H10</f>
        <v>29</v>
      </c>
      <c r="J14" s="69">
        <f>+J10</f>
        <v>37</v>
      </c>
      <c r="L14" s="69">
        <f>+L10</f>
        <v>41</v>
      </c>
      <c r="N14" s="69">
        <f>+N10</f>
        <v>43</v>
      </c>
      <c r="P14" s="69">
        <f>+P10</f>
        <v>36</v>
      </c>
      <c r="R14" s="69">
        <f>+R10</f>
        <v>41</v>
      </c>
      <c r="T14" s="69">
        <f>+T10</f>
        <v>44</v>
      </c>
    </row>
    <row r="15" spans="2:20" ht="17.25" thickBot="1" x14ac:dyDescent="0.35">
      <c r="C15" s="243" t="s">
        <v>229</v>
      </c>
      <c r="D15" s="243"/>
      <c r="E15" s="243"/>
      <c r="G15" s="148" t="str">
        <f>IF(H15&lt;0.17,CONCATENATE($B$4,"."," ",$C$4),IF(H15&lt;0.34,CONCATENATE($B$5,"."," ",$C$5),IF(H15&lt;0.51,CONCATENATE($B$6,"."," ",$C$6),IF(H15&lt;0.68,CONCATENATE($B$7,"."," ",$C$7),IF(H15&lt;0.85,CONCATENATE($B$8,"."," ",$C$8),IF(H15&lt;1.01,CONCATENATE($B$9,"."," ",$C$9),""))))))</f>
        <v xml:space="preserve">2. Repetible </v>
      </c>
      <c r="H15" s="71">
        <f>+H14/H13</f>
        <v>0.3411764705882353</v>
      </c>
      <c r="I15" s="148" t="str">
        <f>IF(J15&lt;0.17,CONCATENATE($B$4,"."," ",$C$4),IF(J15&lt;0.34,CONCATENATE($B$5,"."," ",$C$5),IF(J15&lt;0.51,CONCATENATE($B$6,"."," ",$C$6),IF(J15&lt;0.68,CONCATENATE($B$7,"."," ",$C$7),IF(J15&lt;0.85,CONCATENATE($B$8,"."," ",$C$8),IF(J15&lt;1.01,CONCATENATE($B$9,"."," ",$C$9),""))))))</f>
        <v xml:space="preserve">2. Repetible </v>
      </c>
      <c r="J15" s="71">
        <f>+J14/J13</f>
        <v>0.43529411764705883</v>
      </c>
      <c r="K15" s="148" t="str">
        <f>IF(L15&lt;0.17,CONCATENATE($B$4,"."," ",$C$4),IF(L15&lt;0.34,CONCATENATE($B$5,"."," ",$C$5),IF(L15&lt;0.51,CONCATENATE($B$6,"."," ",$C$6),IF(L15&lt;0.68,CONCATENATE($B$7,"."," ",$C$7),IF(L15&lt;0.85,CONCATENATE($B$8,"."," ",$C$8),IF(L15&lt;1.01,CONCATENATE($B$9,"."," ",$C$9),""))))))</f>
        <v xml:space="preserve">2. Repetible </v>
      </c>
      <c r="L15" s="71">
        <f>+L14/L13</f>
        <v>0.4823529411764706</v>
      </c>
      <c r="M15" s="148" t="str">
        <f>IF(N15&lt;0.17,CONCATENATE($B$4,"."," ",$C$4),IF(N15&lt;0.34,CONCATENATE($B$5,"."," ",$C$5),IF(N15&lt;0.51,CONCATENATE($B$6,"."," ",$C$6),IF(N15&lt;0.68,CONCATENATE($B$7,"."," ",$C$7),IF(N15&lt;0.85,CONCATENATE($B$8,"."," ",$C$8),IF(N15&lt;1.01,CONCATENATE($B$9,"."," ",$C$9),""))))))</f>
        <v xml:space="preserve">2. Repetible </v>
      </c>
      <c r="N15" s="71">
        <f>+N14/N13</f>
        <v>0.50588235294117645</v>
      </c>
      <c r="O15" s="148" t="str">
        <f>IF(P15&lt;0.17,CONCATENATE($B$4,"."," ",$C$4),IF(P15&lt;0.34,CONCATENATE($B$5,"."," ",$C$5),IF(P15&lt;0.51,CONCATENATE($B$6,"."," ",$C$6),IF(P15&lt;0.68,CONCATENATE($B$7,"."," ",$C$7),IF(P15&lt;0.85,CONCATENATE($B$8,"."," ",$C$8),IF(P15&lt;1.01,CONCATENATE($B$9,"."," ",$C$9),""))))))</f>
        <v xml:space="preserve">2. Repetible </v>
      </c>
      <c r="P15" s="71">
        <f>+P14/P13</f>
        <v>0.42352941176470588</v>
      </c>
      <c r="Q15" s="148" t="str">
        <f>IF(R15&lt;0.17,CONCATENATE($B$4,"."," ",$C$4),IF(R15&lt;0.34,CONCATENATE($B$5,"."," ",$C$5),IF(R15&lt;0.51,CONCATENATE($B$6,"."," ",$C$6),IF(R15&lt;0.68,CONCATENATE($B$7,"."," ",$C$7),IF(R15&lt;0.85,CONCATENATE($B$8,"."," ",$C$8),IF(R15&lt;1.01,CONCATENATE($B$9,"."," ",$C$9),""))))))</f>
        <v xml:space="preserve">2. Repetible </v>
      </c>
      <c r="R15" s="71">
        <f>+R14/R13</f>
        <v>0.4823529411764706</v>
      </c>
      <c r="S15" s="148" t="str">
        <f>IF(T15&lt;0.17,CONCATENATE($B$4,"."," ",$C$4),IF(T15&lt;0.34,CONCATENATE($B$5,"."," ",$C$5),IF(T15&lt;0.51,CONCATENATE($B$6,"."," ",$C$6),IF(T15&lt;0.68,CONCATENATE($B$7,"."," ",$C$7),IF(T15&lt;0.85,CONCATENATE($B$8,"."," ",$C$8),IF(T15&lt;1.01,CONCATENATE($B$9,"."," ",$C$9),""))))))</f>
        <v>3. Definido</v>
      </c>
      <c r="T15" s="71">
        <f>+T14/T13</f>
        <v>0.51764705882352946</v>
      </c>
    </row>
    <row r="17" spans="2:10" ht="17.25" thickBot="1" x14ac:dyDescent="0.35"/>
    <row r="18" spans="2:10" ht="50.25" thickBot="1" x14ac:dyDescent="0.35">
      <c r="C18" s="241" t="s">
        <v>280</v>
      </c>
      <c r="D18" s="241"/>
      <c r="E18" s="241"/>
      <c r="F18" s="154"/>
      <c r="G18" s="152" t="str">
        <f>IF(H18&lt;0.17,CONCATENATE($B$4,"."," ",$E$4),IF(H18&lt;0.34,CONCATENATE($B$5,"."," ",$E$5),IF(H18&lt;0.51,CONCATENATE($B$6,"."," ",$E$6),IF(H18&lt;0.68,CONCATENATE($B$7,"."," ",$E$7),IF(H18&lt;0.85,CONCATENATE($B$8,"."," ",$E$8),IF(H18&lt;1.01,CONCATENATE($B$9,"."," ",$E$9),""))))))</f>
        <v>2. Intermedio Bajo</v>
      </c>
      <c r="H18" s="153">
        <f>(H15+J15+L15+N15+P15+R15+T15)/7</f>
        <v>0.45546218487394957</v>
      </c>
    </row>
    <row r="20" spans="2:10" ht="17.25" thickBot="1" x14ac:dyDescent="0.35"/>
    <row r="21" spans="2:10" ht="35.25" customHeight="1" thickBot="1" x14ac:dyDescent="0.35">
      <c r="B21" s="246" t="s">
        <v>236</v>
      </c>
      <c r="C21" s="246"/>
      <c r="D21" s="246"/>
      <c r="E21" s="246"/>
      <c r="G21" s="247" t="s">
        <v>238</v>
      </c>
      <c r="H21" s="248"/>
      <c r="I21" s="247" t="s">
        <v>237</v>
      </c>
      <c r="J21" s="248"/>
    </row>
    <row r="22" spans="2:10" ht="66.75" thickBot="1" x14ac:dyDescent="0.35">
      <c r="B22" s="249" t="s">
        <v>199</v>
      </c>
      <c r="C22" s="249"/>
      <c r="D22" s="55" t="s">
        <v>200</v>
      </c>
      <c r="E22" s="55" t="s">
        <v>201</v>
      </c>
      <c r="F22" s="54"/>
      <c r="G22" s="60" t="s">
        <v>38</v>
      </c>
      <c r="H22" s="62" t="s">
        <v>223</v>
      </c>
      <c r="I22" s="60" t="s">
        <v>39</v>
      </c>
      <c r="J22" s="61" t="s">
        <v>223</v>
      </c>
    </row>
    <row r="23" spans="2:10" x14ac:dyDescent="0.3">
      <c r="B23" s="4">
        <v>0</v>
      </c>
      <c r="C23" s="3" t="s">
        <v>202</v>
      </c>
      <c r="D23" s="4" t="s">
        <v>208</v>
      </c>
      <c r="E23" s="4" t="s">
        <v>214</v>
      </c>
      <c r="G23" s="58">
        <f>COUNTIF('Sección 6 Materias'!$K$5:$K$21,'Nivel de Madurez Materias'!B23)</f>
        <v>2</v>
      </c>
      <c r="H23" s="63">
        <f>+G23*$B$4</f>
        <v>0</v>
      </c>
      <c r="I23" s="58">
        <f>COUNTIF('Sección 6 Materias'!$L$5:$L$21,'Nivel de Madurez Materias'!B23)</f>
        <v>3</v>
      </c>
      <c r="J23" s="59">
        <f>+I23*$B$4</f>
        <v>0</v>
      </c>
    </row>
    <row r="24" spans="2:10" x14ac:dyDescent="0.3">
      <c r="B24" s="4">
        <v>1</v>
      </c>
      <c r="C24" s="3" t="s">
        <v>203</v>
      </c>
      <c r="D24" s="4" t="s">
        <v>209</v>
      </c>
      <c r="E24" s="4" t="s">
        <v>215</v>
      </c>
      <c r="G24" s="58">
        <f>COUNTIF('Sección 6 Materias'!$K$5:$K$21,'Nivel de Madurez Materias'!B24)</f>
        <v>6</v>
      </c>
      <c r="H24" s="64">
        <f>+G24*$B$5</f>
        <v>6</v>
      </c>
      <c r="I24" s="58">
        <f>COUNTIF('Sección 6 Materias'!$L$5:$L$21,'Nivel de Madurez Materias'!B24)</f>
        <v>4</v>
      </c>
      <c r="J24" s="56">
        <f>+I24*$B$5</f>
        <v>4</v>
      </c>
    </row>
    <row r="25" spans="2:10" x14ac:dyDescent="0.3">
      <c r="B25" s="4">
        <v>2</v>
      </c>
      <c r="C25" s="3" t="s">
        <v>204</v>
      </c>
      <c r="D25" s="4" t="s">
        <v>210</v>
      </c>
      <c r="E25" s="4" t="s">
        <v>216</v>
      </c>
      <c r="G25" s="58">
        <f>COUNTIF('Sección 6 Materias'!$K$5:$K$21,'Nivel de Madurez Materias'!B25)</f>
        <v>1</v>
      </c>
      <c r="H25" s="64">
        <f>+G25*$B$6</f>
        <v>2</v>
      </c>
      <c r="I25" s="58">
        <f>COUNTIF('Sección 6 Materias'!$L$5:$L$21,'Nivel de Madurez Materias'!B25)</f>
        <v>3</v>
      </c>
      <c r="J25" s="56">
        <f>+I25*$B$6</f>
        <v>6</v>
      </c>
    </row>
    <row r="26" spans="2:10" x14ac:dyDescent="0.3">
      <c r="B26" s="4">
        <v>3</v>
      </c>
      <c r="C26" s="3" t="s">
        <v>205</v>
      </c>
      <c r="D26" s="4" t="s">
        <v>211</v>
      </c>
      <c r="E26" s="4" t="s">
        <v>217</v>
      </c>
      <c r="G26" s="58">
        <f>COUNTIF('Sección 6 Materias'!$K$5:$K$21,'Nivel de Madurez Materias'!B26)</f>
        <v>2</v>
      </c>
      <c r="H26" s="64">
        <f>+G26*$B$7</f>
        <v>6</v>
      </c>
      <c r="I26" s="58">
        <f>COUNTIF('Sección 6 Materias'!$L$5:$L$21,'Nivel de Madurez Materias'!B26)</f>
        <v>2</v>
      </c>
      <c r="J26" s="56">
        <f>+I26*$B$7</f>
        <v>6</v>
      </c>
    </row>
    <row r="27" spans="2:10" x14ac:dyDescent="0.3">
      <c r="B27" s="4">
        <v>4</v>
      </c>
      <c r="C27" s="3" t="s">
        <v>206</v>
      </c>
      <c r="D27" s="4" t="s">
        <v>212</v>
      </c>
      <c r="E27" s="4" t="s">
        <v>218</v>
      </c>
      <c r="G27" s="58">
        <f>COUNTIF('Sección 6 Materias'!$K$5:$K$21,'Nivel de Madurez Materias'!B27)</f>
        <v>2</v>
      </c>
      <c r="H27" s="64">
        <f>+G27*$B$8</f>
        <v>8</v>
      </c>
      <c r="I27" s="58">
        <f>COUNTIF('Sección 6 Materias'!$L$5:$L$21,'Nivel de Madurez Materias'!B27)</f>
        <v>3</v>
      </c>
      <c r="J27" s="56">
        <f>+I27*$B$8</f>
        <v>12</v>
      </c>
    </row>
    <row r="28" spans="2:10" ht="17.25" thickBot="1" x14ac:dyDescent="0.35">
      <c r="B28" s="4">
        <v>5</v>
      </c>
      <c r="C28" s="3" t="s">
        <v>207</v>
      </c>
      <c r="D28" s="4" t="s">
        <v>213</v>
      </c>
      <c r="E28" s="4" t="s">
        <v>219</v>
      </c>
      <c r="G28" s="58">
        <f>COUNTIF('Sección 6 Materias'!$K$5:$K$21,'Nivel de Madurez Materias'!B28)</f>
        <v>4</v>
      </c>
      <c r="H28" s="65">
        <f>+G28*$B$9</f>
        <v>20</v>
      </c>
      <c r="I28" s="58">
        <f>COUNTIF('Sección 6 Materias'!$L$5:$L$21,'Nivel de Madurez Materias'!B28)</f>
        <v>2</v>
      </c>
      <c r="J28" s="57">
        <f>+I28*$B$9</f>
        <v>10</v>
      </c>
    </row>
    <row r="29" spans="2:10" ht="17.25" thickBot="1" x14ac:dyDescent="0.35">
      <c r="C29" s="242" t="s">
        <v>224</v>
      </c>
      <c r="D29" s="242"/>
      <c r="E29" s="242"/>
      <c r="G29" s="76">
        <f>SUM(G23:G28)</f>
        <v>17</v>
      </c>
      <c r="H29" s="147">
        <f t="shared" ref="H29" si="1">SUM(H23:H28)</f>
        <v>42</v>
      </c>
      <c r="I29" s="76">
        <f t="shared" ref="I29" si="2">SUM(I23:I28)</f>
        <v>17</v>
      </c>
      <c r="J29" s="147">
        <f t="shared" ref="J29" si="3">SUM(J23:J28)</f>
        <v>38</v>
      </c>
    </row>
    <row r="30" spans="2:10" x14ac:dyDescent="0.3">
      <c r="C30" s="242" t="s">
        <v>225</v>
      </c>
      <c r="D30" s="242"/>
      <c r="E30" s="242"/>
      <c r="H30" s="70">
        <f>+G29</f>
        <v>17</v>
      </c>
      <c r="J30" s="21">
        <f>+I29</f>
        <v>17</v>
      </c>
    </row>
    <row r="31" spans="2:10" x14ac:dyDescent="0.3">
      <c r="C31" s="242" t="s">
        <v>226</v>
      </c>
      <c r="D31" s="242"/>
      <c r="E31" s="242"/>
      <c r="H31" s="21">
        <v>5</v>
      </c>
      <c r="J31" s="21">
        <v>5</v>
      </c>
    </row>
    <row r="32" spans="2:10" x14ac:dyDescent="0.3">
      <c r="C32" s="242" t="s">
        <v>227</v>
      </c>
      <c r="D32" s="242"/>
      <c r="E32" s="242"/>
      <c r="H32" s="21">
        <f>+H30*H31</f>
        <v>85</v>
      </c>
      <c r="J32" s="21">
        <f>+J30*J31</f>
        <v>85</v>
      </c>
    </row>
    <row r="33" spans="2:14" ht="17.25" thickBot="1" x14ac:dyDescent="0.35">
      <c r="C33" s="242" t="s">
        <v>228</v>
      </c>
      <c r="D33" s="242"/>
      <c r="E33" s="242"/>
      <c r="H33" s="69">
        <f>+H29</f>
        <v>42</v>
      </c>
      <c r="J33" s="69">
        <f>+J29</f>
        <v>38</v>
      </c>
    </row>
    <row r="34" spans="2:14" ht="17.25" thickBot="1" x14ac:dyDescent="0.35">
      <c r="C34" s="243" t="s">
        <v>229</v>
      </c>
      <c r="D34" s="243"/>
      <c r="E34" s="243"/>
      <c r="G34" s="148" t="str">
        <f>IF(H34&lt;0.17,CONCATENATE($B$4,"."," ",$C$4),IF(H34&lt;0.34,CONCATENATE($B$5,"."," ",$C$5),IF(H34&lt;0.51,CONCATENATE($B$6,"."," ",$C$6),IF(H34&lt;0.68,CONCATENATE($B$7,"."," ",$C$7),IF(H34&lt;0.85,CONCATENATE($B$8,"."," ",$C$8),IF(H34&lt;1.01,CONCATENATE($B$9,"."," ",$C$9),""))))))</f>
        <v xml:space="preserve">2. Repetible </v>
      </c>
      <c r="H34" s="71">
        <f>+H33/H32</f>
        <v>0.49411764705882355</v>
      </c>
      <c r="I34" s="148" t="str">
        <f>IF(J34&lt;0.17,CONCATENATE($B$4,"."," ",$C$4),IF(J34&lt;0.34,CONCATENATE($B$5,"."," ",$C$5),IF(J34&lt;0.51,CONCATENATE($B$6,"."," ",$C$6),IF(J34&lt;0.68,CONCATENATE($B$7,"."," ",$C$7),IF(J34&lt;0.85,CONCATENATE($B$8,"."," ",$C$8),IF(J34&lt;1.01,CONCATENATE($B$9,"."," ",$C$9),""))))))</f>
        <v xml:space="preserve">2. Repetible </v>
      </c>
      <c r="J34" s="71">
        <f>+J33/J32</f>
        <v>0.44705882352941179</v>
      </c>
    </row>
    <row r="36" spans="2:14" ht="17.25" thickBot="1" x14ac:dyDescent="0.35"/>
    <row r="37" spans="2:14" ht="50.25" thickBot="1" x14ac:dyDescent="0.35">
      <c r="C37" s="244" t="s">
        <v>281</v>
      </c>
      <c r="D37" s="244"/>
      <c r="E37" s="244"/>
      <c r="F37" s="149"/>
      <c r="G37" s="152" t="str">
        <f>IF(H37&lt;0.17,CONCATENATE($B$4,"."," ",$E$4),IF(H37&lt;0.34,CONCATENATE($B$5,"."," ",$E$5),IF(H37&lt;0.51,CONCATENATE($B$6,"."," ",$E$6),IF(H37&lt;0.68,CONCATENATE($B$7,"."," ",$E$7),IF(H37&lt;0.85,CONCATENATE($B$8,"."," ",$E$8),IF(H37&lt;1.01,CONCATENATE($B$9,"."," ",$E$9),""))))))</f>
        <v>2. Intermedio Bajo</v>
      </c>
      <c r="H37" s="153">
        <f>(H34+J34)/2</f>
        <v>0.47058823529411764</v>
      </c>
    </row>
    <row r="39" spans="2:14" ht="17.25" thickBot="1" x14ac:dyDescent="0.35"/>
    <row r="40" spans="2:14" ht="33.75" customHeight="1" thickBot="1" x14ac:dyDescent="0.35">
      <c r="B40" s="246" t="s">
        <v>239</v>
      </c>
      <c r="C40" s="246"/>
      <c r="D40" s="246"/>
      <c r="E40" s="246"/>
      <c r="G40" s="247" t="s">
        <v>240</v>
      </c>
      <c r="H40" s="248"/>
      <c r="I40" s="247" t="s">
        <v>241</v>
      </c>
      <c r="J40" s="248"/>
      <c r="K40" s="247" t="s">
        <v>242</v>
      </c>
      <c r="L40" s="248"/>
      <c r="M40" s="247" t="s">
        <v>243</v>
      </c>
      <c r="N40" s="248"/>
    </row>
    <row r="41" spans="2:14" ht="66.75" thickBot="1" x14ac:dyDescent="0.35">
      <c r="B41" s="249" t="s">
        <v>199</v>
      </c>
      <c r="C41" s="249"/>
      <c r="D41" s="55" t="s">
        <v>200</v>
      </c>
      <c r="E41" s="55" t="s">
        <v>201</v>
      </c>
      <c r="F41" s="54"/>
      <c r="G41" s="60" t="s">
        <v>40</v>
      </c>
      <c r="H41" s="62" t="s">
        <v>223</v>
      </c>
      <c r="I41" s="60" t="s">
        <v>41</v>
      </c>
      <c r="J41" s="61" t="s">
        <v>223</v>
      </c>
      <c r="K41" s="60" t="s">
        <v>42</v>
      </c>
      <c r="L41" s="61" t="s">
        <v>223</v>
      </c>
      <c r="M41" s="60" t="s">
        <v>43</v>
      </c>
      <c r="N41" s="61" t="s">
        <v>223</v>
      </c>
    </row>
    <row r="42" spans="2:14" x14ac:dyDescent="0.3">
      <c r="B42" s="4">
        <v>0</v>
      </c>
      <c r="C42" s="3" t="s">
        <v>202</v>
      </c>
      <c r="D42" s="4" t="s">
        <v>208</v>
      </c>
      <c r="E42" s="4" t="s">
        <v>214</v>
      </c>
      <c r="G42" s="58">
        <f>COUNTIF('Sección 6 Materias'!$M$5:$M$21,'Nivel de Madurez Materias'!B42)</f>
        <v>0</v>
      </c>
      <c r="H42" s="63">
        <f>+G42*$B$4</f>
        <v>0</v>
      </c>
      <c r="I42" s="58">
        <f>COUNTIF('Sección 6 Materias'!$N$5:$N$21,'Nivel de Madurez Materias'!B42)</f>
        <v>3</v>
      </c>
      <c r="J42" s="59">
        <f>+I42*$B$4</f>
        <v>0</v>
      </c>
      <c r="K42" s="58">
        <f>COUNTIF('Sección 6 Materias'!$O$5:$O$21,'Nivel de Madurez Materias'!B42)</f>
        <v>0</v>
      </c>
      <c r="L42" s="59">
        <f>+K42*$B$4</f>
        <v>0</v>
      </c>
      <c r="M42" s="58">
        <f>COUNTIF('Sección 6 Materias'!$P$5:$P$21,'Nivel de Madurez Materias'!B42)</f>
        <v>0</v>
      </c>
      <c r="N42" s="59">
        <f>+M42*$B$4</f>
        <v>0</v>
      </c>
    </row>
    <row r="43" spans="2:14" x14ac:dyDescent="0.3">
      <c r="B43" s="4">
        <v>1</v>
      </c>
      <c r="C43" s="3" t="s">
        <v>203</v>
      </c>
      <c r="D43" s="4" t="s">
        <v>209</v>
      </c>
      <c r="E43" s="4" t="s">
        <v>215</v>
      </c>
      <c r="G43" s="58">
        <f>COUNTIF('Sección 6 Materias'!$M$5:$M$21,'Nivel de Madurez Materias'!B43)</f>
        <v>6</v>
      </c>
      <c r="H43" s="64">
        <f>+G43*$B$5</f>
        <v>6</v>
      </c>
      <c r="I43" s="58">
        <f>COUNTIF('Sección 6 Materias'!$N$5:$N$21,'Nivel de Madurez Materias'!B43)</f>
        <v>4</v>
      </c>
      <c r="J43" s="56">
        <f>+I43*$B$5</f>
        <v>4</v>
      </c>
      <c r="K43" s="58">
        <f>COUNTIF('Sección 6 Materias'!$O$5:$O$21,'Nivel de Madurez Materias'!B43)</f>
        <v>6</v>
      </c>
      <c r="L43" s="56">
        <f>+K43*$B$5</f>
        <v>6</v>
      </c>
      <c r="M43" s="58">
        <f>COUNTIF('Sección 6 Materias'!$P$5:$P$21,'Nivel de Madurez Materias'!B43)</f>
        <v>7</v>
      </c>
      <c r="N43" s="56">
        <f>+M43*$B$5</f>
        <v>7</v>
      </c>
    </row>
    <row r="44" spans="2:14" x14ac:dyDescent="0.3">
      <c r="B44" s="4">
        <v>2</v>
      </c>
      <c r="C44" s="3" t="s">
        <v>204</v>
      </c>
      <c r="D44" s="4" t="s">
        <v>210</v>
      </c>
      <c r="E44" s="4" t="s">
        <v>216</v>
      </c>
      <c r="G44" s="58">
        <f>COUNTIF('Sección 6 Materias'!$M$5:$M$21,'Nivel de Madurez Materias'!B44)</f>
        <v>2</v>
      </c>
      <c r="H44" s="64">
        <f>+G44*$B$6</f>
        <v>4</v>
      </c>
      <c r="I44" s="58">
        <f>COUNTIF('Sección 6 Materias'!$N$5:$N$21,'Nivel de Madurez Materias'!B44)</f>
        <v>2</v>
      </c>
      <c r="J44" s="56">
        <f>+I44*$B$6</f>
        <v>4</v>
      </c>
      <c r="K44" s="58">
        <f>COUNTIF('Sección 6 Materias'!$O$5:$O$21,'Nivel de Madurez Materias'!B44)</f>
        <v>2</v>
      </c>
      <c r="L44" s="56">
        <f>+K44*$B$6</f>
        <v>4</v>
      </c>
      <c r="M44" s="58">
        <f>COUNTIF('Sección 6 Materias'!$P$5:$P$21,'Nivel de Madurez Materias'!B44)</f>
        <v>3</v>
      </c>
      <c r="N44" s="56">
        <f>+M44*$B$6</f>
        <v>6</v>
      </c>
    </row>
    <row r="45" spans="2:14" x14ac:dyDescent="0.3">
      <c r="B45" s="4">
        <v>3</v>
      </c>
      <c r="C45" s="3" t="s">
        <v>205</v>
      </c>
      <c r="D45" s="4" t="s">
        <v>211</v>
      </c>
      <c r="E45" s="4" t="s">
        <v>217</v>
      </c>
      <c r="G45" s="58">
        <f>COUNTIF('Sección 6 Materias'!$M$5:$M$21,'Nivel de Madurez Materias'!B45)</f>
        <v>1</v>
      </c>
      <c r="H45" s="64">
        <f>+G45*$B$7</f>
        <v>3</v>
      </c>
      <c r="I45" s="58">
        <f>COUNTIF('Sección 6 Materias'!$N$5:$N$21,'Nivel de Madurez Materias'!B45)</f>
        <v>4</v>
      </c>
      <c r="J45" s="56">
        <f>+I45*$B$7</f>
        <v>12</v>
      </c>
      <c r="K45" s="58">
        <f>COUNTIF('Sección 6 Materias'!$O$5:$O$21,'Nivel de Madurez Materias'!B45)</f>
        <v>2</v>
      </c>
      <c r="L45" s="56">
        <f>+K45*$B$7</f>
        <v>6</v>
      </c>
      <c r="M45" s="58">
        <f>COUNTIF('Sección 6 Materias'!$P$5:$P$21,'Nivel de Madurez Materias'!B45)</f>
        <v>1</v>
      </c>
      <c r="N45" s="56">
        <f>+M45*$B$7</f>
        <v>3</v>
      </c>
    </row>
    <row r="46" spans="2:14" x14ac:dyDescent="0.3">
      <c r="B46" s="4">
        <v>4</v>
      </c>
      <c r="C46" s="3" t="s">
        <v>206</v>
      </c>
      <c r="D46" s="4" t="s">
        <v>212</v>
      </c>
      <c r="E46" s="4" t="s">
        <v>218</v>
      </c>
      <c r="G46" s="58">
        <f>COUNTIF('Sección 6 Materias'!$M$5:$M$21,'Nivel de Madurez Materias'!B46)</f>
        <v>3</v>
      </c>
      <c r="H46" s="64">
        <f>+G46*$B$8</f>
        <v>12</v>
      </c>
      <c r="I46" s="58">
        <f>COUNTIF('Sección 6 Materias'!$N$5:$N$21,'Nivel de Madurez Materias'!B46)</f>
        <v>2</v>
      </c>
      <c r="J46" s="56">
        <f>+I46*$B$8</f>
        <v>8</v>
      </c>
      <c r="K46" s="58">
        <f>COUNTIF('Sección 6 Materias'!$O$5:$O$21,'Nivel de Madurez Materias'!B46)</f>
        <v>4</v>
      </c>
      <c r="L46" s="56">
        <f>+K46*$B$8</f>
        <v>16</v>
      </c>
      <c r="M46" s="58">
        <f>COUNTIF('Sección 6 Materias'!$P$5:$P$21,'Nivel de Madurez Materias'!B46)</f>
        <v>2</v>
      </c>
      <c r="N46" s="56">
        <f>+M46*$B$8</f>
        <v>8</v>
      </c>
    </row>
    <row r="47" spans="2:14" ht="17.25" thickBot="1" x14ac:dyDescent="0.35">
      <c r="B47" s="4">
        <v>5</v>
      </c>
      <c r="C47" s="3" t="s">
        <v>207</v>
      </c>
      <c r="D47" s="4" t="s">
        <v>213</v>
      </c>
      <c r="E47" s="4" t="s">
        <v>219</v>
      </c>
      <c r="G47" s="58">
        <f>COUNTIF('Sección 6 Materias'!$M$5:$M$21,'Nivel de Madurez Materias'!B47)</f>
        <v>5</v>
      </c>
      <c r="H47" s="65">
        <f>+G47*$B$9</f>
        <v>25</v>
      </c>
      <c r="I47" s="58">
        <f>COUNTIF('Sección 6 Materias'!$N$5:$N$21,'Nivel de Madurez Materias'!B47)</f>
        <v>2</v>
      </c>
      <c r="J47" s="57">
        <f>+I47*$B$9</f>
        <v>10</v>
      </c>
      <c r="K47" s="58">
        <f>COUNTIF('Sección 6 Materias'!$O$5:$O$21,'Nivel de Madurez Materias'!B47)</f>
        <v>3</v>
      </c>
      <c r="L47" s="57">
        <f>+K47*$B$9</f>
        <v>15</v>
      </c>
      <c r="M47" s="58">
        <f>COUNTIF('Sección 6 Materias'!$P$5:$P$21,'Nivel de Madurez Materias'!B47)</f>
        <v>4</v>
      </c>
      <c r="N47" s="57">
        <f>+M47*$B$9</f>
        <v>20</v>
      </c>
    </row>
    <row r="48" spans="2:14" ht="17.25" thickBot="1" x14ac:dyDescent="0.35">
      <c r="C48" s="242" t="s">
        <v>224</v>
      </c>
      <c r="D48" s="242"/>
      <c r="E48" s="242"/>
      <c r="G48" s="76">
        <f>SUM(G42:G47)</f>
        <v>17</v>
      </c>
      <c r="H48" s="147">
        <f t="shared" ref="H48" si="4">SUM(H42:H47)</f>
        <v>50</v>
      </c>
      <c r="I48" s="76">
        <f t="shared" ref="I48" si="5">SUM(I42:I47)</f>
        <v>17</v>
      </c>
      <c r="J48" s="147">
        <f t="shared" ref="J48" si="6">SUM(J42:J47)</f>
        <v>38</v>
      </c>
      <c r="K48" s="76">
        <f t="shared" ref="K48" si="7">SUM(K42:K47)</f>
        <v>17</v>
      </c>
      <c r="L48" s="147">
        <f t="shared" ref="L48" si="8">SUM(L42:L47)</f>
        <v>47</v>
      </c>
      <c r="M48" s="76">
        <f t="shared" ref="M48" si="9">SUM(M42:M47)</f>
        <v>17</v>
      </c>
      <c r="N48" s="147">
        <f t="shared" ref="N48" si="10">SUM(N42:N47)</f>
        <v>44</v>
      </c>
    </row>
    <row r="49" spans="2:20" x14ac:dyDescent="0.3">
      <c r="C49" s="242" t="s">
        <v>225</v>
      </c>
      <c r="D49" s="242"/>
      <c r="E49" s="242"/>
      <c r="H49" s="70">
        <f>+G48</f>
        <v>17</v>
      </c>
      <c r="J49" s="21">
        <f>+I48</f>
        <v>17</v>
      </c>
      <c r="L49" s="21">
        <f>+K48</f>
        <v>17</v>
      </c>
      <c r="N49" s="21">
        <f>+M48</f>
        <v>17</v>
      </c>
    </row>
    <row r="50" spans="2:20" x14ac:dyDescent="0.3">
      <c r="C50" s="242" t="s">
        <v>226</v>
      </c>
      <c r="D50" s="242"/>
      <c r="E50" s="242"/>
      <c r="H50" s="21">
        <v>5</v>
      </c>
      <c r="J50" s="21">
        <v>5</v>
      </c>
      <c r="L50" s="21">
        <v>5</v>
      </c>
      <c r="N50" s="21">
        <v>5</v>
      </c>
    </row>
    <row r="51" spans="2:20" x14ac:dyDescent="0.3">
      <c r="C51" s="242" t="s">
        <v>227</v>
      </c>
      <c r="D51" s="242"/>
      <c r="E51" s="242"/>
      <c r="H51" s="21">
        <f>+H49*H50</f>
        <v>85</v>
      </c>
      <c r="J51" s="21">
        <f>+J49*J50</f>
        <v>85</v>
      </c>
      <c r="L51" s="21">
        <f>+L49*L50</f>
        <v>85</v>
      </c>
      <c r="N51" s="21">
        <f>+N49*N50</f>
        <v>85</v>
      </c>
    </row>
    <row r="52" spans="2:20" ht="17.25" thickBot="1" x14ac:dyDescent="0.35">
      <c r="C52" s="242" t="s">
        <v>228</v>
      </c>
      <c r="D52" s="242"/>
      <c r="E52" s="242"/>
      <c r="H52" s="69">
        <f>+H48</f>
        <v>50</v>
      </c>
      <c r="J52" s="69">
        <f>+J48</f>
        <v>38</v>
      </c>
      <c r="L52" s="69">
        <f>+L48</f>
        <v>47</v>
      </c>
      <c r="N52" s="69">
        <f>+N48</f>
        <v>44</v>
      </c>
    </row>
    <row r="53" spans="2:20" ht="17.25" thickBot="1" x14ac:dyDescent="0.35">
      <c r="C53" s="243" t="s">
        <v>229</v>
      </c>
      <c r="D53" s="243"/>
      <c r="E53" s="243"/>
      <c r="G53" s="148" t="str">
        <f>IF(H53&lt;0.17,CONCATENATE($B$4,"."," ",$C$4),IF(H53&lt;0.34,CONCATENATE($B$5,"."," ",$C$5),IF(H53&lt;0.51,CONCATENATE($B$6,"."," ",$C$6),IF(H53&lt;0.68,CONCATENATE($B$7,"."," ",$C$7),IF(H53&lt;0.85,CONCATENATE($B$8,"."," ",$C$8),IF(H53&lt;1.01,CONCATENATE($B$9,"."," ",$C$9),""))))))</f>
        <v>3. Definido</v>
      </c>
      <c r="H53" s="71">
        <f>+H52/H51</f>
        <v>0.58823529411764708</v>
      </c>
      <c r="I53" s="148" t="str">
        <f>IF(J53&lt;0.17,CONCATENATE($B$4,"."," ",$C$4),IF(J53&lt;0.34,CONCATENATE($B$5,"."," ",$C$5),IF(J53&lt;0.51,CONCATENATE($B$6,"."," ",$C$6),IF(J53&lt;0.68,CONCATENATE($B$7,"."," ",$C$7),IF(J53&lt;0.85,CONCATENATE($B$8,"."," ",$C$8),IF(J53&lt;1.01,CONCATENATE($B$9,"."," ",$C$9),""))))))</f>
        <v xml:space="preserve">2. Repetible </v>
      </c>
      <c r="J53" s="71">
        <f>+J52/J51</f>
        <v>0.44705882352941179</v>
      </c>
      <c r="K53" s="148" t="str">
        <f>IF(L53&lt;0.17,CONCATENATE($B$4,"."," ",$C$4),IF(L53&lt;0.34,CONCATENATE($B$5,"."," ",$C$5),IF(L53&lt;0.51,CONCATENATE($B$6,"."," ",$C$6),IF(L53&lt;0.68,CONCATENATE($B$7,"."," ",$C$7),IF(L53&lt;0.85,CONCATENATE($B$8,"."," ",$C$8),IF(L53&lt;1.01,CONCATENATE($B$9,"."," ",$C$9),""))))))</f>
        <v>3. Definido</v>
      </c>
      <c r="L53" s="71">
        <f>+L52/L51</f>
        <v>0.55294117647058827</v>
      </c>
      <c r="M53" s="148" t="str">
        <f>IF(N53&lt;0.17,CONCATENATE($B$4,"."," ",$C$4),IF(N53&lt;0.34,CONCATENATE($B$5,"."," ",$C$5),IF(N53&lt;0.51,CONCATENATE($B$6,"."," ",$C$6),IF(N53&lt;0.68,CONCATENATE($B$7,"."," ",$C$7),IF(N53&lt;0.85,CONCATENATE($B$8,"."," ",$C$8),IF(N53&lt;1.01,CONCATENATE($B$9,"."," ",$C$9),""))))))</f>
        <v>3. Definido</v>
      </c>
      <c r="N53" s="71">
        <f>+N52/N51</f>
        <v>0.51764705882352946</v>
      </c>
    </row>
    <row r="55" spans="2:20" ht="17.25" thickBot="1" x14ac:dyDescent="0.35"/>
    <row r="56" spans="2:20" ht="50.25" thickBot="1" x14ac:dyDescent="0.35">
      <c r="C56" s="241" t="s">
        <v>282</v>
      </c>
      <c r="D56" s="241"/>
      <c r="E56" s="241"/>
      <c r="F56" s="54"/>
      <c r="G56" s="152" t="str">
        <f>IF(H56&lt;0.17,CONCATENATE($B$4,"."," ",$E$4),IF(H56&lt;0.34,CONCATENATE($B$5,"."," ",$E$5),IF(H56&lt;0.51,CONCATENATE($B$6,"."," ",$E$6),IF(H56&lt;0.68,CONCATENATE($B$7,"."," ",$E$7),IF(H56&lt;0.85,CONCATENATE($B$8,"."," ",$E$8),IF(H56&lt;1.01,CONCATENATE($B$9,"."," ",$E$9),""))))))</f>
        <v>3. Intermedio Alto</v>
      </c>
      <c r="H56" s="153">
        <f>(H53+J53+L53+N53)/4</f>
        <v>0.52647058823529413</v>
      </c>
    </row>
    <row r="58" spans="2:20" ht="17.25" thickBot="1" x14ac:dyDescent="0.35"/>
    <row r="59" spans="2:20" ht="51" customHeight="1" thickBot="1" x14ac:dyDescent="0.35">
      <c r="B59" s="246" t="s">
        <v>244</v>
      </c>
      <c r="C59" s="246"/>
      <c r="D59" s="246"/>
      <c r="E59" s="246"/>
      <c r="G59" s="247" t="s">
        <v>245</v>
      </c>
      <c r="H59" s="248"/>
      <c r="I59" s="247" t="s">
        <v>246</v>
      </c>
      <c r="J59" s="248"/>
      <c r="K59" s="247" t="s">
        <v>247</v>
      </c>
      <c r="L59" s="248"/>
      <c r="M59" s="247" t="s">
        <v>248</v>
      </c>
      <c r="N59" s="248"/>
      <c r="O59" s="251" t="s">
        <v>249</v>
      </c>
      <c r="P59" s="252"/>
      <c r="Q59" s="247" t="s">
        <v>250</v>
      </c>
      <c r="R59" s="248"/>
      <c r="S59" s="253"/>
      <c r="T59" s="253"/>
    </row>
    <row r="60" spans="2:20" ht="66.75" thickBot="1" x14ac:dyDescent="0.35">
      <c r="B60" s="249" t="s">
        <v>199</v>
      </c>
      <c r="C60" s="249"/>
      <c r="D60" s="55" t="s">
        <v>200</v>
      </c>
      <c r="E60" s="55" t="s">
        <v>201</v>
      </c>
      <c r="F60" s="54"/>
      <c r="G60" s="60" t="s">
        <v>44</v>
      </c>
      <c r="H60" s="62" t="s">
        <v>223</v>
      </c>
      <c r="I60" s="60" t="s">
        <v>45</v>
      </c>
      <c r="J60" s="61" t="s">
        <v>223</v>
      </c>
      <c r="K60" s="60" t="s">
        <v>46</v>
      </c>
      <c r="L60" s="61" t="s">
        <v>223</v>
      </c>
      <c r="M60" s="66" t="s">
        <v>47</v>
      </c>
      <c r="N60" s="62" t="s">
        <v>223</v>
      </c>
      <c r="O60" s="60" t="s">
        <v>48</v>
      </c>
      <c r="P60" s="61" t="s">
        <v>223</v>
      </c>
      <c r="Q60" s="60" t="s">
        <v>49</v>
      </c>
      <c r="R60" s="61" t="s">
        <v>223</v>
      </c>
      <c r="S60" s="72"/>
      <c r="T60" s="73"/>
    </row>
    <row r="61" spans="2:20" x14ac:dyDescent="0.3">
      <c r="B61" s="4">
        <v>0</v>
      </c>
      <c r="C61" s="3" t="s">
        <v>202</v>
      </c>
      <c r="D61" s="4" t="s">
        <v>208</v>
      </c>
      <c r="E61" s="4" t="s">
        <v>214</v>
      </c>
      <c r="G61" s="58">
        <f>COUNTIF('Sección 6 Materias'!$Q$5:$Q$21,'Nivel de Madurez Materias'!B61)</f>
        <v>0</v>
      </c>
      <c r="H61" s="63">
        <f>+G61*$B$4</f>
        <v>0</v>
      </c>
      <c r="I61" s="58">
        <f>COUNTIF('Sección 6 Materias'!$R$5:$R$21,'Nivel de Madurez Materias'!B61)</f>
        <v>0</v>
      </c>
      <c r="J61" s="59">
        <f>+I61*$B$4</f>
        <v>0</v>
      </c>
      <c r="K61" s="58">
        <f>COUNTIF('Sección 6 Materias'!$S$5:$S$21,'Nivel de Madurez Materias'!B61)</f>
        <v>0</v>
      </c>
      <c r="L61" s="59">
        <f>+K61*$B$4</f>
        <v>0</v>
      </c>
      <c r="M61" s="67">
        <f>COUNTIF('Sección 6 Materias'!$T$5:$T$21,'Nivel de Madurez Materias'!B61)</f>
        <v>0</v>
      </c>
      <c r="N61" s="63">
        <f>+M61*$B$4</f>
        <v>0</v>
      </c>
      <c r="O61" s="58">
        <f>COUNTIF('Sección 6 Materias'!$U$5:$U$21,'Nivel de Madurez Materias'!B61)</f>
        <v>1</v>
      </c>
      <c r="P61" s="59">
        <f>+O61*$B$4</f>
        <v>0</v>
      </c>
      <c r="Q61" s="58">
        <f>COUNTIF('Sección 6 Materias'!$V$5:$V$21,'Nivel de Madurez Materias'!B61)</f>
        <v>1</v>
      </c>
      <c r="R61" s="59">
        <f>+Q61*$B$4</f>
        <v>0</v>
      </c>
      <c r="S61" s="74"/>
      <c r="T61" s="74"/>
    </row>
    <row r="62" spans="2:20" x14ac:dyDescent="0.3">
      <c r="B62" s="4">
        <v>1</v>
      </c>
      <c r="C62" s="3" t="s">
        <v>203</v>
      </c>
      <c r="D62" s="4" t="s">
        <v>209</v>
      </c>
      <c r="E62" s="4" t="s">
        <v>215</v>
      </c>
      <c r="G62" s="58">
        <f>COUNTIF('Sección 6 Materias'!$Q$5:$Q$21,'Nivel de Madurez Materias'!B62)</f>
        <v>5</v>
      </c>
      <c r="H62" s="64">
        <f>+G62*$B$5</f>
        <v>5</v>
      </c>
      <c r="I62" s="58">
        <f>COUNTIF('Sección 6 Materias'!$R$5:$R$21,'Nivel de Madurez Materias'!B62)</f>
        <v>4</v>
      </c>
      <c r="J62" s="56">
        <f>+I62*$B$5</f>
        <v>4</v>
      </c>
      <c r="K62" s="58">
        <f>COUNTIF('Sección 6 Materias'!$S$5:$S$21,'Nivel de Madurez Materias'!B62)</f>
        <v>4</v>
      </c>
      <c r="L62" s="56">
        <f>+K62*$B$5</f>
        <v>4</v>
      </c>
      <c r="M62" s="67">
        <f>COUNTIF('Sección 6 Materias'!$T$5:$T$21,'Nivel de Madurez Materias'!B62)</f>
        <v>4</v>
      </c>
      <c r="N62" s="64">
        <f>+M62*$B$5</f>
        <v>4</v>
      </c>
      <c r="O62" s="58">
        <f>COUNTIF('Sección 6 Materias'!$U$5:$U$21,'Nivel de Madurez Materias'!B62)</f>
        <v>4</v>
      </c>
      <c r="P62" s="56">
        <f>+O62*$B$5</f>
        <v>4</v>
      </c>
      <c r="Q62" s="58">
        <f>COUNTIF('Sección 6 Materias'!$V$5:$V$21,'Nivel de Madurez Materias'!B62)</f>
        <v>5</v>
      </c>
      <c r="R62" s="56">
        <f>+Q62*$B$5</f>
        <v>5</v>
      </c>
      <c r="S62" s="74"/>
      <c r="T62" s="74"/>
    </row>
    <row r="63" spans="2:20" x14ac:dyDescent="0.3">
      <c r="B63" s="4">
        <v>2</v>
      </c>
      <c r="C63" s="3" t="s">
        <v>204</v>
      </c>
      <c r="D63" s="4" t="s">
        <v>210</v>
      </c>
      <c r="E63" s="4" t="s">
        <v>216</v>
      </c>
      <c r="G63" s="58">
        <f>COUNTIF('Sección 6 Materias'!$Q$5:$Q$21,'Nivel de Madurez Materias'!B63)</f>
        <v>4</v>
      </c>
      <c r="H63" s="64">
        <f>+G63*$B$6</f>
        <v>8</v>
      </c>
      <c r="I63" s="58">
        <f>COUNTIF('Sección 6 Materias'!$R$5:$R$21,'Nivel de Madurez Materias'!B63)</f>
        <v>5</v>
      </c>
      <c r="J63" s="56">
        <f>+I63*$B$6</f>
        <v>10</v>
      </c>
      <c r="K63" s="58">
        <f>COUNTIF('Sección 6 Materias'!$S$5:$S$21,'Nivel de Madurez Materias'!B63)</f>
        <v>5</v>
      </c>
      <c r="L63" s="56">
        <f>+K63*$B$6</f>
        <v>10</v>
      </c>
      <c r="M63" s="67">
        <f>COUNTIF('Sección 6 Materias'!$T$5:$T$21,'Nivel de Madurez Materias'!B63)</f>
        <v>7</v>
      </c>
      <c r="N63" s="64">
        <f>+M63*$B$6</f>
        <v>14</v>
      </c>
      <c r="O63" s="58">
        <f>COUNTIF('Sección 6 Materias'!$U$5:$U$21,'Nivel de Madurez Materias'!B63)</f>
        <v>2</v>
      </c>
      <c r="P63" s="56">
        <f>+O63*$B$6</f>
        <v>4</v>
      </c>
      <c r="Q63" s="58">
        <f>COUNTIF('Sección 6 Materias'!$V$5:$V$21,'Nivel de Madurez Materias'!B63)</f>
        <v>3</v>
      </c>
      <c r="R63" s="56">
        <f>+Q63*$B$6</f>
        <v>6</v>
      </c>
      <c r="S63" s="74"/>
      <c r="T63" s="74"/>
    </row>
    <row r="64" spans="2:20" x14ac:dyDescent="0.3">
      <c r="B64" s="4">
        <v>3</v>
      </c>
      <c r="C64" s="3" t="s">
        <v>205</v>
      </c>
      <c r="D64" s="4" t="s">
        <v>211</v>
      </c>
      <c r="E64" s="4" t="s">
        <v>217</v>
      </c>
      <c r="G64" s="58">
        <f>COUNTIF('Sección 6 Materias'!$Q$5:$Q$21,'Nivel de Madurez Materias'!B64)</f>
        <v>4</v>
      </c>
      <c r="H64" s="64">
        <f>+G64*$B$7</f>
        <v>12</v>
      </c>
      <c r="I64" s="58">
        <f>COUNTIF('Sección 6 Materias'!$R$5:$R$21,'Nivel de Madurez Materias'!B64)</f>
        <v>1</v>
      </c>
      <c r="J64" s="56">
        <f>+I64*$B$7</f>
        <v>3</v>
      </c>
      <c r="K64" s="58">
        <f>COUNTIF('Sección 6 Materias'!$S$5:$S$21,'Nivel de Madurez Materias'!B64)</f>
        <v>2</v>
      </c>
      <c r="L64" s="56">
        <f>+K64*$B$7</f>
        <v>6</v>
      </c>
      <c r="M64" s="67">
        <f>COUNTIF('Sección 6 Materias'!$T$5:$T$21,'Nivel de Madurez Materias'!B64)</f>
        <v>2</v>
      </c>
      <c r="N64" s="64">
        <f>+M64*$B$7</f>
        <v>6</v>
      </c>
      <c r="O64" s="58">
        <f>COUNTIF('Sección 6 Materias'!$U$5:$U$21,'Nivel de Madurez Materias'!B64)</f>
        <v>2</v>
      </c>
      <c r="P64" s="56">
        <f>+O64*$B$7</f>
        <v>6</v>
      </c>
      <c r="Q64" s="58">
        <f>COUNTIF('Sección 6 Materias'!$V$5:$V$21,'Nivel de Madurez Materias'!B64)</f>
        <v>2</v>
      </c>
      <c r="R64" s="56">
        <f>+Q64*$B$7</f>
        <v>6</v>
      </c>
      <c r="S64" s="74"/>
      <c r="T64" s="74"/>
    </row>
    <row r="65" spans="2:20" x14ac:dyDescent="0.3">
      <c r="B65" s="4">
        <v>4</v>
      </c>
      <c r="C65" s="3" t="s">
        <v>206</v>
      </c>
      <c r="D65" s="4" t="s">
        <v>212</v>
      </c>
      <c r="E65" s="4" t="s">
        <v>218</v>
      </c>
      <c r="G65" s="58">
        <f>COUNTIF('Sección 6 Materias'!$Q$5:$Q$21,'Nivel de Madurez Materias'!B65)</f>
        <v>2</v>
      </c>
      <c r="H65" s="64">
        <f>+G65*$B$8</f>
        <v>8</v>
      </c>
      <c r="I65" s="58">
        <f>COUNTIF('Sección 6 Materias'!$R$5:$R$21,'Nivel de Madurez Materias'!B65)</f>
        <v>5</v>
      </c>
      <c r="J65" s="56">
        <f>+I65*$B$8</f>
        <v>20</v>
      </c>
      <c r="K65" s="58">
        <f>COUNTIF('Sección 6 Materias'!$S$5:$S$21,'Nivel de Madurez Materias'!B65)</f>
        <v>4</v>
      </c>
      <c r="L65" s="56">
        <f>+K65*$B$8</f>
        <v>16</v>
      </c>
      <c r="M65" s="67">
        <f>COUNTIF('Sección 6 Materias'!$T$5:$T$21,'Nivel de Madurez Materias'!B65)</f>
        <v>2</v>
      </c>
      <c r="N65" s="64">
        <f>+M65*$B$8</f>
        <v>8</v>
      </c>
      <c r="O65" s="58">
        <f>COUNTIF('Sección 6 Materias'!$U$5:$U$21,'Nivel de Madurez Materias'!B65)</f>
        <v>6</v>
      </c>
      <c r="P65" s="56">
        <f>+O65*$B$8</f>
        <v>24</v>
      </c>
      <c r="Q65" s="58">
        <f>COUNTIF('Sección 6 Materias'!$V$5:$V$21,'Nivel de Madurez Materias'!B65)</f>
        <v>4</v>
      </c>
      <c r="R65" s="56">
        <f>+Q65*$B$8</f>
        <v>16</v>
      </c>
      <c r="S65" s="74"/>
      <c r="T65" s="74"/>
    </row>
    <row r="66" spans="2:20" ht="17.25" thickBot="1" x14ac:dyDescent="0.35">
      <c r="B66" s="4">
        <v>5</v>
      </c>
      <c r="C66" s="3" t="s">
        <v>207</v>
      </c>
      <c r="D66" s="4" t="s">
        <v>213</v>
      </c>
      <c r="E66" s="4" t="s">
        <v>219</v>
      </c>
      <c r="G66" s="58">
        <f>COUNTIF('Sección 6 Materias'!$Q$5:$Q$21,'Nivel de Madurez Materias'!B66)</f>
        <v>2</v>
      </c>
      <c r="H66" s="65">
        <f>+G66*$B$9</f>
        <v>10</v>
      </c>
      <c r="I66" s="58">
        <f>COUNTIF('Sección 6 Materias'!$R$5:$R$21,'Nivel de Madurez Materias'!B66)</f>
        <v>2</v>
      </c>
      <c r="J66" s="57">
        <f>+I66*$B$9</f>
        <v>10</v>
      </c>
      <c r="K66" s="58">
        <f>COUNTIF('Sección 6 Materias'!$S$5:$S$21,'Nivel de Madurez Materias'!B66)</f>
        <v>2</v>
      </c>
      <c r="L66" s="57">
        <f>+K66*$B$9</f>
        <v>10</v>
      </c>
      <c r="M66" s="67">
        <f>COUNTIF('Sección 6 Materias'!$T$5:$T$21,'Nivel de Madurez Materias'!B66)</f>
        <v>2</v>
      </c>
      <c r="N66" s="65">
        <f>+M66*$B$9</f>
        <v>10</v>
      </c>
      <c r="O66" s="58">
        <f>COUNTIF('Sección 6 Materias'!$U$5:$U$21,'Nivel de Madurez Materias'!B66)</f>
        <v>2</v>
      </c>
      <c r="P66" s="57">
        <f>+O66*$B$9</f>
        <v>10</v>
      </c>
      <c r="Q66" s="58">
        <f>COUNTIF('Sección 6 Materias'!$V$5:$V$21,'Nivel de Madurez Materias'!B66)</f>
        <v>2</v>
      </c>
      <c r="R66" s="57">
        <f>+Q66*$B$9</f>
        <v>10</v>
      </c>
      <c r="S66" s="74"/>
      <c r="T66" s="74"/>
    </row>
    <row r="67" spans="2:20" ht="17.25" thickBot="1" x14ac:dyDescent="0.35">
      <c r="C67" s="242" t="s">
        <v>224</v>
      </c>
      <c r="D67" s="242"/>
      <c r="E67" s="242"/>
      <c r="G67" s="76">
        <f>SUM(G61:G66)</f>
        <v>17</v>
      </c>
      <c r="H67" s="147">
        <f t="shared" ref="H67" si="11">SUM(H61:H66)</f>
        <v>43</v>
      </c>
      <c r="I67" s="76">
        <f t="shared" ref="I67" si="12">SUM(I61:I66)</f>
        <v>17</v>
      </c>
      <c r="J67" s="147">
        <f t="shared" ref="J67" si="13">SUM(J61:J66)</f>
        <v>47</v>
      </c>
      <c r="K67" s="76">
        <f t="shared" ref="K67" si="14">SUM(K61:K66)</f>
        <v>17</v>
      </c>
      <c r="L67" s="147">
        <f t="shared" ref="L67" si="15">SUM(L61:L66)</f>
        <v>46</v>
      </c>
      <c r="M67" s="76">
        <f t="shared" ref="M67" si="16">SUM(M61:M66)</f>
        <v>17</v>
      </c>
      <c r="N67" s="147">
        <f t="shared" ref="N67" si="17">SUM(N61:N66)</f>
        <v>42</v>
      </c>
      <c r="O67" s="76">
        <f t="shared" ref="O67" si="18">SUM(O61:O66)</f>
        <v>17</v>
      </c>
      <c r="P67" s="147">
        <f t="shared" ref="P67" si="19">SUM(P61:P66)</f>
        <v>48</v>
      </c>
      <c r="Q67" s="76">
        <f t="shared" ref="Q67" si="20">SUM(Q61:Q66)</f>
        <v>17</v>
      </c>
      <c r="R67" s="147">
        <f t="shared" ref="R67" si="21">SUM(R61:R66)</f>
        <v>43</v>
      </c>
      <c r="S67" s="74"/>
      <c r="T67" s="74"/>
    </row>
    <row r="68" spans="2:20" x14ac:dyDescent="0.3">
      <c r="C68" s="242" t="s">
        <v>225</v>
      </c>
      <c r="D68" s="242"/>
      <c r="E68" s="242"/>
      <c r="H68" s="70">
        <f>+G67</f>
        <v>17</v>
      </c>
      <c r="J68" s="21">
        <f>+I67</f>
        <v>17</v>
      </c>
      <c r="L68" s="21">
        <f>+K67</f>
        <v>17</v>
      </c>
      <c r="N68" s="21">
        <f>+M67</f>
        <v>17</v>
      </c>
      <c r="P68" s="21">
        <f>+O67</f>
        <v>17</v>
      </c>
      <c r="R68" s="68">
        <f>+Q67</f>
        <v>17</v>
      </c>
      <c r="S68" s="74"/>
      <c r="T68" s="74"/>
    </row>
    <row r="69" spans="2:20" x14ac:dyDescent="0.3">
      <c r="C69" s="242" t="s">
        <v>226</v>
      </c>
      <c r="D69" s="242"/>
      <c r="E69" s="242"/>
      <c r="H69" s="21">
        <v>5</v>
      </c>
      <c r="J69" s="21">
        <v>5</v>
      </c>
      <c r="L69" s="21">
        <v>5</v>
      </c>
      <c r="N69" s="21">
        <v>5</v>
      </c>
      <c r="P69" s="21">
        <v>5</v>
      </c>
      <c r="R69" s="21">
        <v>5</v>
      </c>
      <c r="S69" s="74"/>
      <c r="T69" s="74"/>
    </row>
    <row r="70" spans="2:20" x14ac:dyDescent="0.3">
      <c r="C70" s="242" t="s">
        <v>227</v>
      </c>
      <c r="D70" s="242"/>
      <c r="E70" s="242"/>
      <c r="H70" s="21">
        <f>+H68*H69</f>
        <v>85</v>
      </c>
      <c r="J70" s="21">
        <f>+J68*J69</f>
        <v>85</v>
      </c>
      <c r="L70" s="21">
        <f>+L68*L69</f>
        <v>85</v>
      </c>
      <c r="N70" s="21">
        <f>+N68*N69</f>
        <v>85</v>
      </c>
      <c r="P70" s="21">
        <f>+P68*P69</f>
        <v>85</v>
      </c>
      <c r="R70" s="21">
        <f>+R68*R69</f>
        <v>85</v>
      </c>
      <c r="S70" s="74"/>
      <c r="T70" s="74"/>
    </row>
    <row r="71" spans="2:20" ht="17.25" thickBot="1" x14ac:dyDescent="0.35">
      <c r="C71" s="242" t="s">
        <v>228</v>
      </c>
      <c r="D71" s="242"/>
      <c r="E71" s="242"/>
      <c r="H71" s="69">
        <f>+H67</f>
        <v>43</v>
      </c>
      <c r="J71" s="69">
        <f>+J67</f>
        <v>47</v>
      </c>
      <c r="L71" s="69">
        <f>+L67</f>
        <v>46</v>
      </c>
      <c r="N71" s="69">
        <f>+N67</f>
        <v>42</v>
      </c>
      <c r="P71" s="69">
        <f>+P67</f>
        <v>48</v>
      </c>
      <c r="R71" s="69">
        <f>+R67</f>
        <v>43</v>
      </c>
      <c r="S71" s="74"/>
      <c r="T71" s="74"/>
    </row>
    <row r="72" spans="2:20" ht="17.25" thickBot="1" x14ac:dyDescent="0.35">
      <c r="C72" s="243" t="s">
        <v>229</v>
      </c>
      <c r="D72" s="243"/>
      <c r="E72" s="243"/>
      <c r="G72" s="148" t="str">
        <f>IF(H72&lt;0.17,CONCATENATE($B$4,"."," ",$C$4),IF(H72&lt;0.34,CONCATENATE($B$5,"."," ",$C$5),IF(H72&lt;0.51,CONCATENATE($B$6,"."," ",$C$6),IF(H72&lt;0.68,CONCATENATE($B$7,"."," ",$C$7),IF(H72&lt;0.85,CONCATENATE($B$8,"."," ",$C$8),IF(H72&lt;1.01,CONCATENATE($B$9,"."," ",$C$9),""))))))</f>
        <v xml:space="preserve">2. Repetible </v>
      </c>
      <c r="H72" s="71">
        <f>+H71/H70</f>
        <v>0.50588235294117645</v>
      </c>
      <c r="I72" s="148" t="str">
        <f>IF(J72&lt;0.17,CONCATENATE($B$4,"."," ",$C$4),IF(J72&lt;0.34,CONCATENATE($B$5,"."," ",$C$5),IF(J72&lt;0.51,CONCATENATE($B$6,"."," ",$C$6),IF(J72&lt;0.68,CONCATENATE($B$7,"."," ",$C$7),IF(J72&lt;0.85,CONCATENATE($B$8,"."," ",$C$8),IF(J72&lt;1.01,CONCATENATE($B$9,"."," ",$C$9),""))))))</f>
        <v>3. Definido</v>
      </c>
      <c r="J72" s="71">
        <f>+J71/J70</f>
        <v>0.55294117647058827</v>
      </c>
      <c r="K72" s="148" t="str">
        <f>IF(L72&lt;0.17,CONCATENATE($B$4,"."," ",$C$4),IF(L72&lt;0.34,CONCATENATE($B$5,"."," ",$C$5),IF(L72&lt;0.51,CONCATENATE($B$6,"."," ",$C$6),IF(L72&lt;0.68,CONCATENATE($B$7,"."," ",$C$7),IF(L72&lt;0.85,CONCATENATE($B$8,"."," ",$C$8),IF(L72&lt;1.01,CONCATENATE($B$9,"."," ",$C$9),""))))))</f>
        <v>3. Definido</v>
      </c>
      <c r="L72" s="71">
        <f>+L71/L70</f>
        <v>0.54117647058823526</v>
      </c>
      <c r="M72" s="148" t="str">
        <f>IF(N72&lt;0.17,CONCATENATE($B$4,"."," ",$C$4),IF(N72&lt;0.34,CONCATENATE($B$5,"."," ",$C$5),IF(N72&lt;0.51,CONCATENATE($B$6,"."," ",$C$6),IF(N72&lt;0.68,CONCATENATE($B$7,"."," ",$C$7),IF(N72&lt;0.85,CONCATENATE($B$8,"."," ",$C$8),IF(N72&lt;1.01,CONCATENATE($B$9,"."," ",$C$9),""))))))</f>
        <v xml:space="preserve">2. Repetible </v>
      </c>
      <c r="N72" s="71">
        <f>+N71/N70</f>
        <v>0.49411764705882355</v>
      </c>
      <c r="O72" s="148" t="str">
        <f>IF(P72&lt;0.17,CONCATENATE($B$4,"."," ",$C$4),IF(P72&lt;0.34,CONCATENATE($B$5,"."," ",$C$5),IF(P72&lt;0.51,CONCATENATE($B$6,"."," ",$C$6),IF(P72&lt;0.68,CONCATENATE($B$7,"."," ",$C$7),IF(P72&lt;0.85,CONCATENATE($B$8,"."," ",$C$8),IF(P72&lt;1.01,CONCATENATE($B$9,"."," ",$C$9),""))))))</f>
        <v>3. Definido</v>
      </c>
      <c r="P72" s="71">
        <f>+P71/P70</f>
        <v>0.56470588235294117</v>
      </c>
      <c r="Q72" s="148" t="str">
        <f>IF(R72&lt;0.17,CONCATENATE($B$4,"."," ",$C$4),IF(R72&lt;0.34,CONCATENATE($B$5,"."," ",$C$5),IF(R72&lt;0.51,CONCATENATE($B$6,"."," ",$C$6),IF(R72&lt;0.68,CONCATENATE($B$7,"."," ",$C$7),IF(R72&lt;0.85,CONCATENATE($B$8,"."," ",$C$8),IF(R72&lt;1.01,CONCATENATE($B$9,"."," ",$C$9),""))))))</f>
        <v xml:space="preserve">2. Repetible </v>
      </c>
      <c r="R72" s="71">
        <f>+R71/R70</f>
        <v>0.50588235294117645</v>
      </c>
      <c r="S72" s="74"/>
      <c r="T72" s="75"/>
    </row>
    <row r="74" spans="2:20" ht="17.25" thickBot="1" x14ac:dyDescent="0.35"/>
    <row r="75" spans="2:20" ht="50.25" thickBot="1" x14ac:dyDescent="0.35">
      <c r="C75" s="241" t="s">
        <v>283</v>
      </c>
      <c r="D75" s="241"/>
      <c r="E75" s="241"/>
      <c r="G75" s="152" t="str">
        <f>IF(H75&lt;0.17,CONCATENATE($B$4,"."," ",$E$4),IF(H75&lt;0.34,CONCATENATE($B$5,"."," ",$E$5),IF(H75&lt;0.51,CONCATENATE($B$6,"."," ",$E$6),IF(H75&lt;0.68,CONCATENATE($B$7,"."," ",$E$7),IF(H75&lt;0.85,CONCATENATE($B$8,"."," ",$E$8),IF(H75&lt;1.01,CONCATENATE($B$9,"."," ",$E$9),""))))))</f>
        <v>3. Intermedio Alto</v>
      </c>
      <c r="H75" s="153">
        <f>(H72+J72+L72+N72+P72+R72)/6</f>
        <v>0.52745098039215688</v>
      </c>
    </row>
    <row r="77" spans="2:20" ht="17.25" thickBot="1" x14ac:dyDescent="0.35"/>
    <row r="78" spans="2:20" ht="40.5" customHeight="1" thickBot="1" x14ac:dyDescent="0.35">
      <c r="B78" s="246" t="s">
        <v>251</v>
      </c>
      <c r="C78" s="246"/>
      <c r="D78" s="246"/>
      <c r="E78" s="246"/>
      <c r="G78" s="247" t="s">
        <v>252</v>
      </c>
      <c r="H78" s="248"/>
      <c r="I78" s="247" t="s">
        <v>253</v>
      </c>
      <c r="J78" s="248"/>
      <c r="K78" s="247" t="s">
        <v>254</v>
      </c>
      <c r="L78" s="248"/>
      <c r="M78" s="247" t="s">
        <v>255</v>
      </c>
      <c r="N78" s="248"/>
    </row>
    <row r="79" spans="2:20" ht="66.75" thickBot="1" x14ac:dyDescent="0.35">
      <c r="B79" s="249" t="s">
        <v>199</v>
      </c>
      <c r="C79" s="249"/>
      <c r="D79" s="55" t="s">
        <v>200</v>
      </c>
      <c r="E79" s="55" t="s">
        <v>201</v>
      </c>
      <c r="F79" s="54"/>
      <c r="G79" s="60" t="s">
        <v>50</v>
      </c>
      <c r="H79" s="62" t="s">
        <v>223</v>
      </c>
      <c r="I79" s="60" t="s">
        <v>51</v>
      </c>
      <c r="J79" s="61" t="s">
        <v>223</v>
      </c>
      <c r="K79" s="60" t="s">
        <v>52</v>
      </c>
      <c r="L79" s="61" t="s">
        <v>223</v>
      </c>
      <c r="M79" s="60" t="s">
        <v>53</v>
      </c>
      <c r="N79" s="61" t="s">
        <v>223</v>
      </c>
    </row>
    <row r="80" spans="2:20" x14ac:dyDescent="0.3">
      <c r="B80" s="4">
        <v>0</v>
      </c>
      <c r="C80" s="3" t="s">
        <v>202</v>
      </c>
      <c r="D80" s="4" t="s">
        <v>208</v>
      </c>
      <c r="E80" s="4" t="s">
        <v>214</v>
      </c>
      <c r="G80" s="58">
        <f>COUNTIF('Sección 6 Materias'!$W$5:$W$21,'Nivel de Madurez Materias'!B80)</f>
        <v>1</v>
      </c>
      <c r="H80" s="63">
        <f>+G80*$B$4</f>
        <v>0</v>
      </c>
      <c r="I80" s="58">
        <f>COUNTIF('Sección 6 Materias'!$X$5:$X$21,'Nivel de Madurez Materias'!B80)</f>
        <v>1</v>
      </c>
      <c r="J80" s="59">
        <f>+I80*$B$4</f>
        <v>0</v>
      </c>
      <c r="K80" s="58">
        <f>COUNTIF('Sección 6 Materias'!$Y$5:$Y$21,'Nivel de Madurez Materias'!B80)</f>
        <v>1</v>
      </c>
      <c r="L80" s="59">
        <f>+K80*$B$4</f>
        <v>0</v>
      </c>
      <c r="M80" s="58">
        <f>COUNTIF('Sección 6 Materias'!$Z$5:$Z$21,'Nivel de Madurez Materias'!B80)</f>
        <v>1</v>
      </c>
      <c r="N80" s="59">
        <f>+M80*$B$4</f>
        <v>0</v>
      </c>
    </row>
    <row r="81" spans="2:14" x14ac:dyDescent="0.3">
      <c r="B81" s="4">
        <v>1</v>
      </c>
      <c r="C81" s="3" t="s">
        <v>203</v>
      </c>
      <c r="D81" s="4" t="s">
        <v>209</v>
      </c>
      <c r="E81" s="4" t="s">
        <v>215</v>
      </c>
      <c r="G81" s="58">
        <f>COUNTIF('Sección 6 Materias'!$W$5:$W$21,'Nivel de Madurez Materias'!B81)</f>
        <v>4</v>
      </c>
      <c r="H81" s="64">
        <f>+G81*$B$5</f>
        <v>4</v>
      </c>
      <c r="I81" s="58">
        <f>COUNTIF('Sección 6 Materias'!$X$5:$X$21,'Nivel de Madurez Materias'!B81)</f>
        <v>4</v>
      </c>
      <c r="J81" s="56">
        <f>+I81*$B$5</f>
        <v>4</v>
      </c>
      <c r="K81" s="58">
        <f>COUNTIF('Sección 6 Materias'!$Y$5:$Y$21,'Nivel de Madurez Materias'!B81)</f>
        <v>4</v>
      </c>
      <c r="L81" s="56">
        <f>+K81*$B$5</f>
        <v>4</v>
      </c>
      <c r="M81" s="58">
        <f>COUNTIF('Sección 6 Materias'!$Z$5:$Z$21,'Nivel de Madurez Materias'!B81)</f>
        <v>4</v>
      </c>
      <c r="N81" s="56">
        <f>+M81*$B$5</f>
        <v>4</v>
      </c>
    </row>
    <row r="82" spans="2:14" x14ac:dyDescent="0.3">
      <c r="B82" s="4">
        <v>2</v>
      </c>
      <c r="C82" s="3" t="s">
        <v>204</v>
      </c>
      <c r="D82" s="4" t="s">
        <v>210</v>
      </c>
      <c r="E82" s="4" t="s">
        <v>216</v>
      </c>
      <c r="G82" s="58">
        <f>COUNTIF('Sección 6 Materias'!$W$5:$W$21,'Nivel de Madurez Materias'!B82)</f>
        <v>3</v>
      </c>
      <c r="H82" s="64">
        <f>+G82*$B$6</f>
        <v>6</v>
      </c>
      <c r="I82" s="58">
        <f>COUNTIF('Sección 6 Materias'!$X$5:$X$21,'Nivel de Madurez Materias'!B82)</f>
        <v>3</v>
      </c>
      <c r="J82" s="56">
        <f>+I82*$B$6</f>
        <v>6</v>
      </c>
      <c r="K82" s="58">
        <f>COUNTIF('Sección 6 Materias'!$Y$5:$Y$21,'Nivel de Madurez Materias'!B82)</f>
        <v>2</v>
      </c>
      <c r="L82" s="56">
        <f>+K82*$B$6</f>
        <v>4</v>
      </c>
      <c r="M82" s="58">
        <f>COUNTIF('Sección 6 Materias'!$Z$5:$Z$21,'Nivel de Madurez Materias'!B82)</f>
        <v>4</v>
      </c>
      <c r="N82" s="56">
        <f>+M82*$B$6</f>
        <v>8</v>
      </c>
    </row>
    <row r="83" spans="2:14" x14ac:dyDescent="0.3">
      <c r="B83" s="4">
        <v>3</v>
      </c>
      <c r="C83" s="3" t="s">
        <v>205</v>
      </c>
      <c r="D83" s="4" t="s">
        <v>211</v>
      </c>
      <c r="E83" s="4" t="s">
        <v>217</v>
      </c>
      <c r="G83" s="58">
        <f>COUNTIF('Sección 6 Materias'!$W$5:$W$21,'Nivel de Madurez Materias'!B83)</f>
        <v>3</v>
      </c>
      <c r="H83" s="64">
        <f>+G83*$B$7</f>
        <v>9</v>
      </c>
      <c r="I83" s="58">
        <f>COUNTIF('Sección 6 Materias'!$X$5:$X$21,'Nivel de Madurez Materias'!B83)</f>
        <v>3</v>
      </c>
      <c r="J83" s="56">
        <f>+I83*$B$7</f>
        <v>9</v>
      </c>
      <c r="K83" s="58">
        <f>COUNTIF('Sección 6 Materias'!$Y$5:$Y$21,'Nivel de Madurez Materias'!B83)</f>
        <v>4</v>
      </c>
      <c r="L83" s="56">
        <f>+K83*$B$7</f>
        <v>12</v>
      </c>
      <c r="M83" s="58">
        <f>COUNTIF('Sección 6 Materias'!$Z$5:$Z$21,'Nivel de Madurez Materias'!B83)</f>
        <v>3</v>
      </c>
      <c r="N83" s="56">
        <f>+M83*$B$7</f>
        <v>9</v>
      </c>
    </row>
    <row r="84" spans="2:14" x14ac:dyDescent="0.3">
      <c r="B84" s="4">
        <v>4</v>
      </c>
      <c r="C84" s="3" t="s">
        <v>206</v>
      </c>
      <c r="D84" s="4" t="s">
        <v>212</v>
      </c>
      <c r="E84" s="4" t="s">
        <v>218</v>
      </c>
      <c r="G84" s="58">
        <f>COUNTIF('Sección 6 Materias'!$W$5:$W$21,'Nivel de Madurez Materias'!B84)</f>
        <v>2</v>
      </c>
      <c r="H84" s="64">
        <f>+G84*$B$8</f>
        <v>8</v>
      </c>
      <c r="I84" s="58">
        <f>COUNTIF('Sección 6 Materias'!$X$5:$X$21,'Nivel de Madurez Materias'!B84)</f>
        <v>2</v>
      </c>
      <c r="J84" s="56">
        <f>+I84*$B$8</f>
        <v>8</v>
      </c>
      <c r="K84" s="58">
        <f>COUNTIF('Sección 6 Materias'!$Y$5:$Y$21,'Nivel de Madurez Materias'!B84)</f>
        <v>3</v>
      </c>
      <c r="L84" s="56">
        <f>+K84*$B$8</f>
        <v>12</v>
      </c>
      <c r="M84" s="58">
        <f>COUNTIF('Sección 6 Materias'!$Z$5:$Z$21,'Nivel de Madurez Materias'!B84)</f>
        <v>2</v>
      </c>
      <c r="N84" s="56">
        <f>+M84*$B$8</f>
        <v>8</v>
      </c>
    </row>
    <row r="85" spans="2:14" ht="17.25" thickBot="1" x14ac:dyDescent="0.35">
      <c r="B85" s="4">
        <v>5</v>
      </c>
      <c r="C85" s="3" t="s">
        <v>207</v>
      </c>
      <c r="D85" s="4" t="s">
        <v>213</v>
      </c>
      <c r="E85" s="4" t="s">
        <v>219</v>
      </c>
      <c r="G85" s="58">
        <f>COUNTIF('Sección 6 Materias'!$W$5:$W$21,'Nivel de Madurez Materias'!B85)</f>
        <v>4</v>
      </c>
      <c r="H85" s="65">
        <f>+G85*$B$9</f>
        <v>20</v>
      </c>
      <c r="I85" s="58">
        <f>COUNTIF('Sección 6 Materias'!$X$5:$X$21,'Nivel de Madurez Materias'!B85)</f>
        <v>4</v>
      </c>
      <c r="J85" s="57">
        <f>+I85*$B$9</f>
        <v>20</v>
      </c>
      <c r="K85" s="58">
        <f>COUNTIF('Sección 6 Materias'!$Y$5:$Y$21,'Nivel de Madurez Materias'!B85)</f>
        <v>3</v>
      </c>
      <c r="L85" s="57">
        <f>+K85*$B$9</f>
        <v>15</v>
      </c>
      <c r="M85" s="58">
        <f>COUNTIF('Sección 6 Materias'!$Z$5:$Z$21,'Nivel de Madurez Materias'!B85)</f>
        <v>3</v>
      </c>
      <c r="N85" s="57">
        <f>+M85*$B$9</f>
        <v>15</v>
      </c>
    </row>
    <row r="86" spans="2:14" ht="17.25" thickBot="1" x14ac:dyDescent="0.35">
      <c r="C86" s="242" t="s">
        <v>224</v>
      </c>
      <c r="D86" s="242"/>
      <c r="E86" s="242"/>
      <c r="G86" s="76">
        <f>SUM(G80:G85)</f>
        <v>17</v>
      </c>
      <c r="H86" s="147">
        <f t="shared" ref="H86" si="22">SUM(H80:H85)</f>
        <v>47</v>
      </c>
      <c r="I86" s="76">
        <f t="shared" ref="I86" si="23">SUM(I80:I85)</f>
        <v>17</v>
      </c>
      <c r="J86" s="147">
        <f t="shared" ref="J86" si="24">SUM(J80:J85)</f>
        <v>47</v>
      </c>
      <c r="K86" s="76">
        <f t="shared" ref="K86" si="25">SUM(K80:K85)</f>
        <v>17</v>
      </c>
      <c r="L86" s="147">
        <f t="shared" ref="L86" si="26">SUM(L80:L85)</f>
        <v>47</v>
      </c>
      <c r="M86" s="76">
        <f t="shared" ref="M86" si="27">SUM(M80:M85)</f>
        <v>17</v>
      </c>
      <c r="N86" s="147">
        <f t="shared" ref="N86" si="28">SUM(N80:N85)</f>
        <v>44</v>
      </c>
    </row>
    <row r="87" spans="2:14" x14ac:dyDescent="0.3">
      <c r="C87" s="242" t="s">
        <v>225</v>
      </c>
      <c r="D87" s="242"/>
      <c r="E87" s="242"/>
      <c r="H87" s="70">
        <f>+G86</f>
        <v>17</v>
      </c>
      <c r="J87" s="21">
        <f>+I86</f>
        <v>17</v>
      </c>
      <c r="L87" s="21">
        <f>+K86</f>
        <v>17</v>
      </c>
      <c r="N87" s="21">
        <f>+M86</f>
        <v>17</v>
      </c>
    </row>
    <row r="88" spans="2:14" x14ac:dyDescent="0.3">
      <c r="C88" s="242" t="s">
        <v>226</v>
      </c>
      <c r="D88" s="242"/>
      <c r="E88" s="242"/>
      <c r="H88" s="21">
        <v>5</v>
      </c>
      <c r="J88" s="21">
        <v>5</v>
      </c>
      <c r="L88" s="21">
        <v>5</v>
      </c>
      <c r="N88" s="21">
        <v>5</v>
      </c>
    </row>
    <row r="89" spans="2:14" x14ac:dyDescent="0.3">
      <c r="C89" s="242" t="s">
        <v>227</v>
      </c>
      <c r="D89" s="242"/>
      <c r="E89" s="242"/>
      <c r="H89" s="21">
        <f>+H87*H88</f>
        <v>85</v>
      </c>
      <c r="J89" s="21">
        <f>+J87*J88</f>
        <v>85</v>
      </c>
      <c r="L89" s="21">
        <f>+L87*L88</f>
        <v>85</v>
      </c>
      <c r="N89" s="21">
        <f>+N87*N88</f>
        <v>85</v>
      </c>
    </row>
    <row r="90" spans="2:14" ht="17.25" thickBot="1" x14ac:dyDescent="0.35">
      <c r="C90" s="242" t="s">
        <v>228</v>
      </c>
      <c r="D90" s="242"/>
      <c r="E90" s="242"/>
      <c r="H90" s="69">
        <f>+H86</f>
        <v>47</v>
      </c>
      <c r="J90" s="69">
        <f>+J86</f>
        <v>47</v>
      </c>
      <c r="L90" s="69">
        <f>+L86</f>
        <v>47</v>
      </c>
      <c r="N90" s="69">
        <f>+N86</f>
        <v>44</v>
      </c>
    </row>
    <row r="91" spans="2:14" ht="17.25" thickBot="1" x14ac:dyDescent="0.35">
      <c r="C91" s="243" t="s">
        <v>229</v>
      </c>
      <c r="D91" s="243"/>
      <c r="E91" s="243"/>
      <c r="G91" s="148" t="str">
        <f>IF(H91&lt;0.17,CONCATENATE($B$4,"."," ",$C$4),IF(H91&lt;0.34,CONCATENATE($B$5,"."," ",$C$5),IF(H91&lt;0.51,CONCATENATE($B$6,"."," ",$C$6),IF(H91&lt;0.68,CONCATENATE($B$7,"."," ",$C$7),IF(H91&lt;0.85,CONCATENATE($B$8,"."," ",$C$8),IF(H91&lt;1.01,CONCATENATE($B$9,"."," ",$C$9),""))))))</f>
        <v>3. Definido</v>
      </c>
      <c r="H91" s="71">
        <f>+H90/H89</f>
        <v>0.55294117647058827</v>
      </c>
      <c r="I91" s="148" t="str">
        <f>IF(J91&lt;0.17,CONCATENATE($B$4,"."," ",$C$4),IF(J91&lt;0.34,CONCATENATE($B$5,"."," ",$C$5),IF(J91&lt;0.51,CONCATENATE($B$6,"."," ",$C$6),IF(J91&lt;0.68,CONCATENATE($B$7,"."," ",$C$7),IF(J91&lt;0.85,CONCATENATE($B$8,"."," ",$C$8),IF(J91&lt;1.01,CONCATENATE($B$9,"."," ",$C$9),""))))))</f>
        <v>3. Definido</v>
      </c>
      <c r="J91" s="71">
        <f>+J90/J89</f>
        <v>0.55294117647058827</v>
      </c>
      <c r="K91" s="148" t="str">
        <f>IF(L91&lt;0.17,CONCATENATE($B$4,"."," ",$C$4),IF(L91&lt;0.34,CONCATENATE($B$5,"."," ",$C$5),IF(L91&lt;0.51,CONCATENATE($B$6,"."," ",$C$6),IF(L91&lt;0.68,CONCATENATE($B$7,"."," ",$C$7),IF(L91&lt;0.85,CONCATENATE($B$8,"."," ",$C$8),IF(L91&lt;1.01,CONCATENATE($B$9,"."," ",$C$9),""))))))</f>
        <v>3. Definido</v>
      </c>
      <c r="L91" s="71">
        <f>+L90/L89</f>
        <v>0.55294117647058827</v>
      </c>
      <c r="M91" s="148" t="str">
        <f>IF(N91&lt;0.17,CONCATENATE($B$4,"."," ",$C$4),IF(N91&lt;0.34,CONCATENATE($B$5,"."," ",$C$5),IF(N91&lt;0.51,CONCATENATE($B$6,"."," ",$C$6),IF(N91&lt;0.68,CONCATENATE($B$7,"."," ",$C$7),IF(N91&lt;0.85,CONCATENATE($B$8,"."," ",$C$8),IF(N91&lt;1.01,CONCATENATE($B$9,"."," ",$C$9),""))))))</f>
        <v>3. Definido</v>
      </c>
      <c r="N91" s="71">
        <f>+N90/N89</f>
        <v>0.51764705882352946</v>
      </c>
    </row>
    <row r="93" spans="2:14" ht="17.25" thickBot="1" x14ac:dyDescent="0.35"/>
    <row r="94" spans="2:14" ht="50.25" thickBot="1" x14ac:dyDescent="0.35">
      <c r="C94" s="245" t="s">
        <v>284</v>
      </c>
      <c r="D94" s="245"/>
      <c r="E94" s="245"/>
      <c r="G94" s="152" t="str">
        <f>IF(H94&lt;0.17,CONCATENATE($B$4,"."," ",$E$4),IF(H94&lt;0.34,CONCATENATE($B$5,"."," ",$E$5),IF(H94&lt;0.51,CONCATENATE($B$6,"."," ",$E$6),IF(H94&lt;0.68,CONCATENATE($B$7,"."," ",$E$7),IF(H94&lt;0.85,CONCATENATE($B$8,"."," ",$E$8),IF(H94&lt;1.01,CONCATENATE($B$9,"."," ",$E$9),""))))))</f>
        <v>3. Intermedio Alto</v>
      </c>
      <c r="H94" s="153">
        <f>(H91+J91+L91+N91)/4</f>
        <v>0.54411764705882359</v>
      </c>
    </row>
    <row r="96" spans="2:14" ht="17.25" thickBot="1" x14ac:dyDescent="0.35"/>
    <row r="97" spans="2:12" ht="39" customHeight="1" thickBot="1" x14ac:dyDescent="0.35">
      <c r="B97" s="246" t="s">
        <v>256</v>
      </c>
      <c r="C97" s="246"/>
      <c r="D97" s="246"/>
      <c r="E97" s="246"/>
      <c r="G97" s="247" t="s">
        <v>257</v>
      </c>
      <c r="H97" s="248"/>
      <c r="I97" s="247" t="s">
        <v>258</v>
      </c>
      <c r="J97" s="248"/>
      <c r="K97" s="247" t="s">
        <v>259</v>
      </c>
      <c r="L97" s="248"/>
    </row>
    <row r="98" spans="2:12" ht="66.75" thickBot="1" x14ac:dyDescent="0.35">
      <c r="B98" s="249" t="s">
        <v>199</v>
      </c>
      <c r="C98" s="249"/>
      <c r="D98" s="55" t="s">
        <v>200</v>
      </c>
      <c r="E98" s="55" t="s">
        <v>201</v>
      </c>
      <c r="F98" s="54"/>
      <c r="G98" s="60" t="s">
        <v>54</v>
      </c>
      <c r="H98" s="62" t="s">
        <v>223</v>
      </c>
      <c r="I98" s="60" t="s">
        <v>55</v>
      </c>
      <c r="J98" s="61" t="s">
        <v>223</v>
      </c>
      <c r="K98" s="60" t="s">
        <v>56</v>
      </c>
      <c r="L98" s="61" t="s">
        <v>223</v>
      </c>
    </row>
    <row r="99" spans="2:12" x14ac:dyDescent="0.3">
      <c r="B99" s="4">
        <v>0</v>
      </c>
      <c r="C99" s="3" t="s">
        <v>202</v>
      </c>
      <c r="D99" s="4" t="s">
        <v>208</v>
      </c>
      <c r="E99" s="4" t="s">
        <v>214</v>
      </c>
      <c r="G99" s="58">
        <f>COUNTIF('Sección 6 Materias'!$AA$5:$AA$21,'Nivel de Madurez Materias'!B99)</f>
        <v>0</v>
      </c>
      <c r="H99" s="63">
        <f>+G99*$B$4</f>
        <v>0</v>
      </c>
      <c r="I99" s="58">
        <f>COUNTIF('Sección 6 Materias'!$AB$5:$AB$21,'Nivel de Madurez Materias'!B99)</f>
        <v>1</v>
      </c>
      <c r="J99" s="59">
        <f>+I99*$B$4</f>
        <v>0</v>
      </c>
      <c r="K99" s="58">
        <f>COUNTIF('Sección 6 Materias'!$AC$5:$AC$21,'Nivel de Madurez Materias'!B99)</f>
        <v>0</v>
      </c>
      <c r="L99" s="59">
        <f>+K99*$B$4</f>
        <v>0</v>
      </c>
    </row>
    <row r="100" spans="2:12" x14ac:dyDescent="0.3">
      <c r="B100" s="4">
        <v>1</v>
      </c>
      <c r="C100" s="3" t="s">
        <v>203</v>
      </c>
      <c r="D100" s="4" t="s">
        <v>209</v>
      </c>
      <c r="E100" s="4" t="s">
        <v>215</v>
      </c>
      <c r="G100" s="58">
        <f>COUNTIF('Sección 6 Materias'!$AA$5:$AA$21,'Nivel de Madurez Materias'!B100)</f>
        <v>3</v>
      </c>
      <c r="H100" s="64">
        <f>+G100*$B$5</f>
        <v>3</v>
      </c>
      <c r="I100" s="58">
        <f>COUNTIF('Sección 6 Materias'!$AB$5:$AB$21,'Nivel de Madurez Materias'!B100)</f>
        <v>2</v>
      </c>
      <c r="J100" s="56">
        <f>+I100*$B$5</f>
        <v>2</v>
      </c>
      <c r="K100" s="58">
        <f>COUNTIF('Sección 6 Materias'!$AC$5:$AC$21,'Nivel de Madurez Materias'!B100)</f>
        <v>3</v>
      </c>
      <c r="L100" s="56">
        <f>+K100*$B$5</f>
        <v>3</v>
      </c>
    </row>
    <row r="101" spans="2:12" x14ac:dyDescent="0.3">
      <c r="B101" s="4">
        <v>2</v>
      </c>
      <c r="C101" s="3" t="s">
        <v>204</v>
      </c>
      <c r="D101" s="4" t="s">
        <v>210</v>
      </c>
      <c r="E101" s="4" t="s">
        <v>216</v>
      </c>
      <c r="G101" s="58">
        <f>COUNTIF('Sección 6 Materias'!$AA$5:$AA$21,'Nivel de Madurez Materias'!B101)</f>
        <v>3</v>
      </c>
      <c r="H101" s="64">
        <f>+G101*$B$6</f>
        <v>6</v>
      </c>
      <c r="I101" s="58">
        <f>COUNTIF('Sección 6 Materias'!$AB$5:$AB$21,'Nivel de Madurez Materias'!B101)</f>
        <v>3</v>
      </c>
      <c r="J101" s="56">
        <f>+I101*$B$6</f>
        <v>6</v>
      </c>
      <c r="K101" s="58">
        <f>COUNTIF('Sección 6 Materias'!$AC$5:$AC$21,'Nivel de Madurez Materias'!B101)</f>
        <v>4</v>
      </c>
      <c r="L101" s="56">
        <f>+K101*$B$6</f>
        <v>8</v>
      </c>
    </row>
    <row r="102" spans="2:12" x14ac:dyDescent="0.3">
      <c r="B102" s="4">
        <v>3</v>
      </c>
      <c r="C102" s="3" t="s">
        <v>205</v>
      </c>
      <c r="D102" s="4" t="s">
        <v>211</v>
      </c>
      <c r="E102" s="4" t="s">
        <v>217</v>
      </c>
      <c r="G102" s="58">
        <f>COUNTIF('Sección 6 Materias'!$AA$5:$AA$21,'Nivel de Madurez Materias'!B102)</f>
        <v>4</v>
      </c>
      <c r="H102" s="64">
        <f>+G102*$B$7</f>
        <v>12</v>
      </c>
      <c r="I102" s="58">
        <f>COUNTIF('Sección 6 Materias'!$AB$5:$AB$21,'Nivel de Madurez Materias'!B102)</f>
        <v>4</v>
      </c>
      <c r="J102" s="56">
        <f>+I102*$B$7</f>
        <v>12</v>
      </c>
      <c r="K102" s="58">
        <f>COUNTIF('Sección 6 Materias'!$AC$5:$AC$21,'Nivel de Madurez Materias'!B102)</f>
        <v>3</v>
      </c>
      <c r="L102" s="56">
        <f>+K102*$B$7</f>
        <v>9</v>
      </c>
    </row>
    <row r="103" spans="2:12" x14ac:dyDescent="0.3">
      <c r="B103" s="4">
        <v>4</v>
      </c>
      <c r="C103" s="3" t="s">
        <v>206</v>
      </c>
      <c r="D103" s="4" t="s">
        <v>212</v>
      </c>
      <c r="E103" s="4" t="s">
        <v>218</v>
      </c>
      <c r="G103" s="58">
        <f>COUNTIF('Sección 6 Materias'!$AA$5:$AA$21,'Nivel de Madurez Materias'!B103)</f>
        <v>2</v>
      </c>
      <c r="H103" s="64">
        <f>+G103*$B$8</f>
        <v>8</v>
      </c>
      <c r="I103" s="58">
        <f>COUNTIF('Sección 6 Materias'!$AB$5:$AB$21,'Nivel de Madurez Materias'!B103)</f>
        <v>2</v>
      </c>
      <c r="J103" s="56">
        <f>+I103*$B$8</f>
        <v>8</v>
      </c>
      <c r="K103" s="58">
        <f>COUNTIF('Sección 6 Materias'!$AC$5:$AC$21,'Nivel de Madurez Materias'!B103)</f>
        <v>1</v>
      </c>
      <c r="L103" s="56">
        <f>+K103*$B$8</f>
        <v>4</v>
      </c>
    </row>
    <row r="104" spans="2:12" ht="17.25" thickBot="1" x14ac:dyDescent="0.35">
      <c r="B104" s="4">
        <v>5</v>
      </c>
      <c r="C104" s="3" t="s">
        <v>207</v>
      </c>
      <c r="D104" s="4" t="s">
        <v>213</v>
      </c>
      <c r="E104" s="4" t="s">
        <v>219</v>
      </c>
      <c r="G104" s="58">
        <f>COUNTIF('Sección 6 Materias'!$AA$5:$AA$21,'Nivel de Madurez Materias'!B104)</f>
        <v>5</v>
      </c>
      <c r="H104" s="65">
        <f>+G104*$B$9</f>
        <v>25</v>
      </c>
      <c r="I104" s="58">
        <f>COUNTIF('Sección 6 Materias'!$AB$5:$AB$21,'Nivel de Madurez Materias'!B104)</f>
        <v>5</v>
      </c>
      <c r="J104" s="57">
        <f>+I104*$B$9</f>
        <v>25</v>
      </c>
      <c r="K104" s="58">
        <f>COUNTIF('Sección 6 Materias'!$AC$5:$AC$21,'Nivel de Madurez Materias'!B104)</f>
        <v>6</v>
      </c>
      <c r="L104" s="57">
        <f>+K104*$B$9</f>
        <v>30</v>
      </c>
    </row>
    <row r="105" spans="2:12" ht="17.25" thickBot="1" x14ac:dyDescent="0.35">
      <c r="C105" s="242" t="s">
        <v>224</v>
      </c>
      <c r="D105" s="242"/>
      <c r="E105" s="242"/>
      <c r="G105" s="76">
        <f>SUM(G99:G104)</f>
        <v>17</v>
      </c>
      <c r="H105" s="147">
        <f t="shared" ref="H105" si="29">SUM(H99:H104)</f>
        <v>54</v>
      </c>
      <c r="I105" s="76">
        <f t="shared" ref="I105" si="30">SUM(I99:I104)</f>
        <v>17</v>
      </c>
      <c r="J105" s="147">
        <f t="shared" ref="J105" si="31">SUM(J99:J104)</f>
        <v>53</v>
      </c>
      <c r="K105" s="76">
        <f t="shared" ref="K105" si="32">SUM(K99:K104)</f>
        <v>17</v>
      </c>
      <c r="L105" s="147">
        <f t="shared" ref="L105" si="33">SUM(L99:L104)</f>
        <v>54</v>
      </c>
    </row>
    <row r="106" spans="2:12" x14ac:dyDescent="0.3">
      <c r="C106" s="242" t="s">
        <v>225</v>
      </c>
      <c r="D106" s="242"/>
      <c r="E106" s="242"/>
      <c r="H106" s="70">
        <f>+G105</f>
        <v>17</v>
      </c>
      <c r="J106" s="21">
        <f>+I105</f>
        <v>17</v>
      </c>
      <c r="L106" s="21">
        <f>+K105</f>
        <v>17</v>
      </c>
    </row>
    <row r="107" spans="2:12" x14ac:dyDescent="0.3">
      <c r="C107" s="242" t="s">
        <v>226</v>
      </c>
      <c r="D107" s="242"/>
      <c r="E107" s="242"/>
      <c r="H107" s="21">
        <v>5</v>
      </c>
      <c r="J107" s="21">
        <v>5</v>
      </c>
      <c r="L107" s="21">
        <v>5</v>
      </c>
    </row>
    <row r="108" spans="2:12" x14ac:dyDescent="0.3">
      <c r="C108" s="242" t="s">
        <v>227</v>
      </c>
      <c r="D108" s="242"/>
      <c r="E108" s="242"/>
      <c r="H108" s="21">
        <f>+H106*H107</f>
        <v>85</v>
      </c>
      <c r="J108" s="21">
        <f>+J106*J107</f>
        <v>85</v>
      </c>
      <c r="L108" s="21">
        <f>+L106*L107</f>
        <v>85</v>
      </c>
    </row>
    <row r="109" spans="2:12" ht="17.25" thickBot="1" x14ac:dyDescent="0.35">
      <c r="C109" s="242" t="s">
        <v>228</v>
      </c>
      <c r="D109" s="242"/>
      <c r="E109" s="242"/>
      <c r="H109" s="69">
        <f>+H105</f>
        <v>54</v>
      </c>
      <c r="J109" s="69">
        <f>+J105</f>
        <v>53</v>
      </c>
      <c r="L109" s="69">
        <f>+L105</f>
        <v>54</v>
      </c>
    </row>
    <row r="110" spans="2:12" ht="17.25" thickBot="1" x14ac:dyDescent="0.35">
      <c r="C110" s="243" t="s">
        <v>229</v>
      </c>
      <c r="D110" s="243"/>
      <c r="E110" s="243"/>
      <c r="G110" s="148" t="str">
        <f>IF(H110&lt;0.17,CONCATENATE($B$4,"."," ",$C$4),IF(H110&lt;0.34,CONCATENATE($B$5,"."," ",$C$5),IF(H110&lt;0.51,CONCATENATE($B$6,"."," ",$C$6),IF(H110&lt;0.68,CONCATENATE($B$7,"."," ",$C$7),IF(H110&lt;0.85,CONCATENATE($B$8,"."," ",$C$8),IF(H110&lt;1.01,CONCATENATE($B$9,"."," ",$C$9),""))))))</f>
        <v>3. Definido</v>
      </c>
      <c r="H110" s="71">
        <f>+H109/H108</f>
        <v>0.63529411764705879</v>
      </c>
      <c r="I110" s="148" t="str">
        <f>IF(J110&lt;0.17,CONCATENATE($B$4,"."," ",$C$4),IF(J110&lt;0.34,CONCATENATE($B$5,"."," ",$C$5),IF(J110&lt;0.51,CONCATENATE($B$6,"."," ",$C$6),IF(J110&lt;0.68,CONCATENATE($B$7,"."," ",$C$7),IF(J110&lt;0.85,CONCATENATE($B$8,"."," ",$C$8),IF(J110&lt;1.01,CONCATENATE($B$9,"."," ",$C$9),""))))))</f>
        <v>3. Definido</v>
      </c>
      <c r="J110" s="71">
        <f>+J109/J108</f>
        <v>0.62352941176470589</v>
      </c>
      <c r="K110" s="148" t="str">
        <f>IF(L110&lt;0.17,CONCATENATE($B$4,"."," ",$C$4),IF(L110&lt;0.34,CONCATENATE($B$5,"."," ",$C$5),IF(L110&lt;0.51,CONCATENATE($B$6,"."," ",$C$6),IF(L110&lt;0.68,CONCATENATE($B$7,"."," ",$C$7),IF(L110&lt;0.85,CONCATENATE($B$8,"."," ",$C$8),IF(L110&lt;1.01,CONCATENATE($B$9,"."," ",$C$9),""))))))</f>
        <v>3. Definido</v>
      </c>
      <c r="L110" s="71">
        <f>+L109/L108</f>
        <v>0.63529411764705879</v>
      </c>
    </row>
    <row r="112" spans="2:12" ht="17.25" thickBot="1" x14ac:dyDescent="0.35"/>
    <row r="113" spans="2:14" ht="50.25" thickBot="1" x14ac:dyDescent="0.35">
      <c r="C113" s="241" t="s">
        <v>285</v>
      </c>
      <c r="D113" s="241"/>
      <c r="E113" s="241"/>
      <c r="G113" s="152" t="str">
        <f>IF(H113&lt;0.17,CONCATENATE($B$4,"."," ",$E$4),IF(H113&lt;0.34,CONCATENATE($B$5,"."," ",$E$5),IF(H113&lt;0.51,CONCATENATE($B$6,"."," ",$E$6),IF(H113&lt;0.68,CONCATENATE($B$7,"."," ",$E$7),IF(H113&lt;0.85,CONCATENATE($B$8,"."," ",$E$8),IF(H113&lt;1.01,CONCATENATE($B$9,"."," ",$E$9),""))))))</f>
        <v>3. Intermedio Alto</v>
      </c>
      <c r="H113" s="153">
        <f>(H110+J110+L110)/3</f>
        <v>0.63137254901960782</v>
      </c>
    </row>
    <row r="115" spans="2:14" ht="17.25" thickBot="1" x14ac:dyDescent="0.35"/>
    <row r="116" spans="2:14" ht="17.25" thickBot="1" x14ac:dyDescent="0.35">
      <c r="B116" s="246" t="s">
        <v>260</v>
      </c>
      <c r="C116" s="246"/>
      <c r="D116" s="246"/>
      <c r="E116" s="246"/>
      <c r="G116" s="247" t="s">
        <v>261</v>
      </c>
      <c r="H116" s="248"/>
      <c r="I116" s="247" t="s">
        <v>262</v>
      </c>
      <c r="J116" s="248"/>
      <c r="K116" s="247" t="s">
        <v>263</v>
      </c>
      <c r="L116" s="248"/>
      <c r="M116" s="247" t="s">
        <v>264</v>
      </c>
      <c r="N116" s="248"/>
    </row>
    <row r="117" spans="2:14" ht="66.75" thickBot="1" x14ac:dyDescent="0.35">
      <c r="B117" s="249" t="s">
        <v>199</v>
      </c>
      <c r="C117" s="249"/>
      <c r="D117" s="55" t="s">
        <v>200</v>
      </c>
      <c r="E117" s="55" t="s">
        <v>201</v>
      </c>
      <c r="F117" s="54"/>
      <c r="G117" s="60" t="s">
        <v>57</v>
      </c>
      <c r="H117" s="62" t="s">
        <v>223</v>
      </c>
      <c r="I117" s="60" t="s">
        <v>58</v>
      </c>
      <c r="J117" s="61" t="s">
        <v>223</v>
      </c>
      <c r="K117" s="60" t="s">
        <v>59</v>
      </c>
      <c r="L117" s="61" t="s">
        <v>223</v>
      </c>
      <c r="M117" s="60" t="s">
        <v>60</v>
      </c>
      <c r="N117" s="61" t="s">
        <v>223</v>
      </c>
    </row>
    <row r="118" spans="2:14" x14ac:dyDescent="0.3">
      <c r="B118" s="4">
        <v>0</v>
      </c>
      <c r="C118" s="3" t="s">
        <v>202</v>
      </c>
      <c r="D118" s="4" t="s">
        <v>208</v>
      </c>
      <c r="E118" s="4" t="s">
        <v>214</v>
      </c>
      <c r="G118" s="58">
        <f>COUNTIF('Sección 6 Materias'!$AD$5:$AD$21,'Nivel de Madurez Materias'!B118)</f>
        <v>4</v>
      </c>
      <c r="H118" s="63">
        <f>+G118*$B$4</f>
        <v>0</v>
      </c>
      <c r="I118" s="58">
        <f>COUNTIF('Sección 6 Materias'!$AE$5:$AE$21,'Nivel de Madurez Materias'!B118)</f>
        <v>4</v>
      </c>
      <c r="J118" s="59">
        <f>+I118*$B$4</f>
        <v>0</v>
      </c>
      <c r="K118" s="58">
        <f>COUNTIF('Sección 6 Materias'!$AF$5:$AF$21,'Nivel de Madurez Materias'!B118)</f>
        <v>4</v>
      </c>
      <c r="L118" s="59">
        <f>+K118*$B$4</f>
        <v>0</v>
      </c>
      <c r="M118" s="58">
        <f>COUNTIF('Sección 6 Materias'!$AG$5:$AG$21,'Nivel de Madurez Materias'!B118)</f>
        <v>4</v>
      </c>
      <c r="N118" s="59">
        <f>+M118*$B$4</f>
        <v>0</v>
      </c>
    </row>
    <row r="119" spans="2:14" x14ac:dyDescent="0.3">
      <c r="B119" s="4">
        <v>1</v>
      </c>
      <c r="C119" s="3" t="s">
        <v>203</v>
      </c>
      <c r="D119" s="4" t="s">
        <v>209</v>
      </c>
      <c r="E119" s="4" t="s">
        <v>215</v>
      </c>
      <c r="G119" s="58">
        <f>COUNTIF('Sección 6 Materias'!$AD$5:$AD$21,'Nivel de Madurez Materias'!B119)</f>
        <v>5</v>
      </c>
      <c r="H119" s="64">
        <f>+G119*$B$5</f>
        <v>5</v>
      </c>
      <c r="I119" s="58">
        <f>COUNTIF('Sección 6 Materias'!$AE$5:$AE$21,'Nivel de Madurez Materias'!B119)</f>
        <v>5</v>
      </c>
      <c r="J119" s="56">
        <f>+I119*$B$5</f>
        <v>5</v>
      </c>
      <c r="K119" s="58">
        <f>COUNTIF('Sección 6 Materias'!$AF$5:$AF$21,'Nivel de Madurez Materias'!B119)</f>
        <v>5</v>
      </c>
      <c r="L119" s="56">
        <f>+K119*$B$5</f>
        <v>5</v>
      </c>
      <c r="M119" s="58">
        <f>COUNTIF('Sección 6 Materias'!$AG$5:$AG$21,'Nivel de Madurez Materias'!B119)</f>
        <v>5</v>
      </c>
      <c r="N119" s="56">
        <f>+M119*$B$5</f>
        <v>5</v>
      </c>
    </row>
    <row r="120" spans="2:14" x14ac:dyDescent="0.3">
      <c r="B120" s="4">
        <v>2</v>
      </c>
      <c r="C120" s="3" t="s">
        <v>204</v>
      </c>
      <c r="D120" s="4" t="s">
        <v>210</v>
      </c>
      <c r="E120" s="4" t="s">
        <v>216</v>
      </c>
      <c r="G120" s="58">
        <f>COUNTIF('Sección 6 Materias'!$AD$5:$AD$21,'Nivel de Madurez Materias'!B120)</f>
        <v>0</v>
      </c>
      <c r="H120" s="64">
        <f>+G120*$B$6</f>
        <v>0</v>
      </c>
      <c r="I120" s="58">
        <f>COUNTIF('Sección 6 Materias'!$AE$5:$AE$21,'Nivel de Madurez Materias'!B120)</f>
        <v>1</v>
      </c>
      <c r="J120" s="56">
        <f>+I120*$B$6</f>
        <v>2</v>
      </c>
      <c r="K120" s="58">
        <f>COUNTIF('Sección 6 Materias'!$AF$5:$AF$21,'Nivel de Madurez Materias'!B120)</f>
        <v>0</v>
      </c>
      <c r="L120" s="56">
        <f>+K120*$B$6</f>
        <v>0</v>
      </c>
      <c r="M120" s="58">
        <f>COUNTIF('Sección 6 Materias'!$AG$5:$AG$21,'Nivel de Madurez Materias'!B120)</f>
        <v>0</v>
      </c>
      <c r="N120" s="56">
        <f>+M120*$B$6</f>
        <v>0</v>
      </c>
    </row>
    <row r="121" spans="2:14" x14ac:dyDescent="0.3">
      <c r="B121" s="4">
        <v>3</v>
      </c>
      <c r="C121" s="3" t="s">
        <v>205</v>
      </c>
      <c r="D121" s="4" t="s">
        <v>211</v>
      </c>
      <c r="E121" s="4" t="s">
        <v>217</v>
      </c>
      <c r="G121" s="58">
        <f>COUNTIF('Sección 6 Materias'!$AD$5:$AD$21,'Nivel de Madurez Materias'!B121)</f>
        <v>3</v>
      </c>
      <c r="H121" s="64">
        <f>+G121*$B$7</f>
        <v>9</v>
      </c>
      <c r="I121" s="58">
        <f>COUNTIF('Sección 6 Materias'!$AE$5:$AE$21,'Nivel de Madurez Materias'!B121)</f>
        <v>4</v>
      </c>
      <c r="J121" s="56">
        <f>+I121*$B$7</f>
        <v>12</v>
      </c>
      <c r="K121" s="58">
        <f>COUNTIF('Sección 6 Materias'!$AF$5:$AF$21,'Nivel de Madurez Materias'!B121)</f>
        <v>2</v>
      </c>
      <c r="L121" s="56">
        <f>+K121*$B$7</f>
        <v>6</v>
      </c>
      <c r="M121" s="58">
        <f>COUNTIF('Sección 6 Materias'!$AG$5:$AG$21,'Nivel de Madurez Materias'!B121)</f>
        <v>3</v>
      </c>
      <c r="N121" s="56">
        <f>+M121*$B$7</f>
        <v>9</v>
      </c>
    </row>
    <row r="122" spans="2:14" x14ac:dyDescent="0.3">
      <c r="B122" s="4">
        <v>4</v>
      </c>
      <c r="C122" s="3" t="s">
        <v>206</v>
      </c>
      <c r="D122" s="4" t="s">
        <v>212</v>
      </c>
      <c r="E122" s="4" t="s">
        <v>218</v>
      </c>
      <c r="G122" s="58">
        <f>COUNTIF('Sección 6 Materias'!$AD$5:$AD$21,'Nivel de Madurez Materias'!B122)</f>
        <v>4</v>
      </c>
      <c r="H122" s="64">
        <f>+G122*$B$8</f>
        <v>16</v>
      </c>
      <c r="I122" s="58">
        <f>COUNTIF('Sección 6 Materias'!$AE$5:$AE$21,'Nivel de Madurez Materias'!B122)</f>
        <v>1</v>
      </c>
      <c r="J122" s="56">
        <f>+I122*$B$8</f>
        <v>4</v>
      </c>
      <c r="K122" s="58">
        <f>COUNTIF('Sección 6 Materias'!$AF$5:$AF$21,'Nivel de Madurez Materias'!B122)</f>
        <v>5</v>
      </c>
      <c r="L122" s="56">
        <f>+K122*$B$8</f>
        <v>20</v>
      </c>
      <c r="M122" s="58">
        <f>COUNTIF('Sección 6 Materias'!$AG$5:$AG$21,'Nivel de Madurez Materias'!B122)</f>
        <v>3</v>
      </c>
      <c r="N122" s="56">
        <f>+M122*$B$8</f>
        <v>12</v>
      </c>
    </row>
    <row r="123" spans="2:14" ht="17.25" thickBot="1" x14ac:dyDescent="0.35">
      <c r="B123" s="4">
        <v>5</v>
      </c>
      <c r="C123" s="3" t="s">
        <v>207</v>
      </c>
      <c r="D123" s="4" t="s">
        <v>213</v>
      </c>
      <c r="E123" s="4" t="s">
        <v>219</v>
      </c>
      <c r="G123" s="58">
        <f>COUNTIF('Sección 6 Materias'!$AD$5:$AD$21,'Nivel de Madurez Materias'!B123)</f>
        <v>1</v>
      </c>
      <c r="H123" s="65">
        <f>+G123*$B$9</f>
        <v>5</v>
      </c>
      <c r="I123" s="58">
        <f>COUNTIF('Sección 6 Materias'!$AE$5:$AE$21,'Nivel de Madurez Materias'!B123)</f>
        <v>2</v>
      </c>
      <c r="J123" s="57">
        <f>+I123*$B$9</f>
        <v>10</v>
      </c>
      <c r="K123" s="58">
        <f>COUNTIF('Sección 6 Materias'!$AF$5:$AF$21,'Nivel de Madurez Materias'!B123)</f>
        <v>1</v>
      </c>
      <c r="L123" s="57">
        <f>+K123*$B$9</f>
        <v>5</v>
      </c>
      <c r="M123" s="58">
        <f>COUNTIF('Sección 6 Materias'!$AG$5:$AG$21,'Nivel de Madurez Materias'!B123)</f>
        <v>2</v>
      </c>
      <c r="N123" s="57">
        <f>+M123*$B$9</f>
        <v>10</v>
      </c>
    </row>
    <row r="124" spans="2:14" ht="17.25" thickBot="1" x14ac:dyDescent="0.35">
      <c r="C124" s="242" t="s">
        <v>224</v>
      </c>
      <c r="D124" s="242"/>
      <c r="E124" s="242"/>
      <c r="G124" s="76">
        <f>SUM(G118:G123)</f>
        <v>17</v>
      </c>
      <c r="H124" s="147">
        <f t="shared" ref="H124" si="34">SUM(H118:H123)</f>
        <v>35</v>
      </c>
      <c r="I124" s="76">
        <f t="shared" ref="I124" si="35">SUM(I118:I123)</f>
        <v>17</v>
      </c>
      <c r="J124" s="147">
        <f t="shared" ref="J124" si="36">SUM(J118:J123)</f>
        <v>33</v>
      </c>
      <c r="K124" s="76">
        <f t="shared" ref="K124" si="37">SUM(K118:K123)</f>
        <v>17</v>
      </c>
      <c r="L124" s="147">
        <f t="shared" ref="L124" si="38">SUM(L118:L123)</f>
        <v>36</v>
      </c>
      <c r="M124" s="76">
        <f t="shared" ref="M124" si="39">SUM(M118:M123)</f>
        <v>17</v>
      </c>
      <c r="N124" s="147">
        <f t="shared" ref="N124" si="40">SUM(N118:N123)</f>
        <v>36</v>
      </c>
    </row>
    <row r="125" spans="2:14" x14ac:dyDescent="0.3">
      <c r="C125" s="242" t="s">
        <v>225</v>
      </c>
      <c r="D125" s="242"/>
      <c r="E125" s="242"/>
      <c r="H125" s="70">
        <f>+G124</f>
        <v>17</v>
      </c>
      <c r="J125" s="21">
        <f>+I124</f>
        <v>17</v>
      </c>
      <c r="L125" s="21">
        <f>+K124</f>
        <v>17</v>
      </c>
      <c r="N125" s="21">
        <f>+M124</f>
        <v>17</v>
      </c>
    </row>
    <row r="126" spans="2:14" x14ac:dyDescent="0.3">
      <c r="C126" s="242" t="s">
        <v>226</v>
      </c>
      <c r="D126" s="242"/>
      <c r="E126" s="242"/>
      <c r="H126" s="21">
        <v>5</v>
      </c>
      <c r="J126" s="21">
        <v>5</v>
      </c>
      <c r="L126" s="21">
        <v>5</v>
      </c>
      <c r="N126" s="21">
        <v>5</v>
      </c>
    </row>
    <row r="127" spans="2:14" x14ac:dyDescent="0.3">
      <c r="C127" s="242" t="s">
        <v>227</v>
      </c>
      <c r="D127" s="242"/>
      <c r="E127" s="242"/>
      <c r="H127" s="21">
        <f>+H125*H126</f>
        <v>85</v>
      </c>
      <c r="J127" s="21">
        <f>+J125*J126</f>
        <v>85</v>
      </c>
      <c r="L127" s="21">
        <f>+L125*L126</f>
        <v>85</v>
      </c>
      <c r="N127" s="21">
        <f>+N125*N126</f>
        <v>85</v>
      </c>
    </row>
    <row r="128" spans="2:14" ht="17.25" thickBot="1" x14ac:dyDescent="0.35">
      <c r="C128" s="242" t="s">
        <v>228</v>
      </c>
      <c r="D128" s="242"/>
      <c r="E128" s="242"/>
      <c r="H128" s="69">
        <f>+H124</f>
        <v>35</v>
      </c>
      <c r="J128" s="69">
        <f>+J124</f>
        <v>33</v>
      </c>
      <c r="L128" s="69">
        <f>+L124</f>
        <v>36</v>
      </c>
      <c r="N128" s="69">
        <f>+N124</f>
        <v>36</v>
      </c>
    </row>
    <row r="129" spans="2:14" ht="17.25" thickBot="1" x14ac:dyDescent="0.35">
      <c r="C129" s="243" t="s">
        <v>229</v>
      </c>
      <c r="D129" s="243"/>
      <c r="E129" s="243"/>
      <c r="G129" s="148" t="str">
        <f>IF(H129&lt;0.17,CONCATENATE($B$4,"."," ",$C$4),IF(H129&lt;0.34,CONCATENATE($B$5,"."," ",$C$5),IF(H129&lt;0.51,CONCATENATE($B$6,"."," ",$C$6),IF(H129&lt;0.68,CONCATENATE($B$7,"."," ",$C$7),IF(H129&lt;0.85,CONCATENATE($B$8,"."," ",$C$8),IF(H129&lt;1.01,CONCATENATE($B$9,"."," ",$C$9),""))))))</f>
        <v xml:space="preserve">2. Repetible </v>
      </c>
      <c r="H129" s="71">
        <f>+H128/H127</f>
        <v>0.41176470588235292</v>
      </c>
      <c r="I129" s="148" t="str">
        <f>IF(J129&lt;0.17,CONCATENATE($B$4,"."," ",$C$4),IF(J129&lt;0.34,CONCATENATE($B$5,"."," ",$C$5),IF(J129&lt;0.51,CONCATENATE($B$6,"."," ",$C$6),IF(J129&lt;0.68,CONCATENATE($B$7,"."," ",$C$7),IF(J129&lt;0.85,CONCATENATE($B$8,"."," ",$C$8),IF(J129&lt;1.01,CONCATENATE($B$9,"."," ",$C$9),""))))))</f>
        <v xml:space="preserve">2. Repetible </v>
      </c>
      <c r="J129" s="71">
        <f>+J128/J127</f>
        <v>0.38823529411764707</v>
      </c>
      <c r="K129" s="148" t="str">
        <f>IF(L129&lt;0.17,CONCATENATE($B$4,"."," ",$C$4),IF(L129&lt;0.34,CONCATENATE($B$5,"."," ",$C$5),IF(L129&lt;0.51,CONCATENATE($B$6,"."," ",$C$6),IF(L129&lt;0.68,CONCATENATE($B$7,"."," ",$C$7),IF(L129&lt;0.85,CONCATENATE($B$8,"."," ",$C$8),IF(L129&lt;1.01,CONCATENATE($B$9,"."," ",$C$9),""))))))</f>
        <v xml:space="preserve">2. Repetible </v>
      </c>
      <c r="L129" s="71">
        <f>+L128/L127</f>
        <v>0.42352941176470588</v>
      </c>
      <c r="M129" s="148" t="str">
        <f>IF(N129&lt;0.17,CONCATENATE($B$4,"."," ",$C$4),IF(N129&lt;0.34,CONCATENATE($B$5,"."," ",$C$5),IF(N129&lt;0.51,CONCATENATE($B$6,"."," ",$C$6),IF(N129&lt;0.68,CONCATENATE($B$7,"."," ",$C$7),IF(N129&lt;0.85,CONCATENATE($B$8,"."," ",$C$8),IF(N129&lt;1.01,CONCATENATE($B$9,"."," ",$C$9),""))))))</f>
        <v xml:space="preserve">2. Repetible </v>
      </c>
      <c r="N129" s="71">
        <f>+N128/N127</f>
        <v>0.42352941176470588</v>
      </c>
    </row>
    <row r="131" spans="2:14" ht="17.25" thickBot="1" x14ac:dyDescent="0.35"/>
    <row r="132" spans="2:14" ht="50.25" thickBot="1" x14ac:dyDescent="0.35">
      <c r="C132" s="241" t="s">
        <v>286</v>
      </c>
      <c r="D132" s="241"/>
      <c r="E132" s="241"/>
      <c r="G132" s="152" t="str">
        <f>IF(H132&lt;0.17,CONCATENATE($B$4,"."," ",$E$4),IF(H132&lt;0.34,CONCATENATE($B$5,"."," ",$E$5),IF(H132&lt;0.51,CONCATENATE($B$6,"."," ",$E$6),IF(H132&lt;0.68,CONCATENATE($B$7,"."," ",$E$7),IF(H132&lt;0.85,CONCATENATE($B$8,"."," ",$E$8),IF(H132&lt;1.01,CONCATENATE($B$9,"."," ",$E$9),""))))))</f>
        <v>2. Intermedio Bajo</v>
      </c>
      <c r="H132" s="153">
        <f>(H129+J129+L129+N129)/4</f>
        <v>0.41176470588235298</v>
      </c>
    </row>
    <row r="134" spans="2:14" ht="17.25" thickBot="1" x14ac:dyDescent="0.35"/>
    <row r="135" spans="2:14" ht="47.25" customHeight="1" thickBot="1" x14ac:dyDescent="0.35">
      <c r="B135" s="246" t="s">
        <v>265</v>
      </c>
      <c r="C135" s="246"/>
      <c r="D135" s="246"/>
      <c r="E135" s="246"/>
      <c r="G135" s="247" t="s">
        <v>266</v>
      </c>
      <c r="H135" s="248"/>
      <c r="I135" s="247" t="s">
        <v>267</v>
      </c>
      <c r="J135" s="248"/>
      <c r="K135" s="247" t="s">
        <v>268</v>
      </c>
      <c r="L135" s="248"/>
    </row>
    <row r="136" spans="2:14" ht="66.75" thickBot="1" x14ac:dyDescent="0.35">
      <c r="B136" s="249" t="s">
        <v>199</v>
      </c>
      <c r="C136" s="249"/>
      <c r="D136" s="55" t="s">
        <v>200</v>
      </c>
      <c r="E136" s="55" t="s">
        <v>201</v>
      </c>
      <c r="F136" s="54"/>
      <c r="G136" s="60" t="s">
        <v>61</v>
      </c>
      <c r="H136" s="62" t="s">
        <v>223</v>
      </c>
      <c r="I136" s="60" t="s">
        <v>62</v>
      </c>
      <c r="J136" s="61" t="s">
        <v>223</v>
      </c>
      <c r="K136" s="60" t="s">
        <v>63</v>
      </c>
      <c r="L136" s="61" t="s">
        <v>223</v>
      </c>
    </row>
    <row r="137" spans="2:14" x14ac:dyDescent="0.3">
      <c r="B137" s="4">
        <v>0</v>
      </c>
      <c r="C137" s="3" t="s">
        <v>202</v>
      </c>
      <c r="D137" s="4" t="s">
        <v>208</v>
      </c>
      <c r="E137" s="4" t="s">
        <v>214</v>
      </c>
      <c r="G137" s="58">
        <f>COUNTIF('Sección 6 Materias'!$AH$5:$AH$21,'Nivel de Madurez Materias'!B137)</f>
        <v>4</v>
      </c>
      <c r="H137" s="63">
        <f>+G137*$B$4</f>
        <v>0</v>
      </c>
      <c r="I137" s="58">
        <f>COUNTIF('Sección 6 Materias'!$AI$5:$AI$21,'Nivel de Madurez Materias'!B137)</f>
        <v>2</v>
      </c>
      <c r="J137" s="59">
        <f>+I137*$B$4</f>
        <v>0</v>
      </c>
      <c r="K137" s="58">
        <f>COUNTIF('Sección 6 Materias'!$AJ$5:$AJ$21,'Nivel de Madurez Materias'!B137)</f>
        <v>2</v>
      </c>
      <c r="L137" s="59">
        <f>+K137*$B$4</f>
        <v>0</v>
      </c>
    </row>
    <row r="138" spans="2:14" x14ac:dyDescent="0.3">
      <c r="B138" s="4">
        <v>1</v>
      </c>
      <c r="C138" s="3" t="s">
        <v>203</v>
      </c>
      <c r="D138" s="4" t="s">
        <v>209</v>
      </c>
      <c r="E138" s="4" t="s">
        <v>215</v>
      </c>
      <c r="G138" s="58">
        <f>COUNTIF('Sección 6 Materias'!$AH$5:$AH$21,'Nivel de Madurez Materias'!B138)</f>
        <v>4</v>
      </c>
      <c r="H138" s="64">
        <f>+G138*$B$5</f>
        <v>4</v>
      </c>
      <c r="I138" s="58">
        <f>COUNTIF('Sección 6 Materias'!$AI$5:$AI$21,'Nivel de Madurez Materias'!B138)</f>
        <v>6</v>
      </c>
      <c r="J138" s="56">
        <f>+I138*$B$5</f>
        <v>6</v>
      </c>
      <c r="K138" s="58">
        <f>COUNTIF('Sección 6 Materias'!$AJ$5:$AJ$21,'Nivel de Madurez Materias'!B138)</f>
        <v>7</v>
      </c>
      <c r="L138" s="56">
        <f>+K138*$B$5</f>
        <v>7</v>
      </c>
    </row>
    <row r="139" spans="2:14" x14ac:dyDescent="0.3">
      <c r="B139" s="4">
        <v>2</v>
      </c>
      <c r="C139" s="3" t="s">
        <v>204</v>
      </c>
      <c r="D139" s="4" t="s">
        <v>210</v>
      </c>
      <c r="E139" s="4" t="s">
        <v>216</v>
      </c>
      <c r="G139" s="58">
        <f>COUNTIF('Sección 6 Materias'!$AH$5:$AH$21,'Nivel de Madurez Materias'!B139)</f>
        <v>1</v>
      </c>
      <c r="H139" s="64">
        <f>+G139*$B$6</f>
        <v>2</v>
      </c>
      <c r="I139" s="58">
        <f>COUNTIF('Sección 6 Materias'!$AI$5:$AI$21,'Nivel de Madurez Materias'!B139)</f>
        <v>1</v>
      </c>
      <c r="J139" s="56">
        <f>+I139*$B$6</f>
        <v>2</v>
      </c>
      <c r="K139" s="58">
        <f>COUNTIF('Sección 6 Materias'!$AJ$5:$AJ$21,'Nivel de Madurez Materias'!B139)</f>
        <v>1</v>
      </c>
      <c r="L139" s="56">
        <f>+K139*$B$6</f>
        <v>2</v>
      </c>
    </row>
    <row r="140" spans="2:14" x14ac:dyDescent="0.3">
      <c r="B140" s="4">
        <v>3</v>
      </c>
      <c r="C140" s="3" t="s">
        <v>205</v>
      </c>
      <c r="D140" s="4" t="s">
        <v>211</v>
      </c>
      <c r="E140" s="4" t="s">
        <v>217</v>
      </c>
      <c r="G140" s="58">
        <f>COUNTIF('Sección 6 Materias'!$AH$5:$AH$21,'Nivel de Madurez Materias'!B140)</f>
        <v>2</v>
      </c>
      <c r="H140" s="64">
        <f>+G140*$B$7</f>
        <v>6</v>
      </c>
      <c r="I140" s="58">
        <f>COUNTIF('Sección 6 Materias'!$AI$5:$AI$21,'Nivel de Madurez Materias'!B140)</f>
        <v>2</v>
      </c>
      <c r="J140" s="56">
        <f>+I140*$B$7</f>
        <v>6</v>
      </c>
      <c r="K140" s="58">
        <f>COUNTIF('Sección 6 Materias'!$AJ$5:$AJ$21,'Nivel de Madurez Materias'!B140)</f>
        <v>1</v>
      </c>
      <c r="L140" s="56">
        <f>+K140*$B$7</f>
        <v>3</v>
      </c>
    </row>
    <row r="141" spans="2:14" x14ac:dyDescent="0.3">
      <c r="B141" s="4">
        <v>4</v>
      </c>
      <c r="C141" s="3" t="s">
        <v>206</v>
      </c>
      <c r="D141" s="4" t="s">
        <v>212</v>
      </c>
      <c r="E141" s="4" t="s">
        <v>218</v>
      </c>
      <c r="G141" s="58">
        <f>COUNTIF('Sección 6 Materias'!$AH$5:$AH$21,'Nivel de Madurez Materias'!B141)</f>
        <v>4</v>
      </c>
      <c r="H141" s="64">
        <f>+G141*$B$8</f>
        <v>16</v>
      </c>
      <c r="I141" s="58">
        <f>COUNTIF('Sección 6 Materias'!$AI$5:$AI$21,'Nivel de Madurez Materias'!B141)</f>
        <v>4</v>
      </c>
      <c r="J141" s="56">
        <f>+I141*$B$8</f>
        <v>16</v>
      </c>
      <c r="K141" s="58">
        <f>COUNTIF('Sección 6 Materias'!$AJ$5:$AJ$21,'Nivel de Madurez Materias'!B141)</f>
        <v>3</v>
      </c>
      <c r="L141" s="56">
        <f>+K141*$B$8</f>
        <v>12</v>
      </c>
    </row>
    <row r="142" spans="2:14" ht="17.25" thickBot="1" x14ac:dyDescent="0.35">
      <c r="B142" s="4">
        <v>5</v>
      </c>
      <c r="C142" s="3" t="s">
        <v>207</v>
      </c>
      <c r="D142" s="4" t="s">
        <v>213</v>
      </c>
      <c r="E142" s="4" t="s">
        <v>219</v>
      </c>
      <c r="G142" s="58">
        <f>COUNTIF('Sección 6 Materias'!$AH$5:$AH$21,'Nivel de Madurez Materias'!B142)</f>
        <v>2</v>
      </c>
      <c r="H142" s="65">
        <f>+G142*$B$9</f>
        <v>10</v>
      </c>
      <c r="I142" s="58">
        <f>COUNTIF('Sección 6 Materias'!$AI$5:$AI$21,'Nivel de Madurez Materias'!B142)</f>
        <v>2</v>
      </c>
      <c r="J142" s="57">
        <f>+I142*$B$9</f>
        <v>10</v>
      </c>
      <c r="K142" s="58">
        <f>COUNTIF('Sección 6 Materias'!$AJ$5:$AJ$21,'Nivel de Madurez Materias'!B142)</f>
        <v>3</v>
      </c>
      <c r="L142" s="57">
        <f>+K142*$B$9</f>
        <v>15</v>
      </c>
    </row>
    <row r="143" spans="2:14" ht="17.25" thickBot="1" x14ac:dyDescent="0.35">
      <c r="C143" s="242" t="s">
        <v>224</v>
      </c>
      <c r="D143" s="242"/>
      <c r="E143" s="242"/>
      <c r="G143" s="76">
        <f>SUM(G137:G142)</f>
        <v>17</v>
      </c>
      <c r="H143" s="147">
        <f t="shared" ref="H143" si="41">SUM(H137:H142)</f>
        <v>38</v>
      </c>
      <c r="I143" s="76">
        <f t="shared" ref="I143" si="42">SUM(I137:I142)</f>
        <v>17</v>
      </c>
      <c r="J143" s="147">
        <f t="shared" ref="J143" si="43">SUM(J137:J142)</f>
        <v>40</v>
      </c>
      <c r="K143" s="76">
        <f t="shared" ref="K143" si="44">SUM(K137:K142)</f>
        <v>17</v>
      </c>
      <c r="L143" s="147">
        <f t="shared" ref="L143" si="45">SUM(L137:L142)</f>
        <v>39</v>
      </c>
    </row>
    <row r="144" spans="2:14" x14ac:dyDescent="0.3">
      <c r="C144" s="242" t="s">
        <v>225</v>
      </c>
      <c r="D144" s="242"/>
      <c r="E144" s="242"/>
      <c r="H144" s="70">
        <f>+G143</f>
        <v>17</v>
      </c>
      <c r="J144" s="21">
        <f>+I143</f>
        <v>17</v>
      </c>
      <c r="L144" s="21">
        <f>+K143</f>
        <v>17</v>
      </c>
    </row>
    <row r="145" spans="2:12" x14ac:dyDescent="0.3">
      <c r="C145" s="242" t="s">
        <v>226</v>
      </c>
      <c r="D145" s="242"/>
      <c r="E145" s="242"/>
      <c r="H145" s="21">
        <v>5</v>
      </c>
      <c r="J145" s="21">
        <v>5</v>
      </c>
      <c r="L145" s="21">
        <v>5</v>
      </c>
    </row>
    <row r="146" spans="2:12" x14ac:dyDescent="0.3">
      <c r="C146" s="242" t="s">
        <v>227</v>
      </c>
      <c r="D146" s="242"/>
      <c r="E146" s="242"/>
      <c r="H146" s="21">
        <f>+H144*H145</f>
        <v>85</v>
      </c>
      <c r="J146" s="21">
        <f>+J144*J145</f>
        <v>85</v>
      </c>
      <c r="L146" s="21">
        <f>+L144*L145</f>
        <v>85</v>
      </c>
    </row>
    <row r="147" spans="2:12" ht="17.25" thickBot="1" x14ac:dyDescent="0.35">
      <c r="C147" s="242" t="s">
        <v>228</v>
      </c>
      <c r="D147" s="242"/>
      <c r="E147" s="242"/>
      <c r="H147" s="69">
        <f>+H143</f>
        <v>38</v>
      </c>
      <c r="J147" s="69">
        <f>+J143</f>
        <v>40</v>
      </c>
      <c r="L147" s="69">
        <f>+L143</f>
        <v>39</v>
      </c>
    </row>
    <row r="148" spans="2:12" ht="17.25" thickBot="1" x14ac:dyDescent="0.35">
      <c r="C148" s="243" t="s">
        <v>229</v>
      </c>
      <c r="D148" s="243"/>
      <c r="E148" s="243"/>
      <c r="G148" s="148" t="str">
        <f>IF(H148&lt;0.17,CONCATENATE($B$4,"."," ",$C$4),IF(H148&lt;0.34,CONCATENATE($B$5,"."," ",$C$5),IF(H148&lt;0.51,CONCATENATE($B$6,"."," ",$C$6),IF(H148&lt;0.68,CONCATENATE($B$7,"."," ",$C$7),IF(H148&lt;0.85,CONCATENATE($B$8,"."," ",$C$8),IF(H148&lt;1.01,CONCATENATE($B$9,"."," ",$C$9),""))))))</f>
        <v xml:space="preserve">2. Repetible </v>
      </c>
      <c r="H148" s="71">
        <f>+H147/H146</f>
        <v>0.44705882352941179</v>
      </c>
      <c r="I148" s="148" t="str">
        <f>IF(J148&lt;0.17,CONCATENATE($B$4,"."," ",$C$4),IF(J148&lt;0.34,CONCATENATE($B$5,"."," ",$C$5),IF(J148&lt;0.51,CONCATENATE($B$6,"."," ",$C$6),IF(J148&lt;0.68,CONCATENATE($B$7,"."," ",$C$7),IF(J148&lt;0.85,CONCATENATE($B$8,"."," ",$C$8),IF(J148&lt;1.01,CONCATENATE($B$9,"."," ",$C$9),""))))))</f>
        <v xml:space="preserve">2. Repetible </v>
      </c>
      <c r="J148" s="71">
        <f>+J147/J146</f>
        <v>0.47058823529411764</v>
      </c>
      <c r="K148" s="148" t="str">
        <f>IF(L148&lt;0.17,CONCATENATE($B$4,"."," ",$C$4),IF(L148&lt;0.34,CONCATENATE($B$5,"."," ",$C$5),IF(L148&lt;0.51,CONCATENATE($B$6,"."," ",$C$6),IF(L148&lt;0.68,CONCATENATE($B$7,"."," ",$C$7),IF(L148&lt;0.85,CONCATENATE($B$8,"."," ",$C$8),IF(L148&lt;1.01,CONCATENATE($B$9,"."," ",$C$9),""))))))</f>
        <v xml:space="preserve">2. Repetible </v>
      </c>
      <c r="L148" s="71">
        <f>+L147/L146</f>
        <v>0.45882352941176469</v>
      </c>
    </row>
    <row r="150" spans="2:12" ht="17.25" thickBot="1" x14ac:dyDescent="0.35"/>
    <row r="151" spans="2:12" ht="50.25" thickBot="1" x14ac:dyDescent="0.35">
      <c r="C151" s="250" t="s">
        <v>287</v>
      </c>
      <c r="D151" s="250"/>
      <c r="E151" s="250"/>
      <c r="G151" s="150" t="str">
        <f>IF(H151&lt;0.17,CONCATENATE($B$4,"."," ",$E$4),IF(H151&lt;0.34,CONCATENATE($B$5,"."," ",$E$5),IF(H151&lt;0.51,CONCATENATE($B$6,"."," ",$E$6),IF(H151&lt;0.68,CONCATENATE($B$7,"."," ",$E$7),IF(H151&lt;0.85,CONCATENATE($B$8,"."," ",$E$8),IF(H151&lt;1.01,CONCATENATE($B$9,"."," ",$E$9),""))))))</f>
        <v>2. Intermedio Bajo</v>
      </c>
      <c r="H151" s="151">
        <f>(H148+J148+L148)/3</f>
        <v>0.45882352941176469</v>
      </c>
    </row>
    <row r="153" spans="2:12" ht="17.25" thickBot="1" x14ac:dyDescent="0.35"/>
    <row r="154" spans="2:12" ht="37.5" customHeight="1" thickBot="1" x14ac:dyDescent="0.35">
      <c r="B154" s="246" t="s">
        <v>269</v>
      </c>
      <c r="C154" s="246"/>
      <c r="D154" s="246"/>
      <c r="E154" s="246"/>
      <c r="G154" s="247" t="s">
        <v>270</v>
      </c>
      <c r="H154" s="248"/>
      <c r="I154" s="247" t="s">
        <v>271</v>
      </c>
      <c r="J154" s="248"/>
      <c r="K154" s="247" t="s">
        <v>272</v>
      </c>
      <c r="L154" s="248"/>
    </row>
    <row r="155" spans="2:12" ht="66.75" thickBot="1" x14ac:dyDescent="0.35">
      <c r="B155" s="249" t="s">
        <v>199</v>
      </c>
      <c r="C155" s="249"/>
      <c r="D155" s="55" t="s">
        <v>200</v>
      </c>
      <c r="E155" s="55" t="s">
        <v>201</v>
      </c>
      <c r="F155" s="54"/>
      <c r="G155" s="60" t="s">
        <v>64</v>
      </c>
      <c r="H155" s="62" t="s">
        <v>223</v>
      </c>
      <c r="I155" s="60" t="s">
        <v>65</v>
      </c>
      <c r="J155" s="61" t="s">
        <v>223</v>
      </c>
      <c r="K155" s="60" t="s">
        <v>66</v>
      </c>
      <c r="L155" s="61" t="s">
        <v>223</v>
      </c>
    </row>
    <row r="156" spans="2:12" x14ac:dyDescent="0.3">
      <c r="B156" s="4">
        <v>0</v>
      </c>
      <c r="C156" s="3" t="s">
        <v>202</v>
      </c>
      <c r="D156" s="4" t="s">
        <v>208</v>
      </c>
      <c r="E156" s="4" t="s">
        <v>214</v>
      </c>
      <c r="G156" s="58">
        <f>COUNTIF('Sección 6 Materias'!$AK$5:$AK$21,'Nivel de Madurez Materias'!B156)</f>
        <v>1</v>
      </c>
      <c r="H156" s="63">
        <f>+G156*$B$4</f>
        <v>0</v>
      </c>
      <c r="I156" s="58">
        <f>COUNTIF('Sección 6 Materias'!$AL$5:$AL$21,'Nivel de Madurez Materias'!B156)</f>
        <v>0</v>
      </c>
      <c r="J156" s="59">
        <f>+I156*$B$4</f>
        <v>0</v>
      </c>
      <c r="K156" s="58">
        <f>COUNTIF('Sección 6 Materias'!$AM$5:$AM$21,'Nivel de Madurez Materias'!B156)</f>
        <v>0</v>
      </c>
      <c r="L156" s="59">
        <f>+K156*$B$4</f>
        <v>0</v>
      </c>
    </row>
    <row r="157" spans="2:12" x14ac:dyDescent="0.3">
      <c r="B157" s="4">
        <v>1</v>
      </c>
      <c r="C157" s="3" t="s">
        <v>203</v>
      </c>
      <c r="D157" s="4" t="s">
        <v>209</v>
      </c>
      <c r="E157" s="4" t="s">
        <v>215</v>
      </c>
      <c r="G157" s="58">
        <f>COUNTIF('Sección 6 Materias'!$AK$5:$AK$21,'Nivel de Madurez Materias'!B157)</f>
        <v>5</v>
      </c>
      <c r="H157" s="64">
        <f>+G157*$B$5</f>
        <v>5</v>
      </c>
      <c r="I157" s="58">
        <f>COUNTIF('Sección 6 Materias'!$AL$5:$AL$21,'Nivel de Madurez Materias'!B157)</f>
        <v>5</v>
      </c>
      <c r="J157" s="56">
        <f>+I157*$B$5</f>
        <v>5</v>
      </c>
      <c r="K157" s="58">
        <f>COUNTIF('Sección 6 Materias'!$AM$5:$AM$21,'Nivel de Madurez Materias'!B157)</f>
        <v>6</v>
      </c>
      <c r="L157" s="56">
        <f>+K157*$B$5</f>
        <v>6</v>
      </c>
    </row>
    <row r="158" spans="2:12" x14ac:dyDescent="0.3">
      <c r="B158" s="4">
        <v>2</v>
      </c>
      <c r="C158" s="3" t="s">
        <v>204</v>
      </c>
      <c r="D158" s="4" t="s">
        <v>210</v>
      </c>
      <c r="E158" s="4" t="s">
        <v>216</v>
      </c>
      <c r="G158" s="58">
        <f>COUNTIF('Sección 6 Materias'!$AK$5:$AK$21,'Nivel de Madurez Materias'!B158)</f>
        <v>3</v>
      </c>
      <c r="H158" s="64">
        <f>+G158*$B$6</f>
        <v>6</v>
      </c>
      <c r="I158" s="58">
        <f>COUNTIF('Sección 6 Materias'!$AL$5:$AL$21,'Nivel de Madurez Materias'!B158)</f>
        <v>4</v>
      </c>
      <c r="J158" s="56">
        <f>+I158*$B$6</f>
        <v>8</v>
      </c>
      <c r="K158" s="58">
        <f>COUNTIF('Sección 6 Materias'!$AM$5:$AM$21,'Nivel de Madurez Materias'!B158)</f>
        <v>3</v>
      </c>
      <c r="L158" s="56">
        <f>+K158*$B$6</f>
        <v>6</v>
      </c>
    </row>
    <row r="159" spans="2:12" x14ac:dyDescent="0.3">
      <c r="B159" s="4">
        <v>3</v>
      </c>
      <c r="C159" s="3" t="s">
        <v>205</v>
      </c>
      <c r="D159" s="4" t="s">
        <v>211</v>
      </c>
      <c r="E159" s="4" t="s">
        <v>217</v>
      </c>
      <c r="G159" s="58">
        <f>COUNTIF('Sección 6 Materias'!$AK$5:$AK$21,'Nivel de Madurez Materias'!B159)</f>
        <v>4</v>
      </c>
      <c r="H159" s="64">
        <f>+G159*$B$7</f>
        <v>12</v>
      </c>
      <c r="I159" s="58">
        <f>COUNTIF('Sección 6 Materias'!$AL$5:$AL$21,'Nivel de Madurez Materias'!B159)</f>
        <v>3</v>
      </c>
      <c r="J159" s="56">
        <f>+I159*$B$7</f>
        <v>9</v>
      </c>
      <c r="K159" s="58">
        <f>COUNTIF('Sección 6 Materias'!$AM$5:$AM$21,'Nivel de Madurez Materias'!B159)</f>
        <v>2</v>
      </c>
      <c r="L159" s="56">
        <f>+K159*$B$7</f>
        <v>6</v>
      </c>
    </row>
    <row r="160" spans="2:12" x14ac:dyDescent="0.3">
      <c r="B160" s="4">
        <v>4</v>
      </c>
      <c r="C160" s="3" t="s">
        <v>206</v>
      </c>
      <c r="D160" s="4" t="s">
        <v>212</v>
      </c>
      <c r="E160" s="4" t="s">
        <v>218</v>
      </c>
      <c r="G160" s="58">
        <f>COUNTIF('Sección 6 Materias'!$AK$5:$AK$21,'Nivel de Madurez Materias'!B160)</f>
        <v>2</v>
      </c>
      <c r="H160" s="64">
        <f>+G160*$B$8</f>
        <v>8</v>
      </c>
      <c r="I160" s="58">
        <f>COUNTIF('Sección 6 Materias'!$AL$5:$AL$21,'Nivel de Madurez Materias'!B160)</f>
        <v>3</v>
      </c>
      <c r="J160" s="56">
        <f>+I160*$B$8</f>
        <v>12</v>
      </c>
      <c r="K160" s="58">
        <f>COUNTIF('Sección 6 Materias'!$AM$5:$AM$21,'Nivel de Madurez Materias'!B160)</f>
        <v>5</v>
      </c>
      <c r="L160" s="56">
        <f>+K160*$B$8</f>
        <v>20</v>
      </c>
    </row>
    <row r="161" spans="2:12" ht="17.25" thickBot="1" x14ac:dyDescent="0.35">
      <c r="B161" s="4">
        <v>5</v>
      </c>
      <c r="C161" s="3" t="s">
        <v>207</v>
      </c>
      <c r="D161" s="4" t="s">
        <v>213</v>
      </c>
      <c r="E161" s="4" t="s">
        <v>219</v>
      </c>
      <c r="G161" s="58">
        <f>COUNTIF('Sección 6 Materias'!$AK$5:$AK$21,'Nivel de Madurez Materias'!B161)</f>
        <v>2</v>
      </c>
      <c r="H161" s="65">
        <f>+G161*$B$9</f>
        <v>10</v>
      </c>
      <c r="I161" s="58">
        <f>COUNTIF('Sección 6 Materias'!$AL$5:$AL$21,'Nivel de Madurez Materias'!B161)</f>
        <v>2</v>
      </c>
      <c r="J161" s="57">
        <f>+I161*$B$9</f>
        <v>10</v>
      </c>
      <c r="K161" s="58">
        <f>COUNTIF('Sección 6 Materias'!$AM$5:$AM$21,'Nivel de Madurez Materias'!B161)</f>
        <v>1</v>
      </c>
      <c r="L161" s="57">
        <f>+K161*$B$9</f>
        <v>5</v>
      </c>
    </row>
    <row r="162" spans="2:12" ht="17.25" thickBot="1" x14ac:dyDescent="0.35">
      <c r="C162" s="242" t="s">
        <v>224</v>
      </c>
      <c r="D162" s="242"/>
      <c r="E162" s="242"/>
      <c r="G162" s="76">
        <f>SUM(G156:G161)</f>
        <v>17</v>
      </c>
      <c r="H162" s="147">
        <f t="shared" ref="H162" si="46">SUM(H156:H161)</f>
        <v>41</v>
      </c>
      <c r="I162" s="76">
        <f t="shared" ref="I162" si="47">SUM(I156:I161)</f>
        <v>17</v>
      </c>
      <c r="J162" s="147">
        <f t="shared" ref="J162" si="48">SUM(J156:J161)</f>
        <v>44</v>
      </c>
      <c r="K162" s="76">
        <f t="shared" ref="K162" si="49">SUM(K156:K161)</f>
        <v>17</v>
      </c>
      <c r="L162" s="147">
        <f t="shared" ref="L162" si="50">SUM(L156:L161)</f>
        <v>43</v>
      </c>
    </row>
    <row r="163" spans="2:12" x14ac:dyDescent="0.3">
      <c r="C163" s="242" t="s">
        <v>225</v>
      </c>
      <c r="D163" s="242"/>
      <c r="E163" s="242"/>
      <c r="H163" s="70">
        <f>+G162</f>
        <v>17</v>
      </c>
      <c r="J163" s="21">
        <f>+I162</f>
        <v>17</v>
      </c>
      <c r="L163" s="21">
        <f>+K162</f>
        <v>17</v>
      </c>
    </row>
    <row r="164" spans="2:12" x14ac:dyDescent="0.3">
      <c r="C164" s="242" t="s">
        <v>226</v>
      </c>
      <c r="D164" s="242"/>
      <c r="E164" s="242"/>
      <c r="H164" s="21">
        <v>5</v>
      </c>
      <c r="J164" s="21">
        <v>5</v>
      </c>
      <c r="L164" s="21">
        <v>5</v>
      </c>
    </row>
    <row r="165" spans="2:12" x14ac:dyDescent="0.3">
      <c r="C165" s="242" t="s">
        <v>227</v>
      </c>
      <c r="D165" s="242"/>
      <c r="E165" s="242"/>
      <c r="H165" s="21">
        <f>+H163*H164</f>
        <v>85</v>
      </c>
      <c r="J165" s="21">
        <f>+J163*J164</f>
        <v>85</v>
      </c>
      <c r="L165" s="21">
        <f>+L163*L164</f>
        <v>85</v>
      </c>
    </row>
    <row r="166" spans="2:12" ht="17.25" thickBot="1" x14ac:dyDescent="0.35">
      <c r="C166" s="242" t="s">
        <v>228</v>
      </c>
      <c r="D166" s="242"/>
      <c r="E166" s="242"/>
      <c r="H166" s="69">
        <f>+H162</f>
        <v>41</v>
      </c>
      <c r="J166" s="69">
        <f>+J162</f>
        <v>44</v>
      </c>
      <c r="L166" s="69">
        <f>+L162</f>
        <v>43</v>
      </c>
    </row>
    <row r="167" spans="2:12" ht="17.25" thickBot="1" x14ac:dyDescent="0.35">
      <c r="C167" s="243" t="s">
        <v>229</v>
      </c>
      <c r="D167" s="243"/>
      <c r="E167" s="243"/>
      <c r="G167" s="148" t="str">
        <f>IF(H167&lt;0.17,CONCATENATE($B$4,"."," ",$C$4),IF(H167&lt;0.34,CONCATENATE($B$5,"."," ",$C$5),IF(H167&lt;0.51,CONCATENATE($B$6,"."," ",$C$6),IF(H167&lt;0.68,CONCATENATE($B$7,"."," ",$C$7),IF(H167&lt;0.85,CONCATENATE($B$8,"."," ",$C$8),IF(H167&lt;1.01,CONCATENATE($B$9,"."," ",$C$9),""))))))</f>
        <v xml:space="preserve">2. Repetible </v>
      </c>
      <c r="H167" s="71">
        <f>+H166/H165</f>
        <v>0.4823529411764706</v>
      </c>
      <c r="I167" s="148" t="str">
        <f>IF(J167&lt;0.17,CONCATENATE($B$4,"."," ",$C$4),IF(J167&lt;0.34,CONCATENATE($B$5,"."," ",$C$5),IF(J167&lt;0.51,CONCATENATE($B$6,"."," ",$C$6),IF(J167&lt;0.68,CONCATENATE($B$7,"."," ",$C$7),IF(J167&lt;0.85,CONCATENATE($B$8,"."," ",$C$8),IF(J167&lt;1.01,CONCATENATE($B$9,"."," ",$C$9),""))))))</f>
        <v>3. Definido</v>
      </c>
      <c r="J167" s="71">
        <f>+J166/J165</f>
        <v>0.51764705882352946</v>
      </c>
      <c r="K167" s="148" t="str">
        <f>IF(L167&lt;0.17,CONCATENATE($B$4,"."," ",$C$4),IF(L167&lt;0.34,CONCATENATE($B$5,"."," ",$C$5),IF(L167&lt;0.51,CONCATENATE($B$6,"."," ",$C$6),IF(L167&lt;0.68,CONCATENATE($B$7,"."," ",$C$7),IF(L167&lt;0.85,CONCATENATE($B$8,"."," ",$C$8),IF(L167&lt;1.01,CONCATENATE($B$9,"."," ",$C$9),""))))))</f>
        <v xml:space="preserve">2. Repetible </v>
      </c>
      <c r="L167" s="71">
        <f>+L166/L165</f>
        <v>0.50588235294117645</v>
      </c>
    </row>
    <row r="169" spans="2:12" ht="17.25" thickBot="1" x14ac:dyDescent="0.35"/>
    <row r="170" spans="2:12" ht="50.25" thickBot="1" x14ac:dyDescent="0.35">
      <c r="C170" s="241" t="s">
        <v>288</v>
      </c>
      <c r="D170" s="241"/>
      <c r="E170" s="241"/>
      <c r="G170" s="152" t="str">
        <f>IF(H170&lt;0.17,CONCATENATE($B$4,"."," ",$E$4),IF(H170&lt;0.34,CONCATENATE($B$5,"."," ",$E$5),IF(H170&lt;0.51,CONCATENATE($B$6,"."," ",$E$6),IF(H170&lt;0.68,CONCATENATE($B$7,"."," ",$E$7),IF(H170&lt;0.85,CONCATENATE($B$8,"."," ",$E$8),IF(H170&lt;1.01,CONCATENATE($B$9,"."," ",$E$9),""))))))</f>
        <v>2. Intermedio Bajo</v>
      </c>
      <c r="H170" s="153">
        <f>(H167+J167+L167)/3</f>
        <v>0.50196078431372548</v>
      </c>
    </row>
    <row r="172" spans="2:12" ht="17.25" thickBot="1" x14ac:dyDescent="0.35"/>
    <row r="173" spans="2:12" ht="34.5" customHeight="1" thickBot="1" x14ac:dyDescent="0.35">
      <c r="B173" s="246" t="s">
        <v>273</v>
      </c>
      <c r="C173" s="246"/>
      <c r="D173" s="246"/>
      <c r="E173" s="246"/>
      <c r="G173" s="247" t="s">
        <v>274</v>
      </c>
      <c r="H173" s="248"/>
      <c r="I173" s="247" t="s">
        <v>275</v>
      </c>
      <c r="J173" s="248"/>
      <c r="K173" s="247" t="s">
        <v>276</v>
      </c>
      <c r="L173" s="248"/>
    </row>
    <row r="174" spans="2:12" ht="66.75" thickBot="1" x14ac:dyDescent="0.35">
      <c r="B174" s="249" t="s">
        <v>199</v>
      </c>
      <c r="C174" s="249"/>
      <c r="D174" s="55" t="s">
        <v>200</v>
      </c>
      <c r="E174" s="55" t="s">
        <v>201</v>
      </c>
      <c r="F174" s="54"/>
      <c r="G174" s="60" t="s">
        <v>67</v>
      </c>
      <c r="H174" s="62" t="s">
        <v>223</v>
      </c>
      <c r="I174" s="60" t="s">
        <v>194</v>
      </c>
      <c r="J174" s="61" t="s">
        <v>223</v>
      </c>
      <c r="K174" s="60" t="s">
        <v>195</v>
      </c>
      <c r="L174" s="61" t="s">
        <v>223</v>
      </c>
    </row>
    <row r="175" spans="2:12" x14ac:dyDescent="0.3">
      <c r="B175" s="4">
        <v>0</v>
      </c>
      <c r="C175" s="3" t="s">
        <v>202</v>
      </c>
      <c r="D175" s="4" t="s">
        <v>208</v>
      </c>
      <c r="E175" s="4" t="s">
        <v>214</v>
      </c>
      <c r="G175" s="58">
        <f>COUNTIF('Sección 6 Materias'!$AN$5:$AN$21,'Nivel de Madurez Materias'!B175)</f>
        <v>2</v>
      </c>
      <c r="H175" s="63">
        <f>+G175*$B$4</f>
        <v>0</v>
      </c>
      <c r="I175" s="58">
        <f>COUNTIF('Sección 6 Materias'!$AO$5:$AO$21,'Nivel de Madurez Materias'!B175)</f>
        <v>1</v>
      </c>
      <c r="J175" s="59">
        <f>+I175*$B$4</f>
        <v>0</v>
      </c>
      <c r="K175" s="58">
        <f>COUNTIF('Sección 6 Materias'!$AP$5:$AP$21,'Nivel de Madurez Materias'!B175)</f>
        <v>1</v>
      </c>
      <c r="L175" s="59">
        <f>+K175*$B$4</f>
        <v>0</v>
      </c>
    </row>
    <row r="176" spans="2:12" x14ac:dyDescent="0.3">
      <c r="B176" s="4">
        <v>1</v>
      </c>
      <c r="C176" s="3" t="s">
        <v>203</v>
      </c>
      <c r="D176" s="4" t="s">
        <v>209</v>
      </c>
      <c r="E176" s="4" t="s">
        <v>215</v>
      </c>
      <c r="G176" s="58">
        <f>COUNTIF('Sección 6 Materias'!$AN$5:$AN$21,'Nivel de Madurez Materias'!B176)</f>
        <v>5</v>
      </c>
      <c r="H176" s="64">
        <f>+G176*$B$5</f>
        <v>5</v>
      </c>
      <c r="I176" s="58">
        <f>COUNTIF('Sección 6 Materias'!$AO$5:$AO$21,'Nivel de Madurez Materias'!B176)</f>
        <v>6</v>
      </c>
      <c r="J176" s="56">
        <f>+I176*$B$5</f>
        <v>6</v>
      </c>
      <c r="K176" s="58">
        <f>COUNTIF('Sección 6 Materias'!$AP$5:$AP$21,'Nivel de Madurez Materias'!B176)</f>
        <v>6</v>
      </c>
      <c r="L176" s="56">
        <f>+K176*$B$5</f>
        <v>6</v>
      </c>
    </row>
    <row r="177" spans="2:12" x14ac:dyDescent="0.3">
      <c r="B177" s="4">
        <v>2</v>
      </c>
      <c r="C177" s="3" t="s">
        <v>204</v>
      </c>
      <c r="D177" s="4" t="s">
        <v>210</v>
      </c>
      <c r="E177" s="4" t="s">
        <v>216</v>
      </c>
      <c r="G177" s="58">
        <f>COUNTIF('Sección 6 Materias'!$AN$5:$AN$21,'Nivel de Madurez Materias'!B177)</f>
        <v>1</v>
      </c>
      <c r="H177" s="64">
        <f>+G177*$B$6</f>
        <v>2</v>
      </c>
      <c r="I177" s="58">
        <f>COUNTIF('Sección 6 Materias'!$AO$5:$AO$21,'Nivel de Madurez Materias'!B177)</f>
        <v>1</v>
      </c>
      <c r="J177" s="56">
        <f>+I177*$B$6</f>
        <v>2</v>
      </c>
      <c r="K177" s="58">
        <f>COUNTIF('Sección 6 Materias'!$AP$5:$AP$21,'Nivel de Madurez Materias'!B177)</f>
        <v>2</v>
      </c>
      <c r="L177" s="56">
        <f>+K177*$B$6</f>
        <v>4</v>
      </c>
    </row>
    <row r="178" spans="2:12" x14ac:dyDescent="0.3">
      <c r="B178" s="4">
        <v>3</v>
      </c>
      <c r="C178" s="3" t="s">
        <v>205</v>
      </c>
      <c r="D178" s="4" t="s">
        <v>211</v>
      </c>
      <c r="E178" s="4" t="s">
        <v>217</v>
      </c>
      <c r="G178" s="58">
        <f>COUNTIF('Sección 6 Materias'!$AN$5:$AN$21,'Nivel de Madurez Materias'!B178)</f>
        <v>6</v>
      </c>
      <c r="H178" s="64">
        <f>+G178*$B$7</f>
        <v>18</v>
      </c>
      <c r="I178" s="58">
        <f>COUNTIF('Sección 6 Materias'!$AO$5:$AO$21,'Nivel de Madurez Materias'!B178)</f>
        <v>4</v>
      </c>
      <c r="J178" s="56">
        <f>+I178*$B$7</f>
        <v>12</v>
      </c>
      <c r="K178" s="58">
        <f>COUNTIF('Sección 6 Materias'!$AP$5:$AP$21,'Nivel de Madurez Materias'!B178)</f>
        <v>2</v>
      </c>
      <c r="L178" s="56">
        <f>+K178*$B$7</f>
        <v>6</v>
      </c>
    </row>
    <row r="179" spans="2:12" x14ac:dyDescent="0.3">
      <c r="B179" s="4">
        <v>4</v>
      </c>
      <c r="C179" s="3" t="s">
        <v>206</v>
      </c>
      <c r="D179" s="4" t="s">
        <v>212</v>
      </c>
      <c r="E179" s="4" t="s">
        <v>218</v>
      </c>
      <c r="G179" s="58">
        <f>COUNTIF('Sección 6 Materias'!$AN$5:$AN$21,'Nivel de Madurez Materias'!B179)</f>
        <v>2</v>
      </c>
      <c r="H179" s="64">
        <f>+G179*$B$8</f>
        <v>8</v>
      </c>
      <c r="I179" s="58">
        <f>COUNTIF('Sección 6 Materias'!$AO$5:$AO$21,'Nivel de Madurez Materias'!B179)</f>
        <v>3</v>
      </c>
      <c r="J179" s="56">
        <f>+I179*$B$8</f>
        <v>12</v>
      </c>
      <c r="K179" s="58">
        <f>COUNTIF('Sección 6 Materias'!$AP$5:$AP$21,'Nivel de Madurez Materias'!B179)</f>
        <v>5</v>
      </c>
      <c r="L179" s="56">
        <f>+K179*$B$8</f>
        <v>20</v>
      </c>
    </row>
    <row r="180" spans="2:12" ht="17.25" thickBot="1" x14ac:dyDescent="0.35">
      <c r="B180" s="4">
        <v>5</v>
      </c>
      <c r="C180" s="3" t="s">
        <v>207</v>
      </c>
      <c r="D180" s="4" t="s">
        <v>213</v>
      </c>
      <c r="E180" s="4" t="s">
        <v>219</v>
      </c>
      <c r="G180" s="58">
        <f>COUNTIF('Sección 6 Materias'!$AN$5:$AN$21,'Nivel de Madurez Materias'!B180)</f>
        <v>1</v>
      </c>
      <c r="H180" s="65">
        <f>+G180*$B$9</f>
        <v>5</v>
      </c>
      <c r="I180" s="58">
        <f>COUNTIF('Sección 6 Materias'!$AO$5:$AO$21,'Nivel de Madurez Materias'!B180)</f>
        <v>2</v>
      </c>
      <c r="J180" s="57">
        <f>+I180*$B$9</f>
        <v>10</v>
      </c>
      <c r="K180" s="58">
        <f>COUNTIF('Sección 6 Materias'!$AP$5:$AP$21,'Nivel de Madurez Materias'!B180)</f>
        <v>1</v>
      </c>
      <c r="L180" s="57">
        <f>+K180*$B$9</f>
        <v>5</v>
      </c>
    </row>
    <row r="181" spans="2:12" ht="17.25" thickBot="1" x14ac:dyDescent="0.35">
      <c r="C181" s="242" t="s">
        <v>224</v>
      </c>
      <c r="D181" s="242"/>
      <c r="E181" s="242"/>
      <c r="G181" s="76">
        <f>SUM(G175:G180)</f>
        <v>17</v>
      </c>
      <c r="H181" s="147">
        <f t="shared" ref="H181" si="51">SUM(H175:H180)</f>
        <v>38</v>
      </c>
      <c r="I181" s="76">
        <f t="shared" ref="I181" si="52">SUM(I175:I180)</f>
        <v>17</v>
      </c>
      <c r="J181" s="147">
        <f t="shared" ref="J181" si="53">SUM(J175:J180)</f>
        <v>42</v>
      </c>
      <c r="K181" s="76">
        <f t="shared" ref="K181" si="54">SUM(K175:K180)</f>
        <v>17</v>
      </c>
      <c r="L181" s="147">
        <f t="shared" ref="L181" si="55">SUM(L175:L180)</f>
        <v>41</v>
      </c>
    </row>
    <row r="182" spans="2:12" x14ac:dyDescent="0.3">
      <c r="C182" s="242" t="s">
        <v>225</v>
      </c>
      <c r="D182" s="242"/>
      <c r="E182" s="242"/>
      <c r="H182" s="70">
        <f>+G181</f>
        <v>17</v>
      </c>
      <c r="J182" s="21">
        <f>+I181</f>
        <v>17</v>
      </c>
      <c r="L182" s="21">
        <f>+K181</f>
        <v>17</v>
      </c>
    </row>
    <row r="183" spans="2:12" x14ac:dyDescent="0.3">
      <c r="C183" s="242" t="s">
        <v>226</v>
      </c>
      <c r="D183" s="242"/>
      <c r="E183" s="242"/>
      <c r="H183" s="21">
        <v>5</v>
      </c>
      <c r="J183" s="21">
        <v>5</v>
      </c>
      <c r="L183" s="21">
        <v>5</v>
      </c>
    </row>
    <row r="184" spans="2:12" x14ac:dyDescent="0.3">
      <c r="C184" s="242" t="s">
        <v>227</v>
      </c>
      <c r="D184" s="242"/>
      <c r="E184" s="242"/>
      <c r="H184" s="21">
        <f>+H182*H183</f>
        <v>85</v>
      </c>
      <c r="J184" s="21">
        <f>+J182*J183</f>
        <v>85</v>
      </c>
      <c r="L184" s="21">
        <f>+L182*L183</f>
        <v>85</v>
      </c>
    </row>
    <row r="185" spans="2:12" ht="17.25" thickBot="1" x14ac:dyDescent="0.35">
      <c r="C185" s="242" t="s">
        <v>228</v>
      </c>
      <c r="D185" s="242"/>
      <c r="E185" s="242"/>
      <c r="H185" s="69">
        <f>+H181</f>
        <v>38</v>
      </c>
      <c r="J185" s="69">
        <f>+J181</f>
        <v>42</v>
      </c>
      <c r="L185" s="69">
        <f>+L181</f>
        <v>41</v>
      </c>
    </row>
    <row r="186" spans="2:12" ht="17.25" thickBot="1" x14ac:dyDescent="0.35">
      <c r="C186" s="243" t="s">
        <v>229</v>
      </c>
      <c r="D186" s="243"/>
      <c r="E186" s="243"/>
      <c r="G186" s="148" t="str">
        <f>IF(H186&lt;0.17,CONCATENATE($B$4,"."," ",$C$4),IF(H186&lt;0.34,CONCATENATE($B$5,"."," ",$C$5),IF(H186&lt;0.51,CONCATENATE($B$6,"."," ",$C$6),IF(H186&lt;0.68,CONCATENATE($B$7,"."," ",$C$7),IF(H186&lt;0.85,CONCATENATE($B$8,"."," ",$C$8),IF(H186&lt;1.01,CONCATENATE($B$9,"."," ",$C$9),""))))))</f>
        <v xml:space="preserve">2. Repetible </v>
      </c>
      <c r="H186" s="71">
        <f>+H185/H184</f>
        <v>0.44705882352941179</v>
      </c>
      <c r="I186" s="148" t="str">
        <f>IF(J186&lt;0.17,CONCATENATE($B$4,"."," ",$C$4),IF(J186&lt;0.34,CONCATENATE($B$5,"."," ",$C$5),IF(J186&lt;0.51,CONCATENATE($B$6,"."," ",$C$6),IF(J186&lt;0.68,CONCATENATE($B$7,"."," ",$C$7),IF(J186&lt;0.85,CONCATENATE($B$8,"."," ",$C$8),IF(J186&lt;1.01,CONCATENATE($B$9,"."," ",$C$9),""))))))</f>
        <v xml:space="preserve">2. Repetible </v>
      </c>
      <c r="J186" s="71">
        <f>+J185/J184</f>
        <v>0.49411764705882355</v>
      </c>
      <c r="K186" s="148" t="str">
        <f>IF(L186&lt;0.17,CONCATENATE($B$4,"."," ",$C$4),IF(L186&lt;0.34,CONCATENATE($B$5,"."," ",$C$5),IF(L186&lt;0.51,CONCATENATE($B$6,"."," ",$C$6),IF(L186&lt;0.68,CONCATENATE($B$7,"."," ",$C$7),IF(L186&lt;0.85,CONCATENATE($B$8,"."," ",$C$8),IF(L186&lt;1.01,CONCATENATE($B$9,"."," ",$C$9),""))))))</f>
        <v xml:space="preserve">2. Repetible </v>
      </c>
      <c r="L186" s="71">
        <f>+L185/L184</f>
        <v>0.4823529411764706</v>
      </c>
    </row>
    <row r="188" spans="2:12" ht="17.25" thickBot="1" x14ac:dyDescent="0.35"/>
    <row r="189" spans="2:12" ht="50.25" thickBot="1" x14ac:dyDescent="0.35">
      <c r="C189" s="241" t="s">
        <v>413</v>
      </c>
      <c r="D189" s="241"/>
      <c r="E189" s="241"/>
      <c r="G189" s="152" t="str">
        <f>IF(H189&lt;0.17,CONCATENATE($B$4,"."," ",$E$4),IF(H189&lt;0.34,CONCATENATE($B$5,"."," ",$E$5),IF(H189&lt;0.51,CONCATENATE($B$6,"."," ",$E$6),IF(H189&lt;0.68,CONCATENATE($B$7,"."," ",$E$7),IF(H189&lt;0.85,CONCATENATE($B$8,"."," ",$E$8),IF(H189&lt;1.01,CONCATENATE($B$9,"."," ",$E$9),""))))))</f>
        <v>2. Intermedio Bajo</v>
      </c>
      <c r="H189" s="153">
        <f>(H186+J186+L186)/3</f>
        <v>0.47450980392156866</v>
      </c>
    </row>
  </sheetData>
  <mergeCells count="130">
    <mergeCell ref="O2:P2"/>
    <mergeCell ref="Q2:R2"/>
    <mergeCell ref="S2:T2"/>
    <mergeCell ref="B21:E21"/>
    <mergeCell ref="G21:H21"/>
    <mergeCell ref="I21:J21"/>
    <mergeCell ref="C14:E14"/>
    <mergeCell ref="C15:E15"/>
    <mergeCell ref="G2:H2"/>
    <mergeCell ref="I2:J2"/>
    <mergeCell ref="K2:L2"/>
    <mergeCell ref="M2:N2"/>
    <mergeCell ref="B3:C3"/>
    <mergeCell ref="B2:E2"/>
    <mergeCell ref="C10:E10"/>
    <mergeCell ref="C11:E11"/>
    <mergeCell ref="C12:E12"/>
    <mergeCell ref="C13:E13"/>
    <mergeCell ref="I40:J40"/>
    <mergeCell ref="K40:L40"/>
    <mergeCell ref="M40:N40"/>
    <mergeCell ref="B22:C22"/>
    <mergeCell ref="C29:E29"/>
    <mergeCell ref="C30:E30"/>
    <mergeCell ref="C31:E31"/>
    <mergeCell ref="C32:E32"/>
    <mergeCell ref="C33:E33"/>
    <mergeCell ref="B41:C41"/>
    <mergeCell ref="C48:E48"/>
    <mergeCell ref="C49:E49"/>
    <mergeCell ref="C50:E50"/>
    <mergeCell ref="C51:E51"/>
    <mergeCell ref="C52:E52"/>
    <mergeCell ref="C34:E34"/>
    <mergeCell ref="B40:E40"/>
    <mergeCell ref="G40:H40"/>
    <mergeCell ref="O59:P59"/>
    <mergeCell ref="Q59:R59"/>
    <mergeCell ref="S59:T59"/>
    <mergeCell ref="B60:C60"/>
    <mergeCell ref="C67:E67"/>
    <mergeCell ref="C68:E68"/>
    <mergeCell ref="M78:N78"/>
    <mergeCell ref="C53:E53"/>
    <mergeCell ref="B59:E59"/>
    <mergeCell ref="G59:H59"/>
    <mergeCell ref="I59:J59"/>
    <mergeCell ref="K59:L59"/>
    <mergeCell ref="M59:N59"/>
    <mergeCell ref="G97:H97"/>
    <mergeCell ref="I97:J97"/>
    <mergeCell ref="K97:L97"/>
    <mergeCell ref="I78:J78"/>
    <mergeCell ref="K78:L78"/>
    <mergeCell ref="B79:C79"/>
    <mergeCell ref="C86:E86"/>
    <mergeCell ref="C87:E87"/>
    <mergeCell ref="C88:E88"/>
    <mergeCell ref="B78:E78"/>
    <mergeCell ref="G78:H78"/>
    <mergeCell ref="G116:H116"/>
    <mergeCell ref="I116:J116"/>
    <mergeCell ref="K116:L116"/>
    <mergeCell ref="M116:N116"/>
    <mergeCell ref="B98:C98"/>
    <mergeCell ref="C105:E105"/>
    <mergeCell ref="C106:E106"/>
    <mergeCell ref="C107:E107"/>
    <mergeCell ref="C108:E108"/>
    <mergeCell ref="C109:E109"/>
    <mergeCell ref="G135:H135"/>
    <mergeCell ref="I135:J135"/>
    <mergeCell ref="K135:L135"/>
    <mergeCell ref="B136:C136"/>
    <mergeCell ref="C132:E132"/>
    <mergeCell ref="B117:C117"/>
    <mergeCell ref="C124:E124"/>
    <mergeCell ref="C125:E125"/>
    <mergeCell ref="C126:E126"/>
    <mergeCell ref="C127:E127"/>
    <mergeCell ref="C128:E128"/>
    <mergeCell ref="G154:H154"/>
    <mergeCell ref="I154:J154"/>
    <mergeCell ref="K154:L154"/>
    <mergeCell ref="B155:C155"/>
    <mergeCell ref="C162:E162"/>
    <mergeCell ref="C143:E143"/>
    <mergeCell ref="C144:E144"/>
    <mergeCell ref="C145:E145"/>
    <mergeCell ref="C146:E146"/>
    <mergeCell ref="C147:E147"/>
    <mergeCell ref="C148:E148"/>
    <mergeCell ref="C151:E151"/>
    <mergeCell ref="G173:H173"/>
    <mergeCell ref="I173:J173"/>
    <mergeCell ref="K173:L173"/>
    <mergeCell ref="B174:C174"/>
    <mergeCell ref="C181:E181"/>
    <mergeCell ref="C182:E182"/>
    <mergeCell ref="C163:E163"/>
    <mergeCell ref="C164:E164"/>
    <mergeCell ref="C165:E165"/>
    <mergeCell ref="C166:E166"/>
    <mergeCell ref="C167:E167"/>
    <mergeCell ref="B173:E173"/>
    <mergeCell ref="C170:E170"/>
    <mergeCell ref="C189:E189"/>
    <mergeCell ref="C183:E183"/>
    <mergeCell ref="C184:E184"/>
    <mergeCell ref="C185:E185"/>
    <mergeCell ref="C186:E186"/>
    <mergeCell ref="C18:E18"/>
    <mergeCell ref="C37:E37"/>
    <mergeCell ref="C56:E56"/>
    <mergeCell ref="C75:E75"/>
    <mergeCell ref="C94:E94"/>
    <mergeCell ref="C113:E113"/>
    <mergeCell ref="B154:E154"/>
    <mergeCell ref="C129:E129"/>
    <mergeCell ref="B135:E135"/>
    <mergeCell ref="C110:E110"/>
    <mergeCell ref="B116:E116"/>
    <mergeCell ref="C89:E89"/>
    <mergeCell ref="C90:E90"/>
    <mergeCell ref="C91:E91"/>
    <mergeCell ref="C69:E69"/>
    <mergeCell ref="C70:E70"/>
    <mergeCell ref="C71:E71"/>
    <mergeCell ref="B97:E97"/>
    <mergeCell ref="C72:E72"/>
  </mergeCells>
  <pageMargins left="0.7" right="0.7" top="0.75" bottom="0.75" header="0.3" footer="0.3"/>
  <pageSetup orientation="portrait" verticalDpi="0" r:id="rId1"/>
  <ignoredErrors>
    <ignoredError sqref="I4:I9 H15:J15 K4:K9 K15:M15 M4:M9 O4:O9 N15:S15 Q4:Q9 S4:S9 G34:I34 G42:J53 K42:K53 M42:M53 I23:I28 H72 I61:I72 K61:L72 J72 M61:M66 M72:P72 O61:O66 Q61:Q66 H91 I80:J91 K80:K91 M80:M85 L91 H110 I99:I110 K98:K104 J110 H129 J129 I118:I123 I124:K128 J118:K123 I129 K129:L129 M118:M123 H148 I137:I148 K137:K142 J148:K148 H167:K167 I156:I161 K156:K162 I175:I180 H186:J186 K175:K18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Matriz de Datos</vt:lpstr>
      <vt:lpstr>Datos Operacionalizados</vt:lpstr>
      <vt:lpstr>Sección 1</vt:lpstr>
      <vt:lpstr>Sección2</vt:lpstr>
      <vt:lpstr>Sección 3</vt:lpstr>
      <vt:lpstr>Sección 4</vt:lpstr>
      <vt:lpstr>Sección 5 </vt:lpstr>
      <vt:lpstr>Sección 6 Materias</vt:lpstr>
      <vt:lpstr>Nivel de Madurez Materias</vt:lpstr>
      <vt:lpstr>Consolidado Grupos Procesos</vt:lpstr>
      <vt:lpstr>Sección 6 Grupo de Procesos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fernando castañeda</dc:creator>
  <cp:lastModifiedBy>diego fernando castañeda</cp:lastModifiedBy>
  <dcterms:created xsi:type="dcterms:W3CDTF">2019-05-01T13:13:02Z</dcterms:created>
  <dcterms:modified xsi:type="dcterms:W3CDTF">2019-05-31T23:49:01Z</dcterms:modified>
</cp:coreProperties>
</file>