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hidePivotFieldList="1" defaultThemeVersion="124226"/>
  <mc:AlternateContent xmlns:mc="http://schemas.openxmlformats.org/markup-compatibility/2006">
    <mc:Choice Requires="x15">
      <x15ac:absPath xmlns:x15ac="http://schemas.microsoft.com/office/spreadsheetml/2010/11/ac" url="C:\Users\jomid\Desktop\TRABAJO DE GRADO 2024\"/>
    </mc:Choice>
  </mc:AlternateContent>
  <xr:revisionPtr revIDLastSave="0" documentId="13_ncr:1_{0C6E2512-EA5A-4ACD-9AFE-A8A646DBFD8A}" xr6:coauthVersionLast="47" xr6:coauthVersionMax="47" xr10:uidLastSave="{00000000-0000-0000-0000-000000000000}"/>
  <bookViews>
    <workbookView xWindow="-108" yWindow="-108" windowWidth="23256" windowHeight="12456" tabRatio="882" activeTab="6" xr2:uid="{00000000-000D-0000-FFFF-FFFF00000000}"/>
  </bookViews>
  <sheets>
    <sheet name="Intructivo" sheetId="20" r:id="rId1"/>
    <sheet name="Mapa de Riesgos" sheetId="1" r:id="rId2"/>
    <sheet name="Matriz Calor Inherente" sheetId="18" r:id="rId3"/>
    <sheet name="Matriz Calor Residual" sheetId="19" r:id="rId4"/>
    <sheet name="Tabla probabilidad" sheetId="12" r:id="rId5"/>
    <sheet name="Tabla Impacto" sheetId="13" r:id="rId6"/>
    <sheet name="Tabla Valoración controles" sheetId="15" r:id="rId7"/>
    <sheet name="Opciones Tratamiento" sheetId="16" state="hidden" r:id="rId8"/>
    <sheet name="Hoja1" sheetId="11" state="hidden" r:id="rId9"/>
  </sheets>
  <calcPr calcId="191029"/>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10" i="1" l="1"/>
  <c r="L10" i="1" s="1"/>
  <c r="N10" i="1"/>
  <c r="O10" i="1"/>
  <c r="P10" i="1" s="1"/>
  <c r="AB10" i="1"/>
  <c r="AC10" i="1"/>
  <c r="AE10" i="1"/>
  <c r="AD10" i="1" s="1"/>
  <c r="AF10" i="1" s="1"/>
  <c r="K11" i="1"/>
  <c r="L11" i="1" s="1"/>
  <c r="N11" i="1"/>
  <c r="O11" i="1"/>
  <c r="P11" i="1" s="1"/>
  <c r="AB11" i="1"/>
  <c r="AC11" i="1"/>
  <c r="AE11" i="1"/>
  <c r="AD11" i="1" s="1"/>
  <c r="AF11" i="1" s="1"/>
  <c r="K12" i="1"/>
  <c r="Q12" i="1" s="1"/>
  <c r="N12" i="1"/>
  <c r="O12" i="1"/>
  <c r="P12" i="1" s="1"/>
  <c r="AB12" i="1"/>
  <c r="AC12" i="1"/>
  <c r="AE12" i="1"/>
  <c r="AD12" i="1" s="1"/>
  <c r="AF12" i="1" s="1"/>
  <c r="AB9" i="1"/>
  <c r="AC9" i="1"/>
  <c r="AE9" i="1"/>
  <c r="AD9" i="1" s="1"/>
  <c r="Q9" i="1"/>
  <c r="P9" i="1"/>
  <c r="O9" i="1"/>
  <c r="N9" i="1"/>
  <c r="L9" i="1"/>
  <c r="K9" i="1"/>
  <c r="K8" i="1"/>
  <c r="T8" i="1"/>
  <c r="N7" i="1"/>
  <c r="L12" i="1" l="1"/>
  <c r="Q10" i="1"/>
  <c r="Q11" i="1"/>
  <c r="AF9" i="1"/>
  <c r="L8" i="1"/>
  <c r="W7" i="1"/>
  <c r="T7" i="1"/>
  <c r="K7" i="1"/>
  <c r="L7" i="1" s="1"/>
  <c r="F221" i="13"/>
  <c r="F211" i="13"/>
  <c r="F212" i="13"/>
  <c r="F213" i="13"/>
  <c r="F214" i="13"/>
  <c r="F215" i="13"/>
  <c r="F216" i="13"/>
  <c r="F217" i="13"/>
  <c r="F218" i="13"/>
  <c r="F219" i="13"/>
  <c r="F220" i="13"/>
  <c r="F210" i="13"/>
  <c r="N8" i="1"/>
  <c r="O8" i="1" s="1"/>
  <c r="B221" i="13" a="1"/>
  <c r="B221" i="13"/>
  <c r="AL44" i="18"/>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W8" i="1"/>
  <c r="O7" i="1"/>
  <c r="N14" i="18"/>
  <c r="Q8" i="1" l="1"/>
  <c r="P8" i="1"/>
  <c r="Z42" i="18"/>
  <c r="P34" i="18"/>
  <c r="AC49" i="19"/>
  <c r="T8" i="18"/>
  <c r="AB31" i="19"/>
  <c r="AF8" i="18"/>
  <c r="T40" i="18"/>
  <c r="Z40" i="18"/>
  <c r="T32" i="18"/>
  <c r="N24" i="18"/>
  <c r="N8" i="18"/>
  <c r="Z8" i="18"/>
  <c r="AL8" i="18"/>
  <c r="N26" i="18"/>
  <c r="AL26" i="18"/>
  <c r="Z10" i="18"/>
  <c r="N34" i="18"/>
  <c r="AL10" i="18"/>
  <c r="AL42" i="18"/>
  <c r="N10" i="18"/>
  <c r="AF26" i="18"/>
  <c r="T18" i="18"/>
  <c r="AF34" i="18"/>
  <c r="T10" i="18"/>
  <c r="V18" i="18"/>
  <c r="AA42" i="19"/>
  <c r="Z34" i="18"/>
  <c r="J26" i="18"/>
  <c r="Z26" i="18"/>
  <c r="AB10" i="18"/>
  <c r="AF18" i="18"/>
  <c r="V42" i="18"/>
  <c r="J36" i="18"/>
  <c r="AB36" i="18"/>
  <c r="K49" i="19"/>
  <c r="Q19" i="19"/>
  <c r="W29" i="19"/>
  <c r="K9" i="19"/>
  <c r="W49" i="19"/>
  <c r="W19" i="19"/>
  <c r="AJ32" i="18"/>
  <c r="X24" i="18"/>
  <c r="AD24" i="18"/>
  <c r="L32" i="18"/>
  <c r="X8" i="18"/>
  <c r="X16" i="18"/>
  <c r="AJ8" i="18"/>
  <c r="AE41" i="19"/>
  <c r="S21" i="19"/>
  <c r="O19" i="19"/>
  <c r="U29" i="19"/>
  <c r="AG32" i="19"/>
  <c r="AA22" i="19"/>
  <c r="AM12" i="19"/>
  <c r="U52" i="19"/>
  <c r="O12" i="19"/>
  <c r="J16" i="18"/>
  <c r="P24" i="18"/>
  <c r="P16" i="18"/>
  <c r="P40" i="18"/>
  <c r="V32" i="18"/>
  <c r="J21" i="19"/>
  <c r="AL40" i="18"/>
  <c r="V40" i="18"/>
  <c r="V10" i="18"/>
  <c r="AL16" i="18"/>
  <c r="AF32" i="18"/>
  <c r="N40" i="18"/>
  <c r="Z32" i="18"/>
  <c r="AL18" i="18"/>
  <c r="AB32" i="18"/>
  <c r="AB24" i="18"/>
  <c r="AD16" i="18"/>
  <c r="R8" i="18"/>
  <c r="M31" i="19"/>
  <c r="N16" i="18"/>
  <c r="P42" i="18"/>
  <c r="J8" i="18"/>
  <c r="P8" i="18"/>
  <c r="AL32" i="18"/>
  <c r="AH32" i="18"/>
  <c r="AJ40" i="18"/>
  <c r="AJ16" i="18"/>
  <c r="O7" i="19"/>
  <c r="AF16" i="18"/>
  <c r="T24" i="18"/>
  <c r="T34" i="18"/>
  <c r="AH40" i="18"/>
  <c r="AB40" i="18"/>
  <c r="X32" i="18"/>
  <c r="R32" i="18"/>
  <c r="J51" i="19"/>
  <c r="N32" i="18"/>
  <c r="J42" i="18"/>
  <c r="AL24" i="18"/>
  <c r="L42" i="18"/>
  <c r="AF40" i="18"/>
  <c r="Z16" i="18"/>
  <c r="T42" i="18"/>
  <c r="N18" i="18"/>
  <c r="AH8" i="18"/>
  <c r="AJ42" i="18"/>
  <c r="AJ24" i="18"/>
  <c r="L8" i="18"/>
  <c r="V21" i="19"/>
  <c r="Z24" i="18"/>
  <c r="AF24" i="18"/>
  <c r="V16" i="18"/>
  <c r="T16" i="18"/>
  <c r="AH24" i="18"/>
  <c r="X18" i="18"/>
  <c r="L24" i="18"/>
  <c r="AH44" i="18"/>
  <c r="AH20" i="18"/>
  <c r="AH12" i="18"/>
  <c r="P44" i="18"/>
  <c r="AH36" i="18"/>
  <c r="V20" i="18"/>
  <c r="J20" i="18"/>
  <c r="AB12" i="18"/>
  <c r="V12" i="18"/>
  <c r="AD34" i="18"/>
  <c r="X10" i="18"/>
  <c r="AJ26" i="18"/>
  <c r="AJ18" i="18"/>
  <c r="AD10" i="18"/>
  <c r="R18" i="18"/>
  <c r="AD18" i="18"/>
  <c r="AD26" i="18"/>
  <c r="AJ10" i="18"/>
  <c r="R34" i="18"/>
  <c r="AB20" i="18"/>
  <c r="L26" i="18"/>
  <c r="L18" i="18"/>
  <c r="J10" i="18"/>
  <c r="V34" i="18"/>
  <c r="J12" i="18"/>
  <c r="V28" i="18"/>
  <c r="P12" i="18"/>
  <c r="L10" i="18"/>
  <c r="J34" i="18"/>
  <c r="AB18" i="18"/>
  <c r="J28" i="18"/>
  <c r="R26" i="18"/>
  <c r="X42" i="18"/>
  <c r="AH18" i="18"/>
  <c r="AJ53" i="19"/>
  <c r="AD23" i="19"/>
  <c r="AJ34" i="18"/>
  <c r="AB42" i="18"/>
  <c r="AH26" i="18"/>
  <c r="J18" i="18"/>
  <c r="AH34" i="18"/>
  <c r="V26" i="18"/>
  <c r="P10" i="18"/>
  <c r="AB34" i="18"/>
  <c r="P26" i="18"/>
  <c r="AG49" i="19"/>
  <c r="AA39" i="19"/>
  <c r="AG19" i="19"/>
  <c r="AG39" i="19"/>
  <c r="O49" i="19"/>
  <c r="AM39" i="19"/>
  <c r="AA9" i="19"/>
  <c r="U49" i="19"/>
  <c r="AM9" i="19"/>
  <c r="AA19" i="19"/>
  <c r="AA49" i="19"/>
  <c r="AG29" i="19"/>
  <c r="U39" i="19"/>
  <c r="U9" i="19"/>
  <c r="AM19" i="19"/>
  <c r="AG9" i="19"/>
  <c r="U19" i="19"/>
  <c r="O39" i="19"/>
  <c r="AM49" i="19"/>
  <c r="AA29" i="19"/>
  <c r="O29" i="19"/>
  <c r="AM29" i="19"/>
  <c r="P20" i="18"/>
  <c r="L34" i="18"/>
  <c r="AD42" i="18"/>
  <c r="V44" i="18"/>
  <c r="P28" i="18"/>
  <c r="X26" i="18"/>
  <c r="V36" i="18"/>
  <c r="AB44" i="18"/>
  <c r="AB28" i="18"/>
  <c r="R42" i="18"/>
  <c r="P18" i="18"/>
  <c r="AB26" i="18"/>
  <c r="AH28" i="18"/>
  <c r="P36" i="18"/>
  <c r="J44" i="18"/>
  <c r="R10" i="18"/>
  <c r="X34" i="18"/>
  <c r="AH10" i="18"/>
  <c r="AH42" i="18"/>
  <c r="AF42" i="18"/>
  <c r="T26" i="18"/>
  <c r="AL34" i="18"/>
  <c r="N42" i="18"/>
  <c r="AF10" i="18"/>
  <c r="Z18" i="18"/>
  <c r="O9" i="19"/>
  <c r="AG46" i="19"/>
  <c r="R14" i="19"/>
  <c r="X44" i="19"/>
  <c r="AD54" i="19"/>
  <c r="AD34" i="19"/>
  <c r="AJ44" i="19"/>
  <c r="R54" i="19"/>
  <c r="J32" i="18"/>
  <c r="V8" i="18"/>
  <c r="V24" i="18"/>
  <c r="J40" i="18"/>
  <c r="AD32" i="18"/>
  <c r="L40" i="18"/>
  <c r="X40" i="18"/>
  <c r="R24" i="18"/>
  <c r="X14" i="19"/>
  <c r="AJ34" i="19"/>
  <c r="J24" i="18"/>
  <c r="AB16" i="18"/>
  <c r="P32" i="18"/>
  <c r="AD40" i="18"/>
  <c r="R40" i="18"/>
  <c r="AD8" i="18"/>
  <c r="L16" i="18"/>
  <c r="AB8" i="18"/>
  <c r="AH16" i="18"/>
  <c r="R16" i="18"/>
  <c r="M21" i="19"/>
  <c r="AK21" i="19"/>
  <c r="Y41" i="19"/>
  <c r="V41" i="19"/>
  <c r="W9" i="19"/>
  <c r="Q39" i="19"/>
  <c r="AC29" i="19"/>
  <c r="AC19" i="19"/>
  <c r="K19" i="19"/>
  <c r="K39" i="19"/>
  <c r="AC9" i="19"/>
  <c r="AI39" i="19"/>
  <c r="Q9" i="19"/>
  <c r="AC39" i="19"/>
  <c r="AI9" i="19"/>
  <c r="K29" i="19"/>
  <c r="AI29" i="19"/>
  <c r="AI49" i="19"/>
  <c r="W39" i="19"/>
  <c r="W12" i="19"/>
  <c r="AH41" i="19"/>
  <c r="AH21" i="19"/>
  <c r="AH11" i="19"/>
  <c r="J11" i="19"/>
  <c r="P41" i="19"/>
  <c r="AB11" i="19"/>
  <c r="J41" i="19"/>
  <c r="P31" i="19"/>
  <c r="AB51" i="19"/>
  <c r="AH31" i="19"/>
  <c r="J31" i="19"/>
  <c r="P21" i="19"/>
  <c r="V51" i="19"/>
  <c r="V31" i="19"/>
  <c r="AH51" i="19"/>
  <c r="U32" i="19"/>
  <c r="U12" i="19"/>
  <c r="AG22" i="19"/>
  <c r="AG12" i="19"/>
  <c r="AA32" i="19"/>
  <c r="AM32" i="19"/>
  <c r="U22" i="19"/>
  <c r="AG52" i="19"/>
  <c r="O22" i="19"/>
  <c r="AM52" i="19"/>
  <c r="O42" i="19"/>
  <c r="O52" i="19"/>
  <c r="AM42" i="19"/>
  <c r="AM22" i="19"/>
  <c r="AA52" i="19"/>
  <c r="O32" i="19"/>
  <c r="S11" i="19"/>
  <c r="S51" i="19"/>
  <c r="AB41" i="19"/>
  <c r="AA12" i="19"/>
  <c r="AI44" i="19"/>
  <c r="P11" i="19"/>
  <c r="AB21" i="19"/>
  <c r="AG42" i="19"/>
  <c r="P38" i="19"/>
  <c r="AH38" i="19"/>
  <c r="P48" i="19"/>
  <c r="AB18" i="19"/>
  <c r="J8" i="19"/>
  <c r="J18" i="19"/>
  <c r="AH8" i="19"/>
  <c r="AB48" i="19"/>
  <c r="V8" i="19"/>
  <c r="AH48" i="19"/>
  <c r="AH18" i="19"/>
  <c r="V18" i="19"/>
  <c r="J38" i="19"/>
  <c r="P18" i="19"/>
  <c r="J28" i="19"/>
  <c r="J48" i="19"/>
  <c r="V28" i="19"/>
  <c r="AB8" i="19"/>
  <c r="P28" i="19"/>
  <c r="AB28" i="19"/>
  <c r="V38" i="19"/>
  <c r="AH28" i="19"/>
  <c r="AB38" i="19"/>
  <c r="V48" i="19"/>
  <c r="P8" i="19"/>
  <c r="AF30" i="18"/>
  <c r="N22" i="18"/>
  <c r="AF14" i="18"/>
  <c r="N6" i="18"/>
  <c r="Z38" i="18"/>
  <c r="T30" i="18"/>
  <c r="T6" i="18"/>
  <c r="AF22" i="18"/>
  <c r="T22" i="18"/>
  <c r="AL38" i="18"/>
  <c r="AL6" i="18"/>
  <c r="AL30" i="18"/>
  <c r="Z6" i="18"/>
  <c r="N30" i="18"/>
  <c r="N38" i="18"/>
  <c r="AL14" i="18"/>
  <c r="Z14" i="18"/>
  <c r="Z22" i="18"/>
  <c r="AL22" i="18"/>
  <c r="AF38" i="18"/>
  <c r="T38" i="18"/>
  <c r="T14" i="18"/>
  <c r="AF6" i="18"/>
  <c r="Z30" i="18"/>
  <c r="AA7" i="1"/>
  <c r="AC7" i="1" s="1"/>
  <c r="AA8" i="1" s="1"/>
  <c r="AM47" i="19"/>
  <c r="X14" i="18"/>
  <c r="L30" i="18"/>
  <c r="X30" i="18"/>
  <c r="AJ22" i="18"/>
  <c r="L6" i="18"/>
  <c r="R30" i="18"/>
  <c r="X22" i="18"/>
  <c r="U27" i="19"/>
  <c r="AM37" i="19"/>
  <c r="AA27" i="19"/>
  <c r="O37" i="19"/>
  <c r="AM7" i="19"/>
  <c r="U17" i="19"/>
  <c r="AG37" i="19"/>
  <c r="AA47" i="19"/>
  <c r="AG17" i="19"/>
  <c r="U7" i="19"/>
  <c r="AA7" i="19"/>
  <c r="AG7" i="19"/>
  <c r="U47" i="19"/>
  <c r="AG47" i="19"/>
  <c r="O27" i="19"/>
  <c r="AA17" i="19"/>
  <c r="O47" i="19"/>
  <c r="R6" i="18"/>
  <c r="AJ38" i="18"/>
  <c r="R22" i="18"/>
  <c r="L38" i="18"/>
  <c r="AD6" i="18"/>
  <c r="X6" i="18"/>
  <c r="AD14" i="18"/>
  <c r="AD30" i="18"/>
  <c r="AD22" i="18"/>
  <c r="AJ30" i="18"/>
  <c r="AJ6" i="18"/>
  <c r="R14" i="18"/>
  <c r="AD38" i="18"/>
  <c r="AJ14" i="18"/>
  <c r="L22" i="18"/>
  <c r="X38" i="18"/>
  <c r="L14" i="18"/>
  <c r="R38" i="18"/>
  <c r="V38" i="18"/>
  <c r="J30" i="18"/>
  <c r="AH6" i="18"/>
  <c r="Q7" i="1"/>
  <c r="J22" i="18"/>
  <c r="AB22" i="18"/>
  <c r="V22" i="18"/>
  <c r="AH14" i="18"/>
  <c r="P38" i="18"/>
  <c r="V6" i="18"/>
  <c r="P7" i="1"/>
  <c r="AE7" i="1" s="1"/>
  <c r="J6" i="18"/>
  <c r="AH38" i="18"/>
  <c r="AB6" i="18"/>
  <c r="AB30" i="18"/>
  <c r="P14" i="18"/>
  <c r="V30" i="18"/>
  <c r="V14" i="18"/>
  <c r="AB14" i="18"/>
  <c r="AH30" i="18"/>
  <c r="AH22" i="18"/>
  <c r="J14" i="18"/>
  <c r="P30" i="18"/>
  <c r="P22" i="18"/>
  <c r="AB38" i="18"/>
  <c r="J38" i="18"/>
  <c r="P6" i="18"/>
  <c r="AG26" i="19"/>
  <c r="Y16" i="19"/>
  <c r="AE26" i="19"/>
  <c r="AE6" i="19"/>
  <c r="AK46" i="19"/>
  <c r="M16" i="19"/>
  <c r="M46" i="19"/>
  <c r="S36" i="19"/>
  <c r="Y46" i="19"/>
  <c r="Y26" i="19"/>
  <c r="AE16" i="19"/>
  <c r="AK26" i="19"/>
  <c r="AK6" i="19"/>
  <c r="M6" i="19"/>
  <c r="S16" i="19"/>
  <c r="Y36" i="19"/>
  <c r="AK16" i="19"/>
  <c r="Y6" i="19"/>
  <c r="S6" i="19"/>
  <c r="AE46" i="19"/>
  <c r="M26" i="19"/>
  <c r="AK36" i="19"/>
  <c r="AE36" i="19"/>
  <c r="M36" i="19"/>
  <c r="S46" i="19"/>
  <c r="S26" i="19"/>
  <c r="AA37" i="19" l="1"/>
  <c r="O17" i="19"/>
  <c r="AG27" i="19"/>
  <c r="AM27" i="19"/>
  <c r="AM17" i="19"/>
  <c r="U37" i="19"/>
  <c r="AI41" i="19"/>
  <c r="Q31" i="19"/>
  <c r="AI11" i="19"/>
  <c r="W31" i="19"/>
  <c r="K51" i="19"/>
  <c r="W21" i="19"/>
  <c r="Q11" i="19"/>
  <c r="K31" i="19"/>
  <c r="Q51" i="19"/>
  <c r="Q41" i="19"/>
  <c r="AC21" i="19"/>
  <c r="AC11" i="19"/>
  <c r="AI31" i="19"/>
  <c r="Q21" i="19"/>
  <c r="W51" i="19"/>
  <c r="AI51" i="19"/>
  <c r="AC41" i="19"/>
  <c r="K11" i="19"/>
  <c r="AI21" i="19"/>
  <c r="K41" i="19"/>
  <c r="W41" i="19"/>
  <c r="AA13" i="19"/>
  <c r="M11" i="19"/>
  <c r="AD13" i="19"/>
  <c r="U42" i="19"/>
  <c r="Q29" i="19"/>
  <c r="R34" i="19"/>
  <c r="AD33" i="19"/>
  <c r="V11" i="19"/>
  <c r="X34" i="19"/>
  <c r="X53" i="19"/>
  <c r="AI19" i="19"/>
  <c r="AB7" i="1"/>
  <c r="Y31" i="19"/>
  <c r="AE51" i="19"/>
  <c r="Q44" i="19"/>
  <c r="S31" i="19"/>
  <c r="AK11" i="19"/>
  <c r="AK31" i="19"/>
  <c r="X23" i="19"/>
  <c r="AM53" i="19"/>
  <c r="Q49" i="19"/>
  <c r="P51" i="19"/>
  <c r="AA43" i="19"/>
  <c r="X43" i="19"/>
  <c r="L13" i="19"/>
  <c r="AM23" i="19"/>
  <c r="AJ13" i="19"/>
  <c r="R13" i="19"/>
  <c r="AJ23" i="19"/>
  <c r="L43" i="19"/>
  <c r="L23" i="19"/>
  <c r="L53" i="19"/>
  <c r="M51" i="19"/>
  <c r="AG6" i="19"/>
  <c r="R33" i="19"/>
  <c r="R23" i="19"/>
  <c r="Y21" i="19"/>
  <c r="AJ43" i="19"/>
  <c r="AD43" i="19"/>
  <c r="AD53" i="19"/>
  <c r="X13" i="19"/>
  <c r="R43" i="19"/>
  <c r="AJ33" i="19"/>
  <c r="R53" i="19"/>
  <c r="L33" i="19"/>
  <c r="X33" i="19"/>
  <c r="AE11" i="19"/>
  <c r="AC8" i="1"/>
  <c r="AB8" i="1"/>
  <c r="AM46" i="19"/>
  <c r="Q42" i="19"/>
  <c r="AA53" i="19"/>
  <c r="AG36" i="19"/>
  <c r="K42" i="19"/>
  <c r="U23" i="19"/>
  <c r="AM13" i="19"/>
  <c r="K44" i="19"/>
  <c r="AK51" i="19"/>
  <c r="AG23" i="19"/>
  <c r="W14" i="19"/>
  <c r="AM16" i="19"/>
  <c r="Q22" i="19"/>
  <c r="Q52" i="19"/>
  <c r="AI24" i="19"/>
  <c r="U13" i="19"/>
  <c r="O33" i="19"/>
  <c r="AG53" i="19"/>
  <c r="O23" i="19"/>
  <c r="AG43" i="19"/>
  <c r="AA33" i="19"/>
  <c r="O13" i="19"/>
  <c r="AA23" i="19"/>
  <c r="AG33" i="19"/>
  <c r="U33" i="19"/>
  <c r="O43" i="19"/>
  <c r="AM33" i="19"/>
  <c r="U43" i="19"/>
  <c r="AM43" i="19"/>
  <c r="AE31" i="19"/>
  <c r="U46" i="19"/>
  <c r="AI52" i="19"/>
  <c r="K22" i="19"/>
  <c r="W24" i="19"/>
  <c r="O53" i="19"/>
  <c r="L54" i="19"/>
  <c r="R44" i="19"/>
  <c r="L14" i="19"/>
  <c r="AJ14" i="19"/>
  <c r="AJ54" i="19"/>
  <c r="L34" i="19"/>
  <c r="AD44" i="19"/>
  <c r="L24" i="19"/>
  <c r="X54" i="19"/>
  <c r="AD24" i="19"/>
  <c r="AJ24" i="19"/>
  <c r="X24" i="19"/>
  <c r="R24" i="19"/>
  <c r="AD14" i="19"/>
  <c r="L44" i="19"/>
  <c r="AI42" i="19"/>
  <c r="AM26" i="19"/>
  <c r="AA6" i="19"/>
  <c r="O6" i="19"/>
  <c r="AC22" i="19"/>
  <c r="AG13" i="19"/>
  <c r="M30" i="19"/>
  <c r="AE10" i="19"/>
  <c r="AK50" i="19"/>
  <c r="M50" i="19"/>
  <c r="AK40" i="19"/>
  <c r="AE40" i="19"/>
  <c r="Y30" i="19"/>
  <c r="S40" i="19"/>
  <c r="AI32" i="19"/>
  <c r="U53" i="19"/>
  <c r="W11" i="19"/>
  <c r="K21" i="19"/>
  <c r="AC31" i="19"/>
  <c r="AC51" i="19"/>
  <c r="AG16" i="19"/>
  <c r="AC42" i="19"/>
  <c r="Y51" i="19"/>
  <c r="M41" i="19"/>
  <c r="Q32" i="19"/>
  <c r="AM36" i="19"/>
  <c r="O46" i="19"/>
  <c r="AC12" i="19"/>
  <c r="AC32" i="19"/>
  <c r="S41" i="19"/>
  <c r="AE21" i="19"/>
  <c r="Q12" i="19"/>
  <c r="AA16" i="19"/>
  <c r="AK41" i="19"/>
  <c r="Y11" i="19"/>
  <c r="T51" i="19"/>
  <c r="N31" i="19"/>
  <c r="N11" i="19"/>
  <c r="N51" i="19"/>
  <c r="AL11" i="19"/>
  <c r="AF51" i="19"/>
  <c r="Z41" i="19"/>
  <c r="T11" i="19"/>
  <c r="N41" i="19"/>
  <c r="AF21" i="19"/>
  <c r="AF11" i="19"/>
  <c r="Z51" i="19"/>
  <c r="AL31" i="19"/>
  <c r="AL41" i="19"/>
  <c r="N21" i="19"/>
  <c r="T21" i="19"/>
  <c r="Z21" i="19"/>
  <c r="AL51" i="19"/>
  <c r="Z11" i="19"/>
  <c r="AL21" i="19"/>
  <c r="T31" i="19"/>
  <c r="AF41" i="19"/>
  <c r="AF31" i="19"/>
  <c r="Z31" i="19"/>
  <c r="T41" i="19"/>
  <c r="O45" i="19"/>
  <c r="AM45" i="19"/>
  <c r="AM15" i="19"/>
  <c r="U55" i="19"/>
  <c r="O55" i="19"/>
  <c r="O25" i="19"/>
  <c r="O15" i="19"/>
  <c r="AG25" i="19"/>
  <c r="AA55" i="19"/>
  <c r="AA35" i="19"/>
  <c r="AG15" i="19"/>
  <c r="AA15" i="19"/>
  <c r="U25" i="19"/>
  <c r="U15" i="19"/>
  <c r="AM55" i="19"/>
  <c r="AG45" i="19"/>
  <c r="AG55" i="19"/>
  <c r="AG35" i="19"/>
  <c r="U35" i="19"/>
  <c r="AM35" i="19"/>
  <c r="U45" i="19"/>
  <c r="AA25" i="19"/>
  <c r="AA45" i="19"/>
  <c r="AM25" i="19"/>
  <c r="O35" i="19"/>
  <c r="V9" i="19"/>
  <c r="P49" i="19"/>
  <c r="AB19" i="19"/>
  <c r="J39" i="19"/>
  <c r="AH9" i="19"/>
  <c r="J49" i="19"/>
  <c r="J9" i="19"/>
  <c r="P39" i="19"/>
  <c r="V29" i="19"/>
  <c r="AH39" i="19"/>
  <c r="P9" i="19"/>
  <c r="P29" i="19"/>
  <c r="V19" i="19"/>
  <c r="V39" i="19"/>
  <c r="AB29" i="19"/>
  <c r="AH29" i="19"/>
  <c r="J19" i="19"/>
  <c r="AB49" i="19"/>
  <c r="P19" i="19"/>
  <c r="V49" i="19"/>
  <c r="AB39" i="19"/>
  <c r="AH19" i="19"/>
  <c r="AH49" i="19"/>
  <c r="AB9" i="19"/>
  <c r="J29" i="19"/>
  <c r="AI22" i="19"/>
  <c r="K32" i="19"/>
  <c r="W42" i="19"/>
  <c r="W22" i="19"/>
  <c r="AI12" i="19"/>
  <c r="AC52" i="19"/>
  <c r="W32" i="19"/>
  <c r="K12" i="19"/>
  <c r="Z13" i="19"/>
  <c r="N13" i="19"/>
  <c r="T53" i="19"/>
  <c r="Z43" i="19"/>
  <c r="T33" i="19"/>
  <c r="AL33" i="19"/>
  <c r="AF53" i="19"/>
  <c r="AF23" i="19"/>
  <c r="AL53" i="19"/>
  <c r="T13" i="19"/>
  <c r="T43" i="19"/>
  <c r="AL13" i="19"/>
  <c r="N23" i="19"/>
  <c r="Z33" i="19"/>
  <c r="Z53" i="19"/>
  <c r="Z23" i="19"/>
  <c r="N53" i="19"/>
  <c r="AL43" i="19"/>
  <c r="AF13" i="19"/>
  <c r="T23" i="19"/>
  <c r="AL23" i="19"/>
  <c r="AF33" i="19"/>
  <c r="N33" i="19"/>
  <c r="AF43" i="19"/>
  <c r="N43" i="19"/>
  <c r="W44" i="19"/>
  <c r="AI54" i="19"/>
  <c r="W34" i="19"/>
  <c r="V14" i="19"/>
  <c r="AB34" i="19"/>
  <c r="J44" i="19"/>
  <c r="P54" i="19"/>
  <c r="J54" i="19"/>
  <c r="P14" i="19"/>
  <c r="J24" i="19"/>
  <c r="AH34" i="19"/>
  <c r="J14" i="19"/>
  <c r="V44" i="19"/>
  <c r="AB54" i="19"/>
  <c r="AH24" i="19"/>
  <c r="P34" i="19"/>
  <c r="AB44" i="19"/>
  <c r="P24" i="19"/>
  <c r="V24" i="19"/>
  <c r="AB24" i="19"/>
  <c r="AH14" i="19"/>
  <c r="J34" i="19"/>
  <c r="AB14" i="19"/>
  <c r="P44" i="19"/>
  <c r="AH54" i="19"/>
  <c r="AH44" i="19"/>
  <c r="V54" i="19"/>
  <c r="V34" i="19"/>
  <c r="AC15" i="19"/>
  <c r="W15" i="19"/>
  <c r="W35" i="19"/>
  <c r="K35" i="19"/>
  <c r="Q15" i="19"/>
  <c r="K15" i="19"/>
  <c r="AI55" i="19"/>
  <c r="AI45" i="19"/>
  <c r="Q55" i="19"/>
  <c r="Q25" i="19"/>
  <c r="W45" i="19"/>
  <c r="AI25" i="19"/>
  <c r="W55" i="19"/>
  <c r="K55" i="19"/>
  <c r="AC55" i="19"/>
  <c r="Q45" i="19"/>
  <c r="W25" i="19"/>
  <c r="AC45" i="19"/>
  <c r="AC25" i="19"/>
  <c r="K25" i="19"/>
  <c r="K45" i="19"/>
  <c r="AI15" i="19"/>
  <c r="Q35" i="19"/>
  <c r="AC35" i="19"/>
  <c r="AI35" i="19"/>
  <c r="U36" i="19"/>
  <c r="O16" i="19"/>
  <c r="AA36" i="19"/>
  <c r="AK13" i="19"/>
  <c r="AK43" i="19"/>
  <c r="Y53" i="19"/>
  <c r="S43" i="19"/>
  <c r="AK23" i="19"/>
  <c r="S53" i="19"/>
  <c r="Y33" i="19"/>
  <c r="M23" i="19"/>
  <c r="Y23" i="19"/>
  <c r="AE13" i="19"/>
  <c r="Y43" i="19"/>
  <c r="AE33" i="19"/>
  <c r="M33" i="19"/>
  <c r="S23" i="19"/>
  <c r="M43" i="19"/>
  <c r="M53" i="19"/>
  <c r="M13" i="19"/>
  <c r="S13" i="19"/>
  <c r="S33" i="19"/>
  <c r="AE43" i="19"/>
  <c r="AE53" i="19"/>
  <c r="Y13" i="19"/>
  <c r="AK53" i="19"/>
  <c r="AE23" i="19"/>
  <c r="AK33" i="19"/>
  <c r="K24" i="19"/>
  <c r="AC34" i="19"/>
  <c r="O11" i="19"/>
  <c r="U21" i="19"/>
  <c r="AG21" i="19"/>
  <c r="O21" i="19"/>
  <c r="AG41" i="19"/>
  <c r="AG11" i="19"/>
  <c r="O31" i="19"/>
  <c r="AA31" i="19"/>
  <c r="AM51" i="19"/>
  <c r="AA21" i="19"/>
  <c r="AM31" i="19"/>
  <c r="O41" i="19"/>
  <c r="AA51" i="19"/>
  <c r="AG51" i="19"/>
  <c r="U51" i="19"/>
  <c r="AA41" i="19"/>
  <c r="U31" i="19"/>
  <c r="AM11" i="19"/>
  <c r="AA11" i="19"/>
  <c r="AM21" i="19"/>
  <c r="U11" i="19"/>
  <c r="U41" i="19"/>
  <c r="AG31" i="19"/>
  <c r="O51" i="19"/>
  <c r="AM41" i="19"/>
  <c r="Y54" i="19"/>
  <c r="AK14" i="19"/>
  <c r="AK24" i="19"/>
  <c r="M44" i="19"/>
  <c r="M34" i="19"/>
  <c r="S34" i="19"/>
  <c r="AE14" i="19"/>
  <c r="AK44" i="19"/>
  <c r="S14" i="19"/>
  <c r="Y34" i="19"/>
  <c r="M54" i="19"/>
  <c r="AK54" i="19"/>
  <c r="Y44" i="19"/>
  <c r="M24" i="19"/>
  <c r="S54" i="19"/>
  <c r="AK34" i="19"/>
  <c r="M14" i="19"/>
  <c r="S24" i="19"/>
  <c r="Y24" i="19"/>
  <c r="AE54" i="19"/>
  <c r="AE34" i="19"/>
  <c r="Y14" i="19"/>
  <c r="AE24" i="19"/>
  <c r="S44" i="19"/>
  <c r="AE44" i="19"/>
  <c r="R39" i="19"/>
  <c r="X29" i="19"/>
  <c r="AJ39" i="19"/>
  <c r="X49" i="19"/>
  <c r="X9" i="19"/>
  <c r="AJ9" i="19"/>
  <c r="AD39" i="19"/>
  <c r="L39" i="19"/>
  <c r="R29" i="19"/>
  <c r="R19" i="19"/>
  <c r="L49" i="19"/>
  <c r="AJ29" i="19"/>
  <c r="X19" i="19"/>
  <c r="AJ19" i="19"/>
  <c r="X39" i="19"/>
  <c r="AD49" i="19"/>
  <c r="AD19" i="19"/>
  <c r="AD9" i="19"/>
  <c r="L29" i="19"/>
  <c r="L9" i="19"/>
  <c r="AJ49" i="19"/>
  <c r="AD29" i="19"/>
  <c r="R9" i="19"/>
  <c r="L19" i="19"/>
  <c r="R49" i="19"/>
  <c r="W54" i="19"/>
  <c r="K34" i="19"/>
  <c r="Q54" i="19"/>
  <c r="AC14" i="19"/>
  <c r="AC44" i="19"/>
  <c r="K52" i="19"/>
  <c r="W52" i="19"/>
  <c r="R30" i="19"/>
  <c r="AD50" i="19"/>
  <c r="AD40" i="19"/>
  <c r="AJ30" i="19"/>
  <c r="R10" i="19"/>
  <c r="R40" i="19"/>
  <c r="L10" i="19"/>
  <c r="AJ50" i="19"/>
  <c r="L30" i="19"/>
  <c r="AD10" i="19"/>
  <c r="L50" i="19"/>
  <c r="X30" i="19"/>
  <c r="L20" i="19"/>
  <c r="X40" i="19"/>
  <c r="AJ20" i="19"/>
  <c r="AD20" i="19"/>
  <c r="X10" i="19"/>
  <c r="AJ40" i="19"/>
  <c r="AD30" i="19"/>
  <c r="R20" i="19"/>
  <c r="L40" i="19"/>
  <c r="AJ10" i="19"/>
  <c r="X20" i="19"/>
  <c r="X50" i="19"/>
  <c r="R50" i="19"/>
  <c r="M49" i="19"/>
  <c r="AK49" i="19"/>
  <c r="AK9" i="19"/>
  <c r="Y29" i="19"/>
  <c r="AK19" i="19"/>
  <c r="S19" i="19"/>
  <c r="S9" i="19"/>
  <c r="AE19" i="19"/>
  <c r="M19" i="19"/>
  <c r="S49" i="19"/>
  <c r="AE9" i="19"/>
  <c r="M9" i="19"/>
  <c r="Y9" i="19"/>
  <c r="AE39" i="19"/>
  <c r="M29" i="19"/>
  <c r="M39" i="19"/>
  <c r="AE49" i="19"/>
  <c r="Y19" i="19"/>
  <c r="AK39" i="19"/>
  <c r="S29" i="19"/>
  <c r="AE29" i="19"/>
  <c r="Y49" i="19"/>
  <c r="Y39" i="19"/>
  <c r="S39" i="19"/>
  <c r="AK29" i="19"/>
  <c r="T10" i="19"/>
  <c r="T40" i="19"/>
  <c r="N10" i="19"/>
  <c r="AF10" i="19"/>
  <c r="AF40" i="19"/>
  <c r="Z50" i="19"/>
  <c r="T20" i="19"/>
  <c r="AF30" i="19"/>
  <c r="AL50" i="19"/>
  <c r="N30" i="19"/>
  <c r="N50" i="19"/>
  <c r="N40" i="19"/>
  <c r="Z20" i="19"/>
  <c r="AL40" i="19"/>
  <c r="T30" i="19"/>
  <c r="Z40" i="19"/>
  <c r="Z30" i="19"/>
  <c r="AL10" i="19"/>
  <c r="AF50" i="19"/>
  <c r="N20" i="19"/>
  <c r="Z10" i="19"/>
  <c r="AF20" i="19"/>
  <c r="T50" i="19"/>
  <c r="AL30" i="19"/>
  <c r="AL20" i="19"/>
  <c r="K54" i="19"/>
  <c r="AC54" i="19"/>
  <c r="AI14" i="19"/>
  <c r="V25" i="19"/>
  <c r="P45" i="19"/>
  <c r="J55" i="19"/>
  <c r="P35" i="19"/>
  <c r="V45" i="19"/>
  <c r="V15" i="19"/>
  <c r="AB55" i="19"/>
  <c r="J35" i="19"/>
  <c r="AH15" i="19"/>
  <c r="V55" i="19"/>
  <c r="J15" i="19"/>
  <c r="J45" i="19"/>
  <c r="V35" i="19"/>
  <c r="P25" i="19"/>
  <c r="AB45" i="19"/>
  <c r="AH45" i="19"/>
  <c r="AB25" i="19"/>
  <c r="AH25" i="19"/>
  <c r="J25" i="19"/>
  <c r="AH35" i="19"/>
  <c r="AH55" i="19"/>
  <c r="AB35" i="19"/>
  <c r="P55" i="19"/>
  <c r="AB15" i="19"/>
  <c r="P15" i="19"/>
  <c r="AD38" i="19"/>
  <c r="O36" i="19"/>
  <c r="AA46" i="19"/>
  <c r="O26" i="19"/>
  <c r="U16" i="19"/>
  <c r="AM6" i="19"/>
  <c r="AA26" i="19"/>
  <c r="U26" i="19"/>
  <c r="U6" i="19"/>
  <c r="Q34" i="19"/>
  <c r="AI34" i="19"/>
  <c r="AC24" i="19"/>
  <c r="Q14" i="19"/>
  <c r="Q24" i="19"/>
  <c r="K14" i="19"/>
  <c r="N22" i="19"/>
  <c r="N32" i="19"/>
  <c r="Z32" i="19"/>
  <c r="AL32" i="19"/>
  <c r="T42" i="19"/>
  <c r="AF52" i="19"/>
  <c r="AL52" i="19"/>
  <c r="Z42" i="19"/>
  <c r="AF42" i="19"/>
  <c r="AL42" i="19"/>
  <c r="AL22" i="19"/>
  <c r="Z12" i="19"/>
  <c r="AF32" i="19"/>
  <c r="AF12" i="19"/>
  <c r="T22" i="19"/>
  <c r="Z52" i="19"/>
  <c r="T12" i="19"/>
  <c r="N42" i="19"/>
  <c r="T52" i="19"/>
  <c r="Z22" i="19"/>
  <c r="N52" i="19"/>
  <c r="AF22" i="19"/>
  <c r="AL12" i="19"/>
  <c r="N12" i="19"/>
  <c r="T32" i="19"/>
  <c r="AD7" i="1"/>
  <c r="AE8" i="1"/>
  <c r="J27" i="19"/>
  <c r="AH7" i="19"/>
  <c r="AB47" i="19"/>
  <c r="AH37" i="19"/>
  <c r="AB17" i="19"/>
  <c r="AB37" i="19"/>
  <c r="AH27" i="19"/>
  <c r="AB7" i="19"/>
  <c r="V37" i="19"/>
  <c r="AH47" i="19"/>
  <c r="AB27" i="19"/>
  <c r="V7" i="19"/>
  <c r="V27" i="19"/>
  <c r="V17" i="19"/>
  <c r="V47" i="19"/>
  <c r="J7" i="19"/>
  <c r="J17" i="19"/>
  <c r="P7" i="19"/>
  <c r="P47" i="19"/>
  <c r="P27" i="19"/>
  <c r="P17" i="19"/>
  <c r="P37" i="19"/>
  <c r="J47" i="19"/>
  <c r="AH17" i="19"/>
  <c r="J37" i="19"/>
  <c r="S7" i="19"/>
  <c r="M47" i="19"/>
  <c r="M37" i="19"/>
  <c r="M17" i="19"/>
  <c r="S17" i="19"/>
  <c r="AE17" i="19"/>
  <c r="AE47" i="19"/>
  <c r="AK7" i="19"/>
  <c r="S27" i="19"/>
  <c r="Y7" i="19"/>
  <c r="AE7" i="19"/>
  <c r="AK37" i="19"/>
  <c r="AE27" i="19"/>
  <c r="AE37" i="19"/>
  <c r="S47" i="19"/>
  <c r="AK17" i="19"/>
  <c r="AK27" i="19"/>
  <c r="Y17" i="19"/>
  <c r="AK47" i="19"/>
  <c r="S37" i="19"/>
  <c r="Y37" i="19"/>
  <c r="M27" i="19"/>
  <c r="Y47" i="19"/>
  <c r="Y27" i="19"/>
  <c r="M7" i="19"/>
  <c r="Z47" i="19"/>
  <c r="AF27" i="19"/>
  <c r="N47" i="19"/>
  <c r="Z7" i="19"/>
  <c r="Z27" i="19"/>
  <c r="T7" i="19"/>
  <c r="T47" i="19"/>
  <c r="AL37" i="19"/>
  <c r="AF47" i="19"/>
  <c r="AL7" i="19"/>
  <c r="Z17" i="19"/>
  <c r="T27" i="19"/>
  <c r="AF17" i="19"/>
  <c r="AF37" i="19"/>
  <c r="T37" i="19"/>
  <c r="N27" i="19"/>
  <c r="T17" i="19"/>
  <c r="AL47" i="19"/>
  <c r="AL17" i="19"/>
  <c r="AF7" i="19"/>
  <c r="Z37" i="19"/>
  <c r="AL27" i="19"/>
  <c r="N17" i="19"/>
  <c r="N37" i="19"/>
  <c r="N7" i="19"/>
  <c r="T26" i="19"/>
  <c r="AL26" i="19"/>
  <c r="AF6" i="19"/>
  <c r="Z46" i="19"/>
  <c r="Z36" i="19"/>
  <c r="AL16" i="19"/>
  <c r="N46" i="19"/>
  <c r="AF46" i="19"/>
  <c r="N36" i="19"/>
  <c r="T16" i="19"/>
  <c r="Z26" i="19"/>
  <c r="T46" i="19"/>
  <c r="AL46" i="19"/>
  <c r="AL6" i="19"/>
  <c r="T36" i="19"/>
  <c r="T6" i="19"/>
  <c r="AL36" i="19"/>
  <c r="AF36" i="19"/>
  <c r="AF16" i="19"/>
  <c r="N26" i="19"/>
  <c r="AF26" i="19"/>
  <c r="N6" i="19"/>
  <c r="Z6" i="19"/>
  <c r="Z16" i="19"/>
  <c r="N16" i="19"/>
  <c r="J16" i="19" l="1"/>
  <c r="J36" i="19"/>
  <c r="AB26" i="19"/>
  <c r="V16" i="19"/>
  <c r="P16" i="19"/>
  <c r="P26" i="19"/>
  <c r="J26" i="19"/>
  <c r="AH26" i="19"/>
  <c r="V6" i="19"/>
  <c r="S10" i="19"/>
  <c r="AK30" i="19"/>
  <c r="Y40" i="19"/>
  <c r="S20" i="19"/>
  <c r="Y50" i="19"/>
  <c r="S50" i="19"/>
  <c r="AK10" i="19"/>
  <c r="AK20" i="19"/>
  <c r="AE20" i="19"/>
  <c r="S30" i="19"/>
  <c r="AE50" i="19"/>
  <c r="M40" i="19"/>
  <c r="M20" i="19"/>
  <c r="M10" i="19"/>
  <c r="Y10" i="19"/>
  <c r="Y20" i="19"/>
  <c r="AE30" i="19"/>
  <c r="AH36" i="19"/>
  <c r="AD51" i="19"/>
  <c r="R31" i="19"/>
  <c r="L51" i="19"/>
  <c r="AJ51" i="19"/>
  <c r="AD31" i="19"/>
  <c r="L21" i="19"/>
  <c r="R51" i="19"/>
  <c r="R11" i="19"/>
  <c r="AJ31" i="19"/>
  <c r="AD11" i="19"/>
  <c r="L31" i="19"/>
  <c r="X41" i="19"/>
  <c r="AJ41" i="19"/>
  <c r="AD41" i="19"/>
  <c r="AD21" i="19"/>
  <c r="X51" i="19"/>
  <c r="R21" i="19"/>
  <c r="X11" i="19"/>
  <c r="L11" i="19"/>
  <c r="AJ11" i="19"/>
  <c r="X31" i="19"/>
  <c r="X21" i="19"/>
  <c r="R41" i="19"/>
  <c r="L41" i="19"/>
  <c r="AJ21" i="19"/>
  <c r="AB36" i="19"/>
  <c r="AA10" i="19"/>
  <c r="AM40" i="19"/>
  <c r="O30" i="19"/>
  <c r="AM50" i="19"/>
  <c r="U40" i="19"/>
  <c r="U30" i="19"/>
  <c r="U50" i="19"/>
  <c r="O10" i="19"/>
  <c r="AA30" i="19"/>
  <c r="AG10" i="19"/>
  <c r="U20" i="19"/>
  <c r="O20" i="19"/>
  <c r="O50" i="19"/>
  <c r="AG20" i="19"/>
  <c r="O40" i="19"/>
  <c r="AM10" i="19"/>
  <c r="AA50" i="19"/>
  <c r="AA20" i="19"/>
  <c r="AM20" i="19"/>
  <c r="AG40" i="19"/>
  <c r="U10" i="19"/>
  <c r="AA40" i="19"/>
  <c r="AG50" i="19"/>
  <c r="AM30" i="19"/>
  <c r="AG30" i="19"/>
  <c r="P46" i="19"/>
  <c r="R15" i="19"/>
  <c r="R55" i="19"/>
  <c r="AD25" i="19"/>
  <c r="L55" i="19"/>
  <c r="AJ35" i="19"/>
  <c r="X55" i="19"/>
  <c r="X35" i="19"/>
  <c r="AJ15" i="19"/>
  <c r="L15" i="19"/>
  <c r="AJ25" i="19"/>
  <c r="AJ55" i="19"/>
  <c r="L45" i="19"/>
  <c r="AD35" i="19"/>
  <c r="AD55" i="19"/>
  <c r="X15" i="19"/>
  <c r="L25" i="19"/>
  <c r="AJ45" i="19"/>
  <c r="R35" i="19"/>
  <c r="R45" i="19"/>
  <c r="X45" i="19"/>
  <c r="R25" i="19"/>
  <c r="AD15" i="19"/>
  <c r="X25" i="19"/>
  <c r="L35" i="19"/>
  <c r="AD45" i="19"/>
  <c r="Q8" i="19"/>
  <c r="Q38" i="19"/>
  <c r="AC18" i="19"/>
  <c r="K48" i="19"/>
  <c r="AI38" i="19"/>
  <c r="AC8" i="19"/>
  <c r="K38" i="19"/>
  <c r="W48" i="19"/>
  <c r="AC48" i="19"/>
  <c r="K18" i="19"/>
  <c r="W18" i="19"/>
  <c r="K8" i="19"/>
  <c r="AI8" i="19"/>
  <c r="AI48" i="19"/>
  <c r="Q28" i="19"/>
  <c r="W8" i="19"/>
  <c r="W38" i="19"/>
  <c r="AC28" i="19"/>
  <c r="Q48" i="19"/>
  <c r="K28" i="19"/>
  <c r="W28" i="19"/>
  <c r="AI28" i="19"/>
  <c r="AI18" i="19"/>
  <c r="AC38" i="19"/>
  <c r="Q18" i="19"/>
  <c r="P36" i="19"/>
  <c r="AH6" i="19"/>
  <c r="X28" i="19"/>
  <c r="R48" i="19"/>
  <c r="AJ8" i="19"/>
  <c r="L8" i="19"/>
  <c r="AD18" i="19"/>
  <c r="AD8" i="19"/>
  <c r="AJ48" i="19"/>
  <c r="R18" i="19"/>
  <c r="AJ18" i="19"/>
  <c r="AJ28" i="19"/>
  <c r="X18" i="19"/>
  <c r="L18" i="19"/>
  <c r="L28" i="19"/>
  <c r="R38" i="19"/>
  <c r="AD48" i="19"/>
  <c r="AJ38" i="19"/>
  <c r="X8" i="19"/>
  <c r="R8" i="19"/>
  <c r="X48" i="19"/>
  <c r="R28" i="19"/>
  <c r="AD28" i="19"/>
  <c r="L38" i="19"/>
  <c r="X38" i="19"/>
  <c r="L48" i="19"/>
  <c r="J22" i="19"/>
  <c r="AH32" i="19"/>
  <c r="AH22" i="19"/>
  <c r="V22" i="19"/>
  <c r="AB32" i="19"/>
  <c r="P22" i="19"/>
  <c r="J12" i="19"/>
  <c r="J42" i="19"/>
  <c r="V12" i="19"/>
  <c r="J32" i="19"/>
  <c r="AH42" i="19"/>
  <c r="V52" i="19"/>
  <c r="AB12" i="19"/>
  <c r="AH52" i="19"/>
  <c r="P32" i="19"/>
  <c r="AB42" i="19"/>
  <c r="V42" i="19"/>
  <c r="V32" i="19"/>
  <c r="AB22" i="19"/>
  <c r="P42" i="19"/>
  <c r="P12" i="19"/>
  <c r="AB52" i="19"/>
  <c r="J52" i="19"/>
  <c r="AH12" i="19"/>
  <c r="P52" i="19"/>
  <c r="AG34" i="19"/>
  <c r="AM24" i="19"/>
  <c r="U34" i="19"/>
  <c r="O34" i="19"/>
  <c r="AM54" i="19"/>
  <c r="U24" i="19"/>
  <c r="AA44" i="19"/>
  <c r="AG14" i="19"/>
  <c r="O14" i="19"/>
  <c r="AM34" i="19"/>
  <c r="AA14" i="19"/>
  <c r="AG24" i="19"/>
  <c r="AA54" i="19"/>
  <c r="U54" i="19"/>
  <c r="O54" i="19"/>
  <c r="AM44" i="19"/>
  <c r="AA34" i="19"/>
  <c r="AM14" i="19"/>
  <c r="AG44" i="19"/>
  <c r="AA24" i="19"/>
  <c r="O44" i="19"/>
  <c r="AG54" i="19"/>
  <c r="U14" i="19"/>
  <c r="O24" i="19"/>
  <c r="U44" i="19"/>
  <c r="N25" i="19"/>
  <c r="AL35" i="19"/>
  <c r="AF15" i="19"/>
  <c r="T35" i="19"/>
  <c r="T15" i="19"/>
  <c r="AF55" i="19"/>
  <c r="T45" i="19"/>
  <c r="T25" i="19"/>
  <c r="AL25" i="19"/>
  <c r="AF45" i="19"/>
  <c r="AL15" i="19"/>
  <c r="AL55" i="19"/>
  <c r="N35" i="19"/>
  <c r="N15" i="19"/>
  <c r="Z45" i="19"/>
  <c r="Z25" i="19"/>
  <c r="N55" i="19"/>
  <c r="AF25" i="19"/>
  <c r="T55" i="19"/>
  <c r="AL45" i="19"/>
  <c r="Z15" i="19"/>
  <c r="Z55" i="19"/>
  <c r="AF35" i="19"/>
  <c r="N45" i="19"/>
  <c r="Z35" i="19"/>
  <c r="AF54" i="19"/>
  <c r="T24" i="19"/>
  <c r="T34" i="19"/>
  <c r="Z34" i="19"/>
  <c r="AL34" i="19"/>
  <c r="N24" i="19"/>
  <c r="Z14" i="19"/>
  <c r="AF34" i="19"/>
  <c r="AL44" i="19"/>
  <c r="AF24" i="19"/>
  <c r="AL14" i="19"/>
  <c r="N34" i="19"/>
  <c r="AF14" i="19"/>
  <c r="AF44" i="19"/>
  <c r="Z44" i="19"/>
  <c r="Z54" i="19"/>
  <c r="T14" i="19"/>
  <c r="N54" i="19"/>
  <c r="AL54" i="19"/>
  <c r="N44" i="19"/>
  <c r="T54" i="19"/>
  <c r="T44" i="19"/>
  <c r="AL24" i="19"/>
  <c r="N14" i="19"/>
  <c r="Z24" i="19"/>
  <c r="L52" i="19"/>
  <c r="R32" i="19"/>
  <c r="AD22" i="19"/>
  <c r="X12" i="19"/>
  <c r="X22" i="19"/>
  <c r="X52" i="19"/>
  <c r="AJ32" i="19"/>
  <c r="X42" i="19"/>
  <c r="R22" i="19"/>
  <c r="R42" i="19"/>
  <c r="L32" i="19"/>
  <c r="AJ12" i="19"/>
  <c r="L12" i="19"/>
  <c r="R52" i="19"/>
  <c r="AD32" i="19"/>
  <c r="X32" i="19"/>
  <c r="AJ22" i="19"/>
  <c r="L22" i="19"/>
  <c r="AD12" i="19"/>
  <c r="AJ52" i="19"/>
  <c r="AD52" i="19"/>
  <c r="AJ42" i="19"/>
  <c r="AD42" i="19"/>
  <c r="R12" i="19"/>
  <c r="L42" i="19"/>
  <c r="N29" i="19"/>
  <c r="Z49" i="19"/>
  <c r="AF39" i="19"/>
  <c r="AF49" i="19"/>
  <c r="T9" i="19"/>
  <c r="T29" i="19"/>
  <c r="AL19" i="19"/>
  <c r="N49" i="19"/>
  <c r="T19" i="19"/>
  <c r="N39" i="19"/>
  <c r="Z9" i="19"/>
  <c r="AL49" i="19"/>
  <c r="Z19" i="19"/>
  <c r="N19" i="19"/>
  <c r="AF29" i="19"/>
  <c r="AF19" i="19"/>
  <c r="Z39" i="19"/>
  <c r="AL29" i="19"/>
  <c r="T39" i="19"/>
  <c r="AF9" i="19"/>
  <c r="AL9" i="19"/>
  <c r="AL39" i="19"/>
  <c r="Z29" i="19"/>
  <c r="N9" i="19"/>
  <c r="T49" i="19"/>
  <c r="AA28" i="19"/>
  <c r="AM48" i="19"/>
  <c r="O48" i="19"/>
  <c r="O8" i="19"/>
  <c r="AG28" i="19"/>
  <c r="U28" i="19"/>
  <c r="AM28" i="19"/>
  <c r="AA48" i="19"/>
  <c r="AA8" i="19"/>
  <c r="O38" i="19"/>
  <c r="AM38" i="19"/>
  <c r="U18" i="19"/>
  <c r="U8" i="19"/>
  <c r="AA18" i="19"/>
  <c r="AG38" i="19"/>
  <c r="AG8" i="19"/>
  <c r="O18" i="19"/>
  <c r="AA38" i="19"/>
  <c r="AG18" i="19"/>
  <c r="O28" i="19"/>
  <c r="AG48" i="19"/>
  <c r="AM8" i="19"/>
  <c r="AM18" i="19"/>
  <c r="U38" i="19"/>
  <c r="AB46" i="19"/>
  <c r="J46" i="19"/>
  <c r="U48" i="19"/>
  <c r="N8" i="19"/>
  <c r="AL48" i="19"/>
  <c r="AF18" i="19"/>
  <c r="N48" i="19"/>
  <c r="Z18" i="19"/>
  <c r="AF28" i="19"/>
  <c r="T8" i="19"/>
  <c r="T38" i="19"/>
  <c r="N18" i="19"/>
  <c r="Z28" i="19"/>
  <c r="Z48" i="19"/>
  <c r="T48" i="19"/>
  <c r="N28" i="19"/>
  <c r="AL8" i="19"/>
  <c r="AL38" i="19"/>
  <c r="AF48" i="19"/>
  <c r="AF8" i="19"/>
  <c r="N38" i="19"/>
  <c r="Z8" i="19"/>
  <c r="T18" i="19"/>
  <c r="AL18" i="19"/>
  <c r="Z38" i="19"/>
  <c r="AF38" i="19"/>
  <c r="T28" i="19"/>
  <c r="AL28" i="19"/>
  <c r="AE32" i="19"/>
  <c r="AK12" i="19"/>
  <c r="AE22" i="19"/>
  <c r="S22" i="19"/>
  <c r="AE42" i="19"/>
  <c r="M52" i="19"/>
  <c r="AE12" i="19"/>
  <c r="Y32" i="19"/>
  <c r="S12" i="19"/>
  <c r="Y22" i="19"/>
  <c r="M42" i="19"/>
  <c r="M32" i="19"/>
  <c r="S32" i="19"/>
  <c r="Y12" i="19"/>
  <c r="S52" i="19"/>
  <c r="S42" i="19"/>
  <c r="Y52" i="19"/>
  <c r="Y42" i="19"/>
  <c r="AK52" i="19"/>
  <c r="M22" i="19"/>
  <c r="M12" i="19"/>
  <c r="AE52" i="19"/>
  <c r="AK32" i="19"/>
  <c r="AK22" i="19"/>
  <c r="AK42" i="19"/>
  <c r="AE18" i="19"/>
  <c r="Y48" i="19"/>
  <c r="Y18" i="19"/>
  <c r="S28" i="19"/>
  <c r="AK38" i="19"/>
  <c r="S18" i="19"/>
  <c r="M8" i="19"/>
  <c r="AK48" i="19"/>
  <c r="M28" i="19"/>
  <c r="AE48" i="19"/>
  <c r="M48" i="19"/>
  <c r="S38" i="19"/>
  <c r="S8" i="19"/>
  <c r="M38" i="19"/>
  <c r="Y28" i="19"/>
  <c r="S48" i="19"/>
  <c r="AK8" i="19"/>
  <c r="Y38" i="19"/>
  <c r="AE38" i="19"/>
  <c r="AK28" i="19"/>
  <c r="AE28" i="19"/>
  <c r="AK18" i="19"/>
  <c r="Y8" i="19"/>
  <c r="AE8" i="19"/>
  <c r="M18" i="19"/>
  <c r="V30" i="19"/>
  <c r="AB40" i="19"/>
  <c r="AB20" i="19"/>
  <c r="AB30" i="19"/>
  <c r="AH20" i="19"/>
  <c r="P30" i="19"/>
  <c r="AH50" i="19"/>
  <c r="AH10" i="19"/>
  <c r="AB10" i="19"/>
  <c r="P20" i="19"/>
  <c r="P10" i="19"/>
  <c r="AH30" i="19"/>
  <c r="J20" i="19"/>
  <c r="J40" i="19"/>
  <c r="J50" i="19"/>
  <c r="J10" i="19"/>
  <c r="V40" i="19"/>
  <c r="AB50" i="19"/>
  <c r="V50" i="19"/>
  <c r="P50" i="19"/>
  <c r="AH40" i="19"/>
  <c r="P40" i="19"/>
  <c r="V20" i="19"/>
  <c r="J30" i="19"/>
  <c r="V10" i="19"/>
  <c r="V46" i="19"/>
  <c r="AF7" i="1"/>
  <c r="AK15" i="19"/>
  <c r="M15" i="19"/>
  <c r="AK35" i="19"/>
  <c r="AK55" i="19"/>
  <c r="AE25" i="19"/>
  <c r="AE45" i="19"/>
  <c r="Y25" i="19"/>
  <c r="Y15" i="19"/>
  <c r="AE15" i="19"/>
  <c r="Y35" i="19"/>
  <c r="AK45" i="19"/>
  <c r="Y45" i="19"/>
  <c r="M25" i="19"/>
  <c r="AE55" i="19"/>
  <c r="AE35" i="19"/>
  <c r="S45" i="19"/>
  <c r="S35" i="19"/>
  <c r="M35" i="19"/>
  <c r="M45" i="19"/>
  <c r="S25" i="19"/>
  <c r="M55" i="19"/>
  <c r="Y55" i="19"/>
  <c r="AK25" i="19"/>
  <c r="S55" i="19"/>
  <c r="S15" i="19"/>
  <c r="AC50" i="19"/>
  <c r="K10" i="19"/>
  <c r="K20" i="19"/>
  <c r="Q10" i="19"/>
  <c r="Q40" i="19"/>
  <c r="AC10" i="19"/>
  <c r="K40" i="19"/>
  <c r="AI20" i="19"/>
  <c r="AI30" i="19"/>
  <c r="Q50" i="19"/>
  <c r="K50" i="19"/>
  <c r="AC30" i="19"/>
  <c r="W10" i="19"/>
  <c r="W40" i="19"/>
  <c r="Q20" i="19"/>
  <c r="K30" i="19"/>
  <c r="AI50" i="19"/>
  <c r="AI40" i="19"/>
  <c r="AI10" i="19"/>
  <c r="AC40" i="19"/>
  <c r="AC20" i="19"/>
  <c r="W50" i="19"/>
  <c r="W20" i="19"/>
  <c r="W30" i="19"/>
  <c r="Q30" i="19"/>
  <c r="J23" i="19"/>
  <c r="J53" i="19"/>
  <c r="V53" i="19"/>
  <c r="AB43" i="19"/>
  <c r="AH43" i="19"/>
  <c r="AH33" i="19"/>
  <c r="V33" i="19"/>
  <c r="V43" i="19"/>
  <c r="P23" i="19"/>
  <c r="AB33" i="19"/>
  <c r="P13" i="19"/>
  <c r="J13" i="19"/>
  <c r="AB13" i="19"/>
  <c r="AH23" i="19"/>
  <c r="V23" i="19"/>
  <c r="J33" i="19"/>
  <c r="P33" i="19"/>
  <c r="AB23" i="19"/>
  <c r="V13" i="19"/>
  <c r="AH53" i="19"/>
  <c r="P43" i="19"/>
  <c r="AB53" i="19"/>
  <c r="P53" i="19"/>
  <c r="J43" i="19"/>
  <c r="AH13" i="19"/>
  <c r="AC43" i="19"/>
  <c r="AI33" i="19"/>
  <c r="AC53" i="19"/>
  <c r="Q53" i="19"/>
  <c r="AI23" i="19"/>
  <c r="AI53" i="19"/>
  <c r="AC33" i="19"/>
  <c r="Q13" i="19"/>
  <c r="W13" i="19"/>
  <c r="K23" i="19"/>
  <c r="Q33" i="19"/>
  <c r="AI13" i="19"/>
  <c r="AI43" i="19"/>
  <c r="K53" i="19"/>
  <c r="Q43" i="19"/>
  <c r="W43" i="19"/>
  <c r="AC23" i="19"/>
  <c r="Q23" i="19"/>
  <c r="K33" i="19"/>
  <c r="K43" i="19"/>
  <c r="AC13" i="19"/>
  <c r="W23" i="19"/>
  <c r="W33" i="19"/>
  <c r="W53" i="19"/>
  <c r="K13" i="19"/>
  <c r="J6" i="19"/>
  <c r="V26" i="19"/>
  <c r="AB16" i="19"/>
  <c r="V36" i="19"/>
  <c r="AH46" i="19"/>
  <c r="P6" i="19"/>
  <c r="AB6" i="19"/>
  <c r="AH16" i="19"/>
  <c r="AD8" i="1"/>
  <c r="AC17" i="19" l="1"/>
  <c r="AC7" i="19"/>
  <c r="W17" i="19"/>
  <c r="AI17" i="19"/>
  <c r="K17" i="19"/>
  <c r="Q17" i="19"/>
  <c r="AC27" i="19"/>
  <c r="AC47" i="19"/>
  <c r="K47" i="19"/>
  <c r="Q27" i="19"/>
  <c r="Q7" i="19"/>
  <c r="K27" i="19"/>
  <c r="W37" i="19"/>
  <c r="W27" i="19"/>
  <c r="W47" i="19"/>
  <c r="AI47" i="19"/>
  <c r="Q47" i="19"/>
  <c r="AI7" i="19"/>
  <c r="K37" i="19"/>
  <c r="Q37" i="19"/>
  <c r="AC37" i="19"/>
  <c r="K7" i="19"/>
  <c r="W7" i="19"/>
  <c r="AI27" i="19"/>
  <c r="AI37" i="19"/>
  <c r="L6" i="19"/>
  <c r="AJ6" i="19"/>
  <c r="L46" i="19"/>
  <c r="R6" i="19"/>
  <c r="R46" i="19"/>
  <c r="AD26" i="19"/>
  <c r="X46" i="19"/>
  <c r="L26" i="19"/>
  <c r="AD16" i="19"/>
  <c r="AD6" i="19"/>
  <c r="AJ16" i="19"/>
  <c r="X6" i="19"/>
  <c r="X26" i="19"/>
  <c r="AJ46" i="19"/>
  <c r="X16" i="19"/>
  <c r="L36" i="19"/>
  <c r="AD46" i="19"/>
  <c r="R26" i="19"/>
  <c r="X36" i="19"/>
  <c r="AD36" i="19"/>
  <c r="AJ26" i="19"/>
  <c r="L16" i="19"/>
  <c r="AJ36" i="19"/>
  <c r="R16" i="19"/>
  <c r="R36" i="19"/>
  <c r="Q6" i="19"/>
  <c r="K26" i="19"/>
  <c r="K46" i="19"/>
  <c r="K16" i="19"/>
  <c r="Q46" i="19"/>
  <c r="K6" i="19"/>
  <c r="W46" i="19"/>
  <c r="AI46" i="19"/>
  <c r="AF8" i="1"/>
  <c r="W26" i="19"/>
  <c r="AC26" i="19"/>
  <c r="Q16" i="19"/>
  <c r="AI36" i="19"/>
  <c r="AC46" i="19"/>
  <c r="AC16" i="19"/>
  <c r="AI6" i="19"/>
  <c r="AI26" i="19"/>
  <c r="W16" i="19"/>
  <c r="AI16" i="19"/>
  <c r="AC6" i="19"/>
  <c r="K36" i="19"/>
  <c r="Q36" i="19"/>
  <c r="W36" i="19"/>
  <c r="Q26" i="19"/>
  <c r="W6" i="19"/>
  <c r="AC36" i="19"/>
  <c r="R37" i="19" l="1"/>
  <c r="AD17" i="19"/>
  <c r="L47" i="19"/>
  <c r="R17" i="19"/>
  <c r="X7" i="19"/>
  <c r="AD37" i="19"/>
  <c r="AJ17" i="19"/>
  <c r="AJ47" i="19"/>
  <c r="L7" i="19"/>
  <c r="AJ27" i="19"/>
  <c r="X47" i="19"/>
  <c r="L37" i="19"/>
  <c r="R7" i="19"/>
  <c r="X27" i="19"/>
  <c r="X17" i="19"/>
  <c r="R47" i="19"/>
  <c r="R27" i="19"/>
  <c r="X37" i="19"/>
  <c r="L27" i="19"/>
  <c r="AD7" i="19"/>
  <c r="AD27" i="19"/>
  <c r="L17" i="19"/>
  <c r="AD47" i="19"/>
  <c r="AJ37" i="19"/>
  <c r="AJ7"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<sst xmlns="http://schemas.openxmlformats.org/spreadsheetml/2006/main" count="356" uniqueCount="233">
  <si>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</si>
  <si>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</si>
  <si>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</si>
  <si>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</si>
  <si>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</si>
  <si>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</si>
  <si>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</si>
  <si>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</si>
  <si>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</si>
  <si>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</si>
  <si>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</si>
  <si>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</si>
  <si>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</si>
  <si>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</si>
  <si>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</si>
  <si>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</si>
  <si>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</si>
  <si>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</si>
  <si>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</si>
  <si>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</si>
  <si>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</si>
  <si>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</si>
  <si>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</si>
  <si>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</si>
  <si>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</si>
  <si>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</si>
  <si>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</si>
  <si>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</si>
  <si>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</si>
  <si>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</si>
  <si>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</si>
  <si>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</si>
  <si>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</si>
  <si>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</si>
  <si>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</si>
  <si>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</si>
  <si>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Estado</t>
  </si>
  <si>
    <t>Finalizado</t>
  </si>
  <si>
    <t>En curso</t>
  </si>
  <si>
    <t>Causa Raíz</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</si>
  <si>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</si>
  <si>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</si>
  <si>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</si>
  <si>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</si>
  <si>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</si>
  <si>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</si>
  <si>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</si>
  <si>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</si>
  <si>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</si>
  <si>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</si>
  <si>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</si>
  <si>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</si>
  <si>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</si>
  <si>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</si>
  <si>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</si>
  <si>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</si>
  <si>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</si>
  <si>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</si>
  <si>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</si>
  <si>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</si>
  <si>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</si>
  <si>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</si>
  <si>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</si>
  <si>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</si>
  <si>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</si>
  <si>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</si>
  <si>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</si>
  <si>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</si>
  <si>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</si>
  <si>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</si>
  <si>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</si>
  <si>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</si>
  <si>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</si>
  <si>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</si>
  <si>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</si>
  <si>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</si>
  <si>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</si>
  <si>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</si>
  <si>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</si>
  <si>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</si>
  <si>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</si>
  <si>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</si>
  <si>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</si>
  <si>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</si>
  <si>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</si>
  <si>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</si>
  <si>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</si>
  <si>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</si>
  <si>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</si>
  <si>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</si>
  <si>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</si>
  <si>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</si>
  <si>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</si>
  <si>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</si>
  <si>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</si>
  <si>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</si>
  <si>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</si>
  <si>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</si>
  <si>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</si>
  <si>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</si>
  <si>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</si>
  <si>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</si>
  <si>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</si>
  <si>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</si>
  <si>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</si>
  <si>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</si>
  <si>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</si>
  <si>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</si>
  <si>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</si>
  <si>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</si>
  <si>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</si>
  <si>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</si>
  <si>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</si>
  <si>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</si>
  <si>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</si>
  <si>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</si>
  <si>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</si>
  <si>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</si>
  <si>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</si>
  <si>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</si>
  <si>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</si>
  <si>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</si>
  <si>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</si>
  <si>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</si>
  <si>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</si>
  <si>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</si>
  <si>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</si>
  <si>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</si>
  <si>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</si>
  <si>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</si>
  <si>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</si>
  <si>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</si>
  <si>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</si>
  <si>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</si>
  <si>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</si>
  <si>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</si>
  <si>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</si>
  <si>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</si>
  <si>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</si>
  <si>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</si>
  <si>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</si>
  <si>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</si>
  <si>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</si>
  <si>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</si>
  <si>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</si>
  <si>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</si>
  <si>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</si>
  <si>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</si>
  <si>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</si>
  <si>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</si>
  <si>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</si>
  <si>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</si>
  <si>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</si>
  <si>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</si>
  <si>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</si>
  <si>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</si>
  <si>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</si>
  <si>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</si>
  <si>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</si>
  <si>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</si>
  <si>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</si>
  <si>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</si>
  <si>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</si>
  <si>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</si>
  <si>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</si>
  <si>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</si>
  <si>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</si>
  <si>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</si>
  <si>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</si>
  <si>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</si>
  <si>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</si>
  <si>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</si>
  <si>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</si>
  <si>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</si>
  <si>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</si>
  <si>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</si>
  <si>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</si>
  <si>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</si>
  <si>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</si>
  <si>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</si>
  <si>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</si>
  <si>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</si>
  <si>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</si>
  <si>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</si>
  <si>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</si>
  <si>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</si>
  <si>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</si>
  <si>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</si>
  <si>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</si>
  <si>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</si>
  <si>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</si>
  <si>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</si>
  <si>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</si>
  <si>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</si>
  <si>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</si>
  <si>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</si>
  <si>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 xml:space="preserve">MAPA RIESGO </t>
  </si>
  <si>
    <t>La gestión de riesgos en FRIOGAN S.A., es un proceso fundamental que implica identificar, evaluar y mitigar las amenazas potenciales que podrían obstaculizar el logro de los objetivos establecidos. Este proceso abarca varios aspectos cruciales: la comprensión del contexto operativo, el liderazgo comprometido de la alta dirección, la integración de la gestión de riesgos en todos los niveles y funciones, el ciclo de identificación, evaluación, tratamiento y monitoreo de los riesgos con la participación de las partes interesadas, la comunicación efectiva y la consulta para tomar decisiones informadas, y el monitoreo y revisión constantes para adaptarse a los cambios del entorno. En conclusión, una gestión de riesgos adecuada permite a las organizaciones tomar decisiones más seguras y eficientes, contribuyendo al logro de sus objetivos de manera proactiva y efectiva.</t>
  </si>
  <si>
    <r>
      <rPr>
        <b/>
        <sz val="12"/>
        <color theme="9" tint="-0.249977111117893"/>
        <rFont val="Arial"/>
        <family val="2"/>
      </rPr>
      <t xml:space="preserve">*Nota: </t>
    </r>
    <r>
      <rPr>
        <sz val="12"/>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</si>
  <si>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Origen  del riesgo / Oportunidad  (Externo / Interno)</t>
  </si>
  <si>
    <t>Determine si el riesgo a trabajar corresponde a factores externos e internos</t>
  </si>
  <si>
    <t>Factor con incidencia en riesgos</t>
  </si>
  <si>
    <t>El factor de riesgo es cualquier elemento que aumenta la probabilidad de eventos no deseados o consecuencias negativas.</t>
  </si>
  <si>
    <t>No.</t>
  </si>
  <si>
    <t>Factor con incidencia de riesgo</t>
  </si>
  <si>
    <t>Origen del riesgo (Externo / Interno)</t>
  </si>
  <si>
    <t>Determine en la lista de despligue si el riesgo objeto del análisis tieme un impacto para FRIOGAN Económico, Reputacional o Económico / Reputacional.</t>
  </si>
  <si>
    <t>CLASIFICACION DE LOS RIESGOS</t>
  </si>
  <si>
    <t>Ejecución de procesos</t>
  </si>
  <si>
    <t>Usuarios, productos y prácticas</t>
  </si>
  <si>
    <t>Fallas tecnológicas</t>
  </si>
  <si>
    <t>Daños a activos fijos / Eventos externos</t>
  </si>
  <si>
    <t>Relaciones laborales</t>
  </si>
  <si>
    <t>Fraude externo</t>
  </si>
  <si>
    <t>Fraude interno</t>
  </si>
  <si>
    <t xml:space="preserve">Metodologia para la gestión de riesgos  "FRIOGAN" </t>
  </si>
  <si>
    <t>Seguridad alimentaria</t>
  </si>
  <si>
    <t>Externo</t>
  </si>
  <si>
    <t>Manipulación inadecuada de alimentos
Equipos y utensilios sucios o mal lavados
Superficies de trabajo contaminadas
Almacenamiento inadecuado de alimentos
Uso compartido de equipos y utensilios
Malas prácticas de manipulación de alimentos</t>
  </si>
  <si>
    <t>Manipulación inadecuada de alimentos, especialmente la falta de prácticas adecuadas de higiene personal, puede considerarse una de las principales causas de contaminación cruzada en entornos de manipulación de alimentos.</t>
  </si>
  <si>
    <t xml:space="preserve">Posibilidad de que los alimentos se contaminen con microorganismos dañinos debido a la manipulación inadecuada de equipos, utensilios o superficies que entran en contacto con los productos. </t>
  </si>
  <si>
    <t xml:space="preserve">Implementar procedimientos de lavado de manos rigurosos.
Capacitar al personal sobre la importancia de la higiene personal.
Establecer procedimientos claros de limpieza y desinfección.
Implementar un programa de monitoreo de la limpieza y desinfección.
Implementar un programa de limpieza y desinfección regular.
Capacitar al personal sobre la importancia de mantener las superficies de trabajo limpias.
Establecer procedimientos claros de almacenamiento para separar adecuadamente los alimentos crudos de los cocidos.
Capacitar al personal sobre las prácticas adecuadas de almacenamiento.
Designar equipos y utensilios específicos para alimentos crudos y cocidos.
Capacitar al personal sobre el uso adecuado de equipos y utensilios designados.
Proporcionar capacitación regular sobre prácticas seguras de manipulación de alimentos.
Implementar políticas y procedimientos claros para evitar malas prácticas.
</t>
  </si>
  <si>
    <t>Implementaremos medidas estrictas de higiene y limpieza, separaremos alimentos crudos y cocidos, capacitaremos al personal y estableceremos políticas claras para prevenir la contaminación cruzada.</t>
  </si>
  <si>
    <t>Gerente de Inocuidad y calidad</t>
  </si>
  <si>
    <t>Fuente:  Adaptado de la Norma NTC ISO 31000:2018 "Directrices para la gestión del riesgo"</t>
  </si>
  <si>
    <t>Manejo inadecuado de residuos</t>
  </si>
  <si>
    <t>Interno</t>
  </si>
  <si>
    <t xml:space="preserve">Falta de capacitación del personal en la segregación y disposición adecuada de los desechos.
Ausencia de contenedores adecuados para la separación de residuos.
Falta de supervisión en el manejo de desechos.
Procedimientos inadecuados para el almacenamiento temporal de residuos.
Procedimientos inadecuados para la eliminación final de residuos.
Falta de conciencia ambiental entre el personal.
Negligencia en seguir las normativas y regulaciones locales sobre el manejo de residuos.
</t>
  </si>
  <si>
    <t>Falta de capacitación del personal en la segregación y disposición adecuada de los desechos</t>
  </si>
  <si>
    <t>Posibilidad de que los desechos generados en un entorno determinado no sean segregados, almacenados, transportados o eliminados correctamente.</t>
  </si>
  <si>
    <t>Implementar programas de capacitación regulares sobre la segregación y disposición adecuada de los desechos.
Proporcionar material de capacitación, como manuales y procedimientos escritos, para que el personal pueda referirse a ellos.
Realizar evaluaciones periódicas del personal para garantizar que comprendan y sigan los procedimientos adecuados.
Adquirir contenedores específicos para la segregación de diferentes tipos de residuos, como orgánicos, reciclables, y residuos peligrosos.
Colocar contenedores claramente etiquetados en áreas estratégicas para facilitar la segregación adecuada de los desechos.
Realizar inspecciones regulares para garantizar que los contenedores estén en buen estado y sean adecuados para su propósito.
Realizar campañas de sensibilización y educación ambiental para fomentar una mayor conciencia entre el personal sobre la importancia de un manejo adecuado de los desechos.
Incentivar prácticas ambientalmente responsables, como la reducción, reutilización y reciclaje de residuos, a través de programas de incentivos y reconocimiento.</t>
  </si>
  <si>
    <t xml:space="preserve">Capacitación del personal en la segregación y disposición adecuada de los desechos, la adquisición e instalación de contenedores adecuados, la designación de un responsable del manejo de residuos y la implementación de procedimientos de supervisión. </t>
  </si>
  <si>
    <t>Corte y acondicionado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</si>
</sst>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2"/>
      <color theme="1"/>
      <name val="Arial"/>
      <family val="2"/>
    </font>
    <font>
      <sz val="12"/>
      <color theme="1"/>
      <name val="Arial"/>
      <family val="2"/>
    </font>
    <font>
      <sz val="12"/>
      <name val="Arial"/>
      <family val="2"/>
    </font>
    <font>
      <b/>
      <sz val="12"/>
      <color theme="9" tint="-0.249977111117893"/>
      <name val="Arial"/>
      <family val="2"/>
    </font>
    <font>
      <b/>
      <sz val="14"/>
      <color theme="1"/>
      <name val="Arial"/>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6" tint="0.59999389629810485"/>
        <bgColor indexed="64"/>
      </patternFill>
    </fill>
  </fills>
  <borders count="71">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9" fontId="12" fillId="0" borderId="0" applyFont="0" applyFill="0" applyBorder="0" applyAlignment="0" applyProtection="0"/>
    <xf numFmtId="0" fontId="44" fillId="0" borderId="0"/>
    <xf numFmtId="0" fontId="45" fillId="0" borderId="0"/>
    <xf numFmtId="0" fontId="4" fillId="0" borderId="0"/>
  </cellStyleXfs>
  <cellXfs count="361">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11" xfId="0" applyFont="1" applyFill="1" applyBorder="1" applyAlignment="1">
      <alignment horizontal="center" vertical="center" wrapText="1" readingOrder="1"/>
    </xf>
    <xf numFmtId="0" fontId="8" fillId="0" borderId="11" xfId="0" applyFont="1" applyBorder="1" applyAlignment="1">
      <alignment horizontal="justify" vertical="center" wrapText="1" readingOrder="1"/>
    </xf>
    <xf numFmtId="9" fontId="8" fillId="0" borderId="11"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5" fillId="0" borderId="0" xfId="0" applyFont="1" applyAlignment="1">
      <alignment vertical="center"/>
    </xf>
    <xf numFmtId="0" fontId="26" fillId="0" borderId="0" xfId="0" applyFont="1"/>
    <xf numFmtId="0" fontId="24" fillId="0" borderId="0" xfId="0" applyFont="1"/>
    <xf numFmtId="0" fontId="0" fillId="0" borderId="0" xfId="0" pivotButton="1"/>
    <xf numFmtId="0" fontId="10" fillId="0" borderId="0" xfId="0" applyFont="1" applyAlignment="1">
      <alignment horizontal="justify" vertical="center" wrapText="1" readingOrder="1"/>
    </xf>
    <xf numFmtId="0" fontId="27" fillId="0" borderId="0" xfId="0" applyFont="1"/>
    <xf numFmtId="0" fontId="29" fillId="6" borderId="0" xfId="0" applyFont="1" applyFill="1" applyAlignment="1">
      <alignment horizontal="center" vertical="center" wrapText="1" readingOrder="1"/>
    </xf>
    <xf numFmtId="0" fontId="30" fillId="0" borderId="11" xfId="0" applyFont="1" applyBorder="1" applyAlignment="1">
      <alignment horizontal="justify" vertical="center" wrapText="1" readingOrder="1"/>
    </xf>
    <xf numFmtId="0" fontId="30" fillId="0" borderId="1" xfId="0" applyFont="1" applyBorder="1" applyAlignment="1">
      <alignment horizontal="justify" vertical="center" wrapText="1" readingOrder="1"/>
    </xf>
    <xf numFmtId="0" fontId="30" fillId="5" borderId="11" xfId="0" applyFont="1" applyFill="1" applyBorder="1" applyAlignment="1">
      <alignment horizontal="center" vertical="center" wrapText="1" readingOrder="1"/>
    </xf>
    <xf numFmtId="0" fontId="30" fillId="7" borderId="1" xfId="0" applyFont="1" applyFill="1" applyBorder="1" applyAlignment="1">
      <alignment horizontal="center" vertical="center" wrapText="1" readingOrder="1"/>
    </xf>
    <xf numFmtId="0" fontId="30" fillId="4" borderId="1" xfId="0" applyFont="1" applyFill="1" applyBorder="1" applyAlignment="1">
      <alignment horizontal="center" vertical="center" wrapText="1" readingOrder="1"/>
    </xf>
    <xf numFmtId="0" fontId="30" fillId="8" borderId="1" xfId="0" applyFont="1" applyFill="1" applyBorder="1" applyAlignment="1">
      <alignment horizontal="center" vertical="center" wrapText="1" readingOrder="1"/>
    </xf>
    <xf numFmtId="0" fontId="31" fillId="9" borderId="1" xfId="0" applyFont="1" applyFill="1" applyBorder="1" applyAlignment="1">
      <alignment horizontal="center" vertical="center" wrapText="1" readingOrder="1"/>
    </xf>
    <xf numFmtId="0" fontId="30" fillId="0" borderId="11" xfId="0" applyFont="1" applyBorder="1" applyAlignment="1">
      <alignment horizontal="center" vertical="center" wrapText="1" readingOrder="1"/>
    </xf>
    <xf numFmtId="0" fontId="30" fillId="0" borderId="1" xfId="0" applyFont="1" applyBorder="1" applyAlignment="1">
      <alignment horizontal="center" vertical="center" wrapText="1" readingOrder="1"/>
    </xf>
    <xf numFmtId="0" fontId="17" fillId="11" borderId="12" xfId="0" applyFont="1" applyFill="1" applyBorder="1" applyAlignment="1" applyProtection="1">
      <alignment horizontal="center" vertical="center" wrapText="1" readingOrder="1"/>
      <protection hidden="1"/>
    </xf>
    <xf numFmtId="0" fontId="17" fillId="11" borderId="19" xfId="0" applyFont="1" applyFill="1" applyBorder="1" applyAlignment="1" applyProtection="1">
      <alignment horizontal="center" vertical="center" wrapText="1" readingOrder="1"/>
      <protection hidden="1"/>
    </xf>
    <xf numFmtId="0" fontId="17" fillId="11" borderId="13" xfId="0" applyFont="1" applyFill="1" applyBorder="1" applyAlignment="1" applyProtection="1">
      <alignment horizontal="center" vertic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19" xfId="0" applyFont="1" applyFill="1" applyBorder="1" applyAlignment="1" applyProtection="1">
      <alignment horizontal="center" wrapText="1" readingOrder="1"/>
      <protection hidden="1"/>
    </xf>
    <xf numFmtId="0" fontId="17" fillId="12" borderId="13" xfId="0" applyFont="1" applyFill="1" applyBorder="1" applyAlignment="1" applyProtection="1">
      <alignment horizontal="center" wrapText="1" readingOrder="1"/>
      <protection hidden="1"/>
    </xf>
    <xf numFmtId="0" fontId="17" fillId="11" borderId="14"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15" xfId="0" applyFont="1" applyFill="1" applyBorder="1" applyAlignment="1" applyProtection="1">
      <alignment horizontal="center" vertical="center" wrapText="1" readingOrder="1"/>
      <protection hidden="1"/>
    </xf>
    <xf numFmtId="0" fontId="17" fillId="12" borderId="14"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15" xfId="0" applyFont="1" applyFill="1" applyBorder="1" applyAlignment="1" applyProtection="1">
      <alignment horizontal="center" wrapText="1" readingOrder="1"/>
      <protection hidden="1"/>
    </xf>
    <xf numFmtId="0" fontId="17" fillId="11" borderId="16" xfId="0" applyFont="1" applyFill="1" applyBorder="1" applyAlignment="1" applyProtection="1">
      <alignment horizontal="center" vertical="center" wrapText="1" readingOrder="1"/>
      <protection hidden="1"/>
    </xf>
    <xf numFmtId="0" fontId="17" fillId="11" borderId="18" xfId="0" applyFont="1" applyFill="1" applyBorder="1" applyAlignment="1" applyProtection="1">
      <alignment horizontal="center" vertical="center" wrapText="1" readingOrder="1"/>
      <protection hidden="1"/>
    </xf>
    <xf numFmtId="0" fontId="17" fillId="11" borderId="17" xfId="0" applyFont="1" applyFill="1" applyBorder="1" applyAlignment="1" applyProtection="1">
      <alignment horizontal="center" vertical="center" wrapText="1" readingOrder="1"/>
      <protection hidden="1"/>
    </xf>
    <xf numFmtId="0" fontId="17" fillId="12" borderId="16" xfId="0" applyFont="1" applyFill="1" applyBorder="1" applyAlignment="1" applyProtection="1">
      <alignment horizontal="center" wrapText="1" readingOrder="1"/>
      <protection hidden="1"/>
    </xf>
    <xf numFmtId="0" fontId="17" fillId="12" borderId="18" xfId="0" applyFont="1" applyFill="1" applyBorder="1" applyAlignment="1" applyProtection="1">
      <alignment horizontal="center" wrapText="1" readingOrder="1"/>
      <protection hidden="1"/>
    </xf>
    <xf numFmtId="0" fontId="17" fillId="12" borderId="17" xfId="0" applyFont="1" applyFill="1" applyBorder="1" applyAlignment="1" applyProtection="1">
      <alignment horizontal="center" wrapText="1" readingOrder="1"/>
      <protection hidden="1"/>
    </xf>
    <xf numFmtId="0" fontId="17" fillId="13" borderId="12" xfId="0" applyFont="1" applyFill="1" applyBorder="1" applyAlignment="1" applyProtection="1">
      <alignment horizontal="center" wrapText="1" readingOrder="1"/>
      <protection hidden="1"/>
    </xf>
    <xf numFmtId="0" fontId="17" fillId="13" borderId="19" xfId="0" applyFont="1" applyFill="1" applyBorder="1" applyAlignment="1" applyProtection="1">
      <alignment horizontal="center" wrapText="1" readingOrder="1"/>
      <protection hidden="1"/>
    </xf>
    <xf numFmtId="0" fontId="17" fillId="13" borderId="13" xfId="0" applyFont="1" applyFill="1" applyBorder="1" applyAlignment="1" applyProtection="1">
      <alignment horizontal="center" wrapText="1" readingOrder="1"/>
      <protection hidden="1"/>
    </xf>
    <xf numFmtId="0" fontId="17" fillId="13" borderId="14"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15" xfId="0" applyFont="1" applyFill="1" applyBorder="1" applyAlignment="1" applyProtection="1">
      <alignment horizontal="center" wrapText="1" readingOrder="1"/>
      <protection hidden="1"/>
    </xf>
    <xf numFmtId="0" fontId="17" fillId="13" borderId="16" xfId="0" applyFont="1" applyFill="1" applyBorder="1" applyAlignment="1" applyProtection="1">
      <alignment horizontal="center" wrapText="1" readingOrder="1"/>
      <protection hidden="1"/>
    </xf>
    <xf numFmtId="0" fontId="17" fillId="13" borderId="18" xfId="0" applyFont="1" applyFill="1" applyBorder="1" applyAlignment="1" applyProtection="1">
      <alignment horizontal="center" wrapText="1" readingOrder="1"/>
      <protection hidden="1"/>
    </xf>
    <xf numFmtId="0" fontId="17" fillId="13" borderId="17" xfId="0" applyFont="1" applyFill="1" applyBorder="1" applyAlignment="1" applyProtection="1">
      <alignment horizontal="center" wrapText="1" readingOrder="1"/>
      <protection hidden="1"/>
    </xf>
    <xf numFmtId="0" fontId="17" fillId="5" borderId="12" xfId="0" applyFont="1" applyFill="1" applyBorder="1" applyAlignment="1" applyProtection="1">
      <alignment horizontal="center" wrapText="1" readingOrder="1"/>
      <protection hidden="1"/>
    </xf>
    <xf numFmtId="0" fontId="17" fillId="5" borderId="19" xfId="0" applyFont="1" applyFill="1" applyBorder="1" applyAlignment="1" applyProtection="1">
      <alignment horizontal="center" wrapText="1" readingOrder="1"/>
      <protection hidden="1"/>
    </xf>
    <xf numFmtId="0" fontId="17" fillId="5" borderId="13" xfId="0" applyFont="1" applyFill="1" applyBorder="1" applyAlignment="1" applyProtection="1">
      <alignment horizontal="center" wrapText="1" readingOrder="1"/>
      <protection hidden="1"/>
    </xf>
    <xf numFmtId="0" fontId="17" fillId="5" borderId="14"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15" xfId="0" applyFont="1" applyFill="1" applyBorder="1" applyAlignment="1" applyProtection="1">
      <alignment horizontal="center" wrapText="1" readingOrder="1"/>
      <protection hidden="1"/>
    </xf>
    <xf numFmtId="0" fontId="17" fillId="5" borderId="16" xfId="0" applyFont="1" applyFill="1" applyBorder="1" applyAlignment="1" applyProtection="1">
      <alignment horizontal="center" wrapText="1" readingOrder="1"/>
      <protection hidden="1"/>
    </xf>
    <xf numFmtId="0" fontId="17" fillId="5" borderId="18" xfId="0" applyFont="1" applyFill="1" applyBorder="1" applyAlignment="1" applyProtection="1">
      <alignment horizontal="center" wrapText="1" readingOrder="1"/>
      <protection hidden="1"/>
    </xf>
    <xf numFmtId="0" fontId="17" fillId="5" borderId="17"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0" fillId="3" borderId="0" xfId="0" applyFill="1"/>
    <xf numFmtId="0" fontId="46" fillId="3" borderId="46" xfId="2" applyFont="1" applyFill="1" applyBorder="1"/>
    <xf numFmtId="0" fontId="46" fillId="3" borderId="47" xfId="2" applyFont="1" applyFill="1" applyBorder="1"/>
    <xf numFmtId="0" fontId="46" fillId="3" borderId="48" xfId="2" applyFont="1" applyFill="1" applyBorder="1"/>
    <xf numFmtId="0" fontId="14" fillId="3" borderId="0" xfId="0" applyFont="1" applyFill="1" applyAlignment="1">
      <alignment vertical="center"/>
    </xf>
    <xf numFmtId="0" fontId="4" fillId="3" borderId="0" xfId="0" applyFont="1" applyFill="1"/>
    <xf numFmtId="0" fontId="33" fillId="3" borderId="0" xfId="0" applyFont="1" applyFill="1"/>
    <xf numFmtId="0" fontId="34" fillId="3" borderId="32" xfId="0" applyFont="1" applyFill="1" applyBorder="1" applyAlignment="1">
      <alignment horizontal="center" vertical="center" wrapText="1" readingOrder="1"/>
    </xf>
    <xf numFmtId="0" fontId="35" fillId="3" borderId="32" xfId="0" applyFont="1" applyFill="1" applyBorder="1" applyAlignment="1">
      <alignment horizontal="justify" vertical="center" wrapText="1" readingOrder="1"/>
    </xf>
    <xf numFmtId="9" fontId="34" fillId="3" borderId="39" xfId="0" applyNumberFormat="1" applyFont="1" applyFill="1" applyBorder="1" applyAlignment="1">
      <alignment horizontal="center" vertical="center" wrapText="1" readingOrder="1"/>
    </xf>
    <xf numFmtId="0" fontId="34" fillId="3" borderId="31" xfId="0" applyFont="1" applyFill="1" applyBorder="1" applyAlignment="1">
      <alignment horizontal="center" vertical="center" wrapText="1" readingOrder="1"/>
    </xf>
    <xf numFmtId="0" fontId="35" fillId="3" borderId="31" xfId="0" applyFont="1" applyFill="1" applyBorder="1" applyAlignment="1">
      <alignment horizontal="justify" vertical="center" wrapText="1" readingOrder="1"/>
    </xf>
    <xf numFmtId="9" fontId="34" fillId="3" borderId="34" xfId="0" applyNumberFormat="1" applyFont="1" applyFill="1" applyBorder="1" applyAlignment="1">
      <alignment horizontal="center" vertical="center" wrapText="1" readingOrder="1"/>
    </xf>
    <xf numFmtId="0" fontId="35" fillId="3" borderId="34" xfId="0" applyFont="1" applyFill="1" applyBorder="1" applyAlignment="1">
      <alignment horizontal="center" vertical="center" wrapText="1" readingOrder="1"/>
    </xf>
    <xf numFmtId="0" fontId="34" fillId="3" borderId="36" xfId="0" applyFont="1" applyFill="1" applyBorder="1" applyAlignment="1">
      <alignment horizontal="center" vertical="center" wrapText="1" readingOrder="1"/>
    </xf>
    <xf numFmtId="0" fontId="35" fillId="3" borderId="36" xfId="0" applyFont="1" applyFill="1" applyBorder="1" applyAlignment="1">
      <alignment horizontal="justify" vertical="center" wrapText="1" readingOrder="1"/>
    </xf>
    <xf numFmtId="0" fontId="35" fillId="3" borderId="37" xfId="0" applyFont="1" applyFill="1" applyBorder="1" applyAlignment="1">
      <alignment horizontal="center" vertical="center" wrapText="1" readingOrder="1"/>
    </xf>
    <xf numFmtId="0" fontId="43" fillId="3" borderId="0" xfId="0" applyFont="1" applyFill="1"/>
    <xf numFmtId="0" fontId="11" fillId="3" borderId="0" xfId="0" applyFont="1" applyFill="1"/>
    <xf numFmtId="0" fontId="28"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6" fillId="3" borderId="14" xfId="2" applyFont="1" applyFill="1" applyBorder="1"/>
    <xf numFmtId="0" fontId="51" fillId="3" borderId="0" xfId="0" applyFont="1" applyFill="1" applyAlignment="1">
      <alignment horizontal="left" vertical="center" wrapText="1"/>
    </xf>
    <xf numFmtId="0" fontId="52" fillId="3" borderId="0" xfId="0" applyFont="1" applyFill="1" applyAlignment="1">
      <alignment horizontal="left" vertical="top" wrapText="1"/>
    </xf>
    <xf numFmtId="0" fontId="46" fillId="3" borderId="0" xfId="2" applyFont="1" applyFill="1"/>
    <xf numFmtId="0" fontId="46" fillId="3" borderId="15" xfId="2" applyFont="1" applyFill="1" applyBorder="1"/>
    <xf numFmtId="0" fontId="46" fillId="3" borderId="16" xfId="2" applyFont="1" applyFill="1" applyBorder="1"/>
    <xf numFmtId="0" fontId="46" fillId="3" borderId="18" xfId="2" applyFont="1" applyFill="1" applyBorder="1"/>
    <xf numFmtId="0" fontId="46" fillId="3" borderId="17" xfId="2" applyFont="1" applyFill="1" applyBorder="1"/>
    <xf numFmtId="0" fontId="50" fillId="3" borderId="0" xfId="2" applyFont="1" applyFill="1" applyAlignment="1">
      <alignment horizontal="left" vertical="center" wrapText="1"/>
    </xf>
    <xf numFmtId="0" fontId="46" fillId="3" borderId="0" xfId="2" applyFont="1" applyFill="1" applyAlignment="1">
      <alignment horizontal="left" vertical="center" wrapText="1"/>
    </xf>
    <xf numFmtId="0" fontId="46" fillId="3" borderId="0" xfId="2" quotePrefix="1" applyFont="1" applyFill="1" applyAlignment="1">
      <alignment horizontal="left" vertical="center" wrapText="1"/>
    </xf>
    <xf numFmtId="0" fontId="48" fillId="3" borderId="14" xfId="2" quotePrefix="1" applyFont="1" applyFill="1" applyBorder="1" applyAlignment="1">
      <alignment horizontal="left" vertical="top" wrapText="1"/>
    </xf>
    <xf numFmtId="0" fontId="49" fillId="3" borderId="0" xfId="2" quotePrefix="1" applyFont="1" applyFill="1" applyAlignment="1">
      <alignment horizontal="left" vertical="top" wrapText="1"/>
    </xf>
    <xf numFmtId="0" fontId="49" fillId="3" borderId="15" xfId="2" quotePrefix="1" applyFont="1" applyFill="1" applyBorder="1" applyAlignment="1">
      <alignment horizontal="left" vertical="top" wrapText="1"/>
    </xf>
    <xf numFmtId="0" fontId="55" fillId="3" borderId="0" xfId="0" applyFont="1" applyFill="1"/>
    <xf numFmtId="0" fontId="55" fillId="0" borderId="0" xfId="0" applyFont="1"/>
    <xf numFmtId="0" fontId="55" fillId="3" borderId="0" xfId="0" applyFont="1" applyFill="1" applyAlignment="1">
      <alignment horizontal="center" vertical="center"/>
    </xf>
    <xf numFmtId="0" fontId="55" fillId="3" borderId="0" xfId="0" applyFont="1" applyFill="1" applyAlignment="1">
      <alignment horizontal="left" vertical="center"/>
    </xf>
    <xf numFmtId="0" fontId="55" fillId="3" borderId="0" xfId="0" applyFont="1" applyFill="1" applyAlignment="1">
      <alignment horizontal="center"/>
    </xf>
    <xf numFmtId="0" fontId="54" fillId="3" borderId="0" xfId="0" applyFont="1" applyFill="1" applyAlignment="1">
      <alignment horizontal="center" vertical="center"/>
    </xf>
    <xf numFmtId="0" fontId="54" fillId="2" borderId="0" xfId="0" applyFont="1" applyFill="1" applyAlignment="1">
      <alignment horizontal="center" vertical="center"/>
    </xf>
    <xf numFmtId="0" fontId="55" fillId="3" borderId="0" xfId="0" applyFont="1" applyFill="1" applyAlignment="1">
      <alignment vertical="center"/>
    </xf>
    <xf numFmtId="0" fontId="55" fillId="0" borderId="0" xfId="0" applyFont="1" applyAlignment="1">
      <alignment vertical="center"/>
    </xf>
    <xf numFmtId="0" fontId="55" fillId="0" borderId="2" xfId="0" applyFont="1" applyBorder="1" applyAlignment="1">
      <alignment horizontal="center" vertical="center"/>
    </xf>
    <xf numFmtId="0" fontId="54" fillId="0" borderId="0" xfId="0" applyFont="1" applyAlignment="1">
      <alignment horizontal="left" vertical="center"/>
    </xf>
    <xf numFmtId="0" fontId="55" fillId="0" borderId="0" xfId="0" applyFont="1" applyAlignment="1">
      <alignment horizontal="center" vertical="center"/>
    </xf>
    <xf numFmtId="0" fontId="55" fillId="0" borderId="0" xfId="0" applyFont="1" applyAlignment="1">
      <alignment horizontal="center"/>
    </xf>
    <xf numFmtId="0" fontId="55" fillId="0" borderId="6" xfId="0" applyFont="1" applyBorder="1" applyAlignment="1">
      <alignment horizontal="center" vertical="center"/>
    </xf>
    <xf numFmtId="0" fontId="4" fillId="3" borderId="0" xfId="0" applyFont="1" applyFill="1" applyAlignment="1">
      <alignment vertical="center"/>
    </xf>
    <xf numFmtId="0" fontId="54" fillId="15" borderId="4" xfId="0" applyFont="1" applyFill="1" applyBorder="1" applyAlignment="1">
      <alignment horizontal="center" vertical="center" textRotation="90"/>
    </xf>
    <xf numFmtId="0" fontId="54" fillId="15" borderId="8" xfId="0" applyFont="1" applyFill="1" applyBorder="1" applyAlignment="1">
      <alignment horizontal="center" vertical="center" wrapText="1"/>
    </xf>
    <xf numFmtId="0" fontId="34" fillId="15" borderId="41" xfId="0" applyFont="1" applyFill="1" applyBorder="1" applyAlignment="1">
      <alignment horizontal="center" vertical="center" wrapText="1" readingOrder="1"/>
    </xf>
    <xf numFmtId="0" fontId="34" fillId="15" borderId="42" xfId="0" applyFont="1" applyFill="1" applyBorder="1" applyAlignment="1">
      <alignment horizontal="center" vertical="center" wrapText="1" readingOrder="1"/>
    </xf>
    <xf numFmtId="0" fontId="54" fillId="15" borderId="8" xfId="0" applyFont="1" applyFill="1" applyBorder="1" applyAlignment="1">
      <alignment horizontal="center" vertical="center"/>
    </xf>
    <xf numFmtId="0" fontId="55" fillId="0" borderId="31" xfId="0" applyFont="1" applyBorder="1" applyAlignment="1">
      <alignment horizontal="center" vertical="top"/>
    </xf>
    <xf numFmtId="0" fontId="55" fillId="0" borderId="31" xfId="0" applyFont="1" applyBorder="1" applyAlignment="1" applyProtection="1">
      <alignment horizontal="justify" vertical="top" wrapText="1"/>
      <protection locked="0"/>
    </xf>
    <xf numFmtId="0" fontId="55" fillId="0" borderId="31" xfId="0" applyFont="1" applyBorder="1" applyAlignment="1" applyProtection="1">
      <alignment horizontal="center" vertical="top"/>
      <protection hidden="1"/>
    </xf>
    <xf numFmtId="0" fontId="55" fillId="0" borderId="31" xfId="0" applyFont="1" applyBorder="1" applyAlignment="1" applyProtection="1">
      <alignment horizontal="center" vertical="top" textRotation="90"/>
      <protection locked="0"/>
    </xf>
    <xf numFmtId="9" fontId="55" fillId="0" borderId="31" xfId="0" applyNumberFormat="1" applyFont="1" applyBorder="1" applyAlignment="1" applyProtection="1">
      <alignment horizontal="center" vertical="top"/>
      <protection hidden="1"/>
    </xf>
    <xf numFmtId="164" fontId="55" fillId="0" borderId="31" xfId="1" applyNumberFormat="1" applyFont="1" applyBorder="1" applyAlignment="1">
      <alignment horizontal="center" vertical="top"/>
    </xf>
    <xf numFmtId="0" fontId="54" fillId="0" borderId="31" xfId="0" applyFont="1" applyBorder="1" applyAlignment="1" applyProtection="1">
      <alignment horizontal="center" vertical="top" textRotation="90" wrapText="1"/>
      <protection hidden="1"/>
    </xf>
    <xf numFmtId="0" fontId="54" fillId="0" borderId="31" xfId="0" applyFont="1" applyBorder="1" applyAlignment="1" applyProtection="1">
      <alignment horizontal="center" vertical="top" textRotation="90"/>
      <protection hidden="1"/>
    </xf>
    <xf numFmtId="0" fontId="55" fillId="0" borderId="31" xfId="0" applyFont="1" applyBorder="1" applyAlignment="1" applyProtection="1">
      <alignment horizontal="justify" vertical="top"/>
      <protection locked="0"/>
    </xf>
    <xf numFmtId="14" fontId="55" fillId="0" borderId="31" xfId="0" applyNumberFormat="1" applyFont="1" applyBorder="1" applyAlignment="1" applyProtection="1">
      <alignment horizontal="justify" vertical="top"/>
      <protection locked="0"/>
    </xf>
    <xf numFmtId="0" fontId="55" fillId="0" borderId="31" xfId="0" applyFont="1" applyBorder="1" applyAlignment="1" applyProtection="1">
      <alignment vertical="top" wrapText="1"/>
      <protection locked="0"/>
    </xf>
    <xf numFmtId="0" fontId="56" fillId="0" borderId="31" xfId="0" applyFont="1" applyBorder="1" applyAlignment="1" applyProtection="1">
      <alignment vertical="top" wrapText="1"/>
      <protection locked="0"/>
    </xf>
    <xf numFmtId="0" fontId="55" fillId="0" borderId="31" xfId="0" applyFont="1" applyBorder="1" applyAlignment="1" applyProtection="1">
      <alignment vertical="top"/>
      <protection locked="0"/>
    </xf>
    <xf numFmtId="0" fontId="54" fillId="0" borderId="31" xfId="0" applyFont="1" applyBorder="1" applyAlignment="1" applyProtection="1">
      <alignment vertical="top" wrapText="1"/>
      <protection hidden="1"/>
    </xf>
    <xf numFmtId="9" fontId="55" fillId="0" borderId="31" xfId="0" applyNumberFormat="1" applyFont="1" applyBorder="1" applyAlignment="1" applyProtection="1">
      <alignment vertical="top" wrapText="1"/>
      <protection hidden="1"/>
    </xf>
    <xf numFmtId="9" fontId="55" fillId="0" borderId="31" xfId="0" applyNumberFormat="1" applyFont="1" applyBorder="1" applyAlignment="1" applyProtection="1">
      <alignment vertical="top" wrapText="1"/>
      <protection locked="0"/>
    </xf>
    <xf numFmtId="0" fontId="54" fillId="0" borderId="31" xfId="0" applyFont="1" applyBorder="1" applyAlignment="1" applyProtection="1">
      <alignment vertical="top"/>
      <protection hidden="1"/>
    </xf>
    <xf numFmtId="0" fontId="55" fillId="0" borderId="31" xfId="0" applyFont="1" applyBorder="1" applyAlignment="1">
      <alignment horizontal="center" vertical="center"/>
    </xf>
    <xf numFmtId="0" fontId="55" fillId="0" borderId="70" xfId="0" applyFont="1" applyBorder="1" applyAlignment="1" applyProtection="1">
      <alignment horizontal="center" vertical="top" textRotation="90"/>
      <protection locked="0"/>
    </xf>
    <xf numFmtId="0" fontId="47" fillId="14" borderId="43" xfId="2" applyFont="1" applyFill="1" applyBorder="1" applyAlignment="1">
      <alignment horizontal="center" vertical="center" wrapText="1"/>
    </xf>
    <xf numFmtId="0" fontId="47" fillId="14" borderId="44" xfId="2" applyFont="1" applyFill="1" applyBorder="1" applyAlignment="1">
      <alignment horizontal="center" vertical="center" wrapText="1"/>
    </xf>
    <xf numFmtId="0" fontId="47" fillId="14" borderId="45" xfId="2" applyFont="1" applyFill="1" applyBorder="1" applyAlignment="1">
      <alignment horizontal="center" vertical="center" wrapText="1"/>
    </xf>
    <xf numFmtId="0" fontId="1" fillId="0" borderId="14" xfId="2" quotePrefix="1" applyFont="1" applyBorder="1" applyAlignment="1">
      <alignment horizontal="left" vertical="center" wrapText="1"/>
    </xf>
    <xf numFmtId="0" fontId="1" fillId="0" borderId="0" xfId="2" quotePrefix="1" applyFont="1" applyAlignment="1">
      <alignment horizontal="left" vertical="center" wrapText="1"/>
    </xf>
    <xf numFmtId="0" fontId="1" fillId="0" borderId="15" xfId="2" quotePrefix="1" applyFont="1" applyBorder="1" applyAlignment="1">
      <alignment horizontal="left" vertical="center" wrapText="1"/>
    </xf>
    <xf numFmtId="0" fontId="1" fillId="0" borderId="59" xfId="2" quotePrefix="1" applyFont="1" applyBorder="1" applyAlignment="1">
      <alignment horizontal="left" vertical="center" wrapText="1"/>
    </xf>
    <xf numFmtId="0" fontId="1" fillId="0" borderId="60" xfId="2" quotePrefix="1" applyFont="1" applyBorder="1" applyAlignment="1">
      <alignment horizontal="left" vertical="center" wrapText="1"/>
    </xf>
    <xf numFmtId="0" fontId="1" fillId="0" borderId="61" xfId="2" quotePrefix="1" applyFont="1" applyBorder="1" applyAlignment="1">
      <alignment horizontal="left" vertical="center" wrapText="1"/>
    </xf>
    <xf numFmtId="0" fontId="48" fillId="3" borderId="46" xfId="2" quotePrefix="1" applyFont="1" applyFill="1" applyBorder="1" applyAlignment="1">
      <alignment horizontal="left" vertical="top" wrapText="1"/>
    </xf>
    <xf numFmtId="0" fontId="49" fillId="3" borderId="47" xfId="2" quotePrefix="1" applyFont="1" applyFill="1" applyBorder="1" applyAlignment="1">
      <alignment horizontal="left" vertical="top" wrapText="1"/>
    </xf>
    <xf numFmtId="0" fontId="49" fillId="3" borderId="48" xfId="2" quotePrefix="1" applyFont="1" applyFill="1" applyBorder="1" applyAlignment="1">
      <alignment horizontal="left" vertical="top" wrapText="1"/>
    </xf>
    <xf numFmtId="0" fontId="46" fillId="0" borderId="14" xfId="2" quotePrefix="1" applyFont="1" applyBorder="1" applyAlignment="1">
      <alignment horizontal="left" vertical="top" wrapText="1"/>
    </xf>
    <xf numFmtId="0" fontId="46" fillId="0" borderId="0" xfId="2" quotePrefix="1" applyFont="1" applyAlignment="1">
      <alignment horizontal="left" vertical="top" wrapText="1"/>
    </xf>
    <xf numFmtId="0" fontId="46" fillId="0" borderId="15" xfId="2" quotePrefix="1" applyFont="1" applyBorder="1" applyAlignment="1">
      <alignment horizontal="left" vertical="top" wrapText="1"/>
    </xf>
    <xf numFmtId="0" fontId="51" fillId="14" borderId="49" xfId="3" applyFont="1" applyFill="1" applyBorder="1" applyAlignment="1">
      <alignment horizontal="center" vertical="center" wrapText="1"/>
    </xf>
    <xf numFmtId="0" fontId="51" fillId="14" borderId="50" xfId="3" applyFont="1" applyFill="1" applyBorder="1" applyAlignment="1">
      <alignment horizontal="center" vertical="center" wrapText="1"/>
    </xf>
    <xf numFmtId="0" fontId="51" fillId="14" borderId="51" xfId="2" applyFont="1" applyFill="1" applyBorder="1" applyAlignment="1">
      <alignment horizontal="center" vertical="center"/>
    </xf>
    <xf numFmtId="0" fontId="51" fillId="14" borderId="52" xfId="2" applyFont="1" applyFill="1" applyBorder="1" applyAlignment="1">
      <alignment horizontal="center" vertical="center"/>
    </xf>
    <xf numFmtId="0" fontId="1" fillId="3" borderId="59" xfId="2" quotePrefix="1" applyFont="1" applyFill="1" applyBorder="1" applyAlignment="1">
      <alignment horizontal="justify" vertical="center" wrapText="1"/>
    </xf>
    <xf numFmtId="0" fontId="1" fillId="3" borderId="60" xfId="2" quotePrefix="1" applyFont="1" applyFill="1" applyBorder="1" applyAlignment="1">
      <alignment horizontal="justify" vertical="center" wrapText="1"/>
    </xf>
    <xf numFmtId="0" fontId="1" fillId="3" borderId="61" xfId="2" quotePrefix="1" applyFont="1" applyFill="1" applyBorder="1" applyAlignment="1">
      <alignment horizontal="justify" vertical="center" wrapText="1"/>
    </xf>
    <xf numFmtId="0" fontId="51" fillId="3" borderId="68" xfId="3" applyFont="1" applyFill="1" applyBorder="1" applyAlignment="1">
      <alignment horizontal="left" vertical="center" wrapText="1" readingOrder="1"/>
    </xf>
    <xf numFmtId="0" fontId="51" fillId="3" borderId="69" xfId="3" applyFont="1" applyFill="1" applyBorder="1" applyAlignment="1">
      <alignment horizontal="left" vertical="center" wrapText="1" readingOrder="1"/>
    </xf>
    <xf numFmtId="0" fontId="52" fillId="3" borderId="66" xfId="2" applyFont="1" applyFill="1" applyBorder="1" applyAlignment="1">
      <alignment horizontal="justify" vertical="center" wrapText="1"/>
    </xf>
    <xf numFmtId="0" fontId="52" fillId="3" borderId="67" xfId="2" applyFont="1" applyFill="1" applyBorder="1" applyAlignment="1">
      <alignment horizontal="justify" vertical="center" wrapText="1"/>
    </xf>
    <xf numFmtId="0" fontId="52" fillId="3" borderId="55" xfId="2" applyFont="1" applyFill="1" applyBorder="1" applyAlignment="1">
      <alignment horizontal="justify" vertical="center" wrapText="1"/>
    </xf>
    <xf numFmtId="0" fontId="52" fillId="3" borderId="56" xfId="2" applyFont="1" applyFill="1" applyBorder="1" applyAlignment="1">
      <alignment horizontal="justify" vertical="center" wrapText="1"/>
    </xf>
    <xf numFmtId="0" fontId="51" fillId="3" borderId="53" xfId="0" applyFont="1" applyFill="1" applyBorder="1" applyAlignment="1">
      <alignment horizontal="left" vertical="center" wrapText="1"/>
    </xf>
    <xf numFmtId="0" fontId="51" fillId="3" borderId="54" xfId="0" applyFont="1" applyFill="1" applyBorder="1" applyAlignment="1">
      <alignment horizontal="left" vertical="center" wrapText="1"/>
    </xf>
    <xf numFmtId="0" fontId="46" fillId="3" borderId="14" xfId="2" applyFont="1" applyFill="1" applyBorder="1" applyAlignment="1">
      <alignment horizontal="left" vertical="top" wrapText="1"/>
    </xf>
    <xf numFmtId="0" fontId="46" fillId="3" borderId="0" xfId="2" applyFont="1" applyFill="1" applyAlignment="1">
      <alignment horizontal="left" vertical="top" wrapText="1"/>
    </xf>
    <xf numFmtId="0" fontId="46" fillId="3" borderId="15" xfId="2" applyFont="1" applyFill="1" applyBorder="1" applyAlignment="1">
      <alignment horizontal="left" vertical="top" wrapText="1"/>
    </xf>
    <xf numFmtId="0" fontId="51" fillId="3" borderId="62" xfId="0" applyFont="1" applyFill="1" applyBorder="1" applyAlignment="1">
      <alignment horizontal="left" vertical="center" wrapText="1"/>
    </xf>
    <xf numFmtId="0" fontId="51" fillId="3" borderId="63" xfId="0" applyFont="1" applyFill="1" applyBorder="1" applyAlignment="1">
      <alignment horizontal="left" vertical="center" wrapText="1"/>
    </xf>
    <xf numFmtId="0" fontId="51" fillId="3" borderId="64" xfId="0" applyFont="1" applyFill="1" applyBorder="1" applyAlignment="1">
      <alignment horizontal="left" vertical="center" wrapText="1"/>
    </xf>
    <xf numFmtId="0" fontId="51" fillId="3" borderId="65" xfId="0" applyFont="1" applyFill="1" applyBorder="1" applyAlignment="1">
      <alignment horizontal="left" vertical="center" wrapText="1"/>
    </xf>
    <xf numFmtId="0" fontId="52" fillId="3" borderId="57" xfId="0" applyFont="1" applyFill="1" applyBorder="1" applyAlignment="1">
      <alignment horizontal="justify" vertical="center" wrapText="1"/>
    </xf>
    <xf numFmtId="0" fontId="52" fillId="3" borderId="58" xfId="0" applyFont="1" applyFill="1" applyBorder="1" applyAlignment="1">
      <alignment horizontal="justify" vertical="center" wrapText="1"/>
    </xf>
    <xf numFmtId="0" fontId="54" fillId="15" borderId="31" xfId="0" applyFont="1" applyFill="1" applyBorder="1" applyAlignment="1">
      <alignment horizontal="center" vertical="center" wrapText="1"/>
    </xf>
    <xf numFmtId="0" fontId="54" fillId="15" borderId="31" xfId="0" applyFont="1" applyFill="1" applyBorder="1" applyAlignment="1">
      <alignment horizontal="center" vertical="center"/>
    </xf>
    <xf numFmtId="0" fontId="54" fillId="15" borderId="2" xfId="0" applyFont="1" applyFill="1" applyBorder="1" applyAlignment="1">
      <alignment horizontal="center" vertical="center" textRotation="90" wrapText="1"/>
    </xf>
    <xf numFmtId="0" fontId="54" fillId="15" borderId="4" xfId="0" applyFont="1" applyFill="1" applyBorder="1" applyAlignment="1">
      <alignment horizontal="center" vertical="center" textRotation="90" wrapText="1"/>
    </xf>
    <xf numFmtId="0" fontId="54" fillId="15" borderId="5" xfId="0" applyFont="1" applyFill="1" applyBorder="1" applyAlignment="1">
      <alignment horizontal="center" vertical="center" wrapText="1"/>
    </xf>
    <xf numFmtId="0" fontId="54" fillId="15" borderId="4" xfId="0" applyFont="1" applyFill="1" applyBorder="1" applyAlignment="1">
      <alignment horizontal="center" vertical="center" wrapText="1"/>
    </xf>
    <xf numFmtId="0" fontId="54" fillId="15" borderId="8" xfId="0" applyFont="1" applyFill="1" applyBorder="1" applyAlignment="1">
      <alignment horizontal="center" vertical="center" wrapText="1"/>
    </xf>
    <xf numFmtId="0" fontId="54" fillId="15" borderId="9" xfId="0" applyFont="1" applyFill="1" applyBorder="1" applyAlignment="1">
      <alignment horizontal="center" vertical="center"/>
    </xf>
    <xf numFmtId="0" fontId="54" fillId="15" borderId="9" xfId="0" applyFont="1" applyFill="1" applyBorder="1" applyAlignment="1">
      <alignment horizontal="center" vertical="center" wrapText="1"/>
    </xf>
    <xf numFmtId="0" fontId="54" fillId="15" borderId="4" xfId="0" applyFont="1" applyFill="1" applyBorder="1" applyAlignment="1">
      <alignment horizontal="center" vertical="center" textRotation="90"/>
    </xf>
    <xf numFmtId="0" fontId="54" fillId="15" borderId="8" xfId="0" applyFont="1" applyFill="1" applyBorder="1" applyAlignment="1">
      <alignment horizontal="center" vertical="center" textRotation="90"/>
    </xf>
    <xf numFmtId="0" fontId="54" fillId="15" borderId="5" xfId="0" applyFont="1" applyFill="1" applyBorder="1" applyAlignment="1">
      <alignment horizontal="center" vertical="center"/>
    </xf>
    <xf numFmtId="0" fontId="54" fillId="15" borderId="4" xfId="0" applyFont="1" applyFill="1" applyBorder="1" applyAlignment="1">
      <alignment horizontal="center" vertical="center"/>
    </xf>
    <xf numFmtId="0" fontId="54" fillId="15" borderId="28" xfId="0" applyFont="1" applyFill="1" applyBorder="1" applyAlignment="1">
      <alignment horizontal="center" vertical="center" textRotation="90" wrapText="1"/>
    </xf>
    <xf numFmtId="0" fontId="54" fillId="15" borderId="9" xfId="0" applyFont="1" applyFill="1" applyBorder="1" applyAlignment="1">
      <alignment horizontal="center" vertical="center" textRotation="90" wrapText="1"/>
    </xf>
    <xf numFmtId="0" fontId="54" fillId="15" borderId="8" xfId="0" applyFont="1" applyFill="1" applyBorder="1" applyAlignment="1">
      <alignment horizontal="center" vertical="center" textRotation="90" wrapText="1"/>
    </xf>
    <xf numFmtId="0" fontId="54" fillId="15" borderId="2" xfId="0" applyFont="1" applyFill="1" applyBorder="1" applyAlignment="1">
      <alignment horizontal="center" vertical="center" wrapText="1"/>
    </xf>
    <xf numFmtId="0" fontId="54" fillId="15" borderId="2" xfId="0" applyFont="1" applyFill="1" applyBorder="1" applyAlignment="1">
      <alignment horizontal="center" vertical="center"/>
    </xf>
    <xf numFmtId="0" fontId="54" fillId="15" borderId="28" xfId="0" applyFont="1" applyFill="1" applyBorder="1" applyAlignment="1">
      <alignment horizontal="center" vertical="center"/>
    </xf>
    <xf numFmtId="0" fontId="54" fillId="15" borderId="29" xfId="0" applyFont="1" applyFill="1" applyBorder="1" applyAlignment="1">
      <alignment horizontal="center" vertical="center"/>
    </xf>
    <xf numFmtId="0" fontId="54" fillId="15" borderId="3" xfId="0" applyFont="1" applyFill="1" applyBorder="1" applyAlignment="1">
      <alignment horizontal="center" vertical="center"/>
    </xf>
    <xf numFmtId="0" fontId="54" fillId="15" borderId="30" xfId="0" applyFont="1" applyFill="1" applyBorder="1" applyAlignment="1">
      <alignment horizontal="center" vertical="center"/>
    </xf>
    <xf numFmtId="0" fontId="54" fillId="15" borderId="6" xfId="0" applyFont="1" applyFill="1" applyBorder="1" applyAlignment="1">
      <alignment horizontal="center" vertical="center"/>
    </xf>
    <xf numFmtId="0" fontId="54" fillId="15" borderId="10" xfId="0" applyFont="1" applyFill="1" applyBorder="1" applyAlignment="1">
      <alignment horizontal="center" vertical="center"/>
    </xf>
    <xf numFmtId="0" fontId="54" fillId="15" borderId="7" xfId="0" applyFont="1" applyFill="1" applyBorder="1" applyAlignment="1">
      <alignment horizontal="center" vertical="center"/>
    </xf>
    <xf numFmtId="0" fontId="55" fillId="0" borderId="6" xfId="0" applyFont="1" applyBorder="1" applyAlignment="1">
      <alignment horizontal="left" vertical="center" wrapText="1"/>
    </xf>
    <xf numFmtId="0" fontId="55" fillId="0" borderId="10" xfId="0" applyFont="1" applyBorder="1" applyAlignment="1">
      <alignment horizontal="left" vertical="center" wrapText="1"/>
    </xf>
    <xf numFmtId="0" fontId="23" fillId="0" borderId="0" xfId="0" applyFont="1" applyAlignment="1">
      <alignment horizontal="center" vertical="center" wrapText="1"/>
    </xf>
    <xf numFmtId="0" fontId="18" fillId="5" borderId="14"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15" xfId="0" applyFont="1" applyFill="1" applyBorder="1" applyAlignment="1" applyProtection="1">
      <alignment horizontal="center" wrapText="1" readingOrder="1"/>
      <protection hidden="1"/>
    </xf>
    <xf numFmtId="0" fontId="18" fillId="5" borderId="16" xfId="0" applyFont="1" applyFill="1" applyBorder="1" applyAlignment="1" applyProtection="1">
      <alignment horizontal="center" wrapText="1" readingOrder="1"/>
      <protection hidden="1"/>
    </xf>
    <xf numFmtId="0" fontId="18" fillId="5" borderId="18" xfId="0" applyFont="1" applyFill="1" applyBorder="1" applyAlignment="1" applyProtection="1">
      <alignment horizontal="center" wrapText="1" readingOrder="1"/>
      <protection hidden="1"/>
    </xf>
    <xf numFmtId="0" fontId="18" fillId="5" borderId="17" xfId="0" applyFont="1" applyFill="1" applyBorder="1" applyAlignment="1" applyProtection="1">
      <alignment horizontal="center" wrapText="1" readingOrder="1"/>
      <protection hidden="1"/>
    </xf>
    <xf numFmtId="0" fontId="18" fillId="5" borderId="12" xfId="0" applyFont="1" applyFill="1" applyBorder="1" applyAlignment="1" applyProtection="1">
      <alignment horizontal="center" wrapText="1" readingOrder="1"/>
      <protection hidden="1"/>
    </xf>
    <xf numFmtId="0" fontId="18" fillId="5" borderId="19" xfId="0" applyFont="1" applyFill="1" applyBorder="1" applyAlignment="1" applyProtection="1">
      <alignment horizontal="center" wrapText="1" readingOrder="1"/>
      <protection hidden="1"/>
    </xf>
    <xf numFmtId="0" fontId="18" fillId="5" borderId="13" xfId="0" applyFont="1" applyFill="1" applyBorder="1" applyAlignment="1" applyProtection="1">
      <alignment horizontal="center" wrapText="1" readingOrder="1"/>
      <protection hidden="1"/>
    </xf>
    <xf numFmtId="0" fontId="18" fillId="13" borderId="14"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8" fillId="13" borderId="15" xfId="0" applyFont="1" applyFill="1" applyBorder="1" applyAlignment="1" applyProtection="1">
      <alignment horizontal="center" wrapText="1" readingOrder="1"/>
      <protection hidden="1"/>
    </xf>
    <xf numFmtId="0" fontId="18" fillId="13" borderId="16" xfId="0" applyFont="1" applyFill="1" applyBorder="1" applyAlignment="1" applyProtection="1">
      <alignment horizontal="center" wrapText="1" readingOrder="1"/>
      <protection hidden="1"/>
    </xf>
    <xf numFmtId="0" fontId="18" fillId="13" borderId="18" xfId="0" applyFont="1" applyFill="1" applyBorder="1" applyAlignment="1" applyProtection="1">
      <alignment horizontal="center" wrapText="1" readingOrder="1"/>
      <protection hidden="1"/>
    </xf>
    <xf numFmtId="0" fontId="18" fillId="13" borderId="17" xfId="0" applyFont="1" applyFill="1" applyBorder="1" applyAlignment="1" applyProtection="1">
      <alignment horizontal="center" wrapText="1" readingOrder="1"/>
      <protection hidden="1"/>
    </xf>
    <xf numFmtId="0" fontId="18" fillId="13" borderId="12" xfId="0" applyFont="1" applyFill="1" applyBorder="1" applyAlignment="1" applyProtection="1">
      <alignment horizontal="center" wrapText="1" readingOrder="1"/>
      <protection hidden="1"/>
    </xf>
    <xf numFmtId="0" fontId="18" fillId="13" borderId="19" xfId="0" applyFont="1" applyFill="1" applyBorder="1" applyAlignment="1" applyProtection="1">
      <alignment horizontal="center" wrapText="1" readingOrder="1"/>
      <protection hidden="1"/>
    </xf>
    <xf numFmtId="0" fontId="18" fillId="13" borderId="13" xfId="0" applyFont="1" applyFill="1" applyBorder="1" applyAlignment="1" applyProtection="1">
      <alignment horizontal="center" wrapText="1" readingOrder="1"/>
      <protection hidden="1"/>
    </xf>
    <xf numFmtId="0" fontId="18" fillId="12" borderId="14"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15" xfId="0" applyFont="1" applyFill="1" applyBorder="1" applyAlignment="1" applyProtection="1">
      <alignment horizontal="center" wrapText="1" readingOrder="1"/>
      <protection hidden="1"/>
    </xf>
    <xf numFmtId="0" fontId="18" fillId="12" borderId="16" xfId="0" applyFont="1" applyFill="1" applyBorder="1" applyAlignment="1" applyProtection="1">
      <alignment horizontal="center" wrapText="1" readingOrder="1"/>
      <protection hidden="1"/>
    </xf>
    <xf numFmtId="0" fontId="18" fillId="12" borderId="18" xfId="0" applyFont="1" applyFill="1" applyBorder="1" applyAlignment="1" applyProtection="1">
      <alignment horizontal="center" wrapText="1" readingOrder="1"/>
      <protection hidden="1"/>
    </xf>
    <xf numFmtId="0" fontId="18" fillId="12" borderId="17"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19" xfId="0" applyFont="1" applyFill="1" applyBorder="1" applyAlignment="1" applyProtection="1">
      <alignment horizontal="center" wrapText="1" readingOrder="1"/>
      <protection hidden="1"/>
    </xf>
    <xf numFmtId="0" fontId="18" fillId="12" borderId="13" xfId="0" applyFont="1" applyFill="1" applyBorder="1" applyAlignment="1" applyProtection="1">
      <alignment horizontal="center" wrapText="1" readingOrder="1"/>
      <protection hidden="1"/>
    </xf>
    <xf numFmtId="0" fontId="18" fillId="11" borderId="14" xfId="0" applyFont="1" applyFill="1" applyBorder="1" applyAlignment="1" applyProtection="1">
      <alignment horizontal="center" vertical="center" wrapText="1" readingOrder="1"/>
      <protection hidden="1"/>
    </xf>
    <xf numFmtId="0" fontId="18" fillId="11" borderId="0" xfId="0" applyFont="1" applyFill="1" applyAlignment="1" applyProtection="1">
      <alignment horizontal="center" vertical="center" wrapText="1" readingOrder="1"/>
      <protection hidden="1"/>
    </xf>
    <xf numFmtId="0" fontId="18" fillId="11" borderId="15" xfId="0" applyFont="1" applyFill="1" applyBorder="1" applyAlignment="1" applyProtection="1">
      <alignment horizontal="center" vertical="center" wrapText="1" readingOrder="1"/>
      <protection hidden="1"/>
    </xf>
    <xf numFmtId="0" fontId="18" fillId="11" borderId="16" xfId="0" applyFont="1" applyFill="1" applyBorder="1" applyAlignment="1" applyProtection="1">
      <alignment horizontal="center" vertical="center" wrapText="1" readingOrder="1"/>
      <protection hidden="1"/>
    </xf>
    <xf numFmtId="0" fontId="18" fillId="11" borderId="18" xfId="0" applyFont="1" applyFill="1" applyBorder="1" applyAlignment="1" applyProtection="1">
      <alignment horizontal="center" vertical="center" wrapText="1" readingOrder="1"/>
      <protection hidden="1"/>
    </xf>
    <xf numFmtId="0" fontId="18" fillId="11" borderId="17" xfId="0" applyFont="1" applyFill="1" applyBorder="1" applyAlignment="1" applyProtection="1">
      <alignment horizontal="center" vertical="center" wrapText="1" readingOrder="1"/>
      <protection hidden="1"/>
    </xf>
    <xf numFmtId="0" fontId="18" fillId="11" borderId="12" xfId="0" applyFont="1" applyFill="1" applyBorder="1" applyAlignment="1" applyProtection="1">
      <alignment horizontal="center" vertical="center" wrapText="1" readingOrder="1"/>
      <protection hidden="1"/>
    </xf>
    <xf numFmtId="0" fontId="18" fillId="11" borderId="19" xfId="0" applyFont="1" applyFill="1" applyBorder="1" applyAlignment="1" applyProtection="1">
      <alignment horizontal="center" vertical="center" wrapText="1" readingOrder="1"/>
      <protection hidden="1"/>
    </xf>
    <xf numFmtId="0" fontId="18" fillId="11" borderId="13" xfId="0" applyFont="1" applyFill="1" applyBorder="1" applyAlignment="1" applyProtection="1">
      <alignment horizontal="center" vertical="center" wrapText="1" readingOrder="1"/>
      <protection hidden="1"/>
    </xf>
    <xf numFmtId="0" fontId="16" fillId="10" borderId="0" xfId="0" applyFont="1" applyFill="1" applyAlignment="1">
      <alignment horizontal="center" vertical="center" wrapText="1" readingOrder="1"/>
    </xf>
    <xf numFmtId="0" fontId="15" fillId="0" borderId="12" xfId="0" applyFont="1" applyBorder="1" applyAlignment="1">
      <alignment horizontal="center" vertical="center" wrapText="1"/>
    </xf>
    <xf numFmtId="0" fontId="15" fillId="0" borderId="19"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0" xfId="0" applyFont="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8" xfId="0" applyFont="1" applyBorder="1" applyAlignment="1">
      <alignment horizontal="center" vertical="center"/>
    </xf>
    <xf numFmtId="0" fontId="15" fillId="0" borderId="17" xfId="0" applyFont="1" applyBorder="1" applyAlignment="1">
      <alignment horizontal="center" vertical="center"/>
    </xf>
    <xf numFmtId="0" fontId="15" fillId="0" borderId="19" xfId="0" applyFont="1" applyBorder="1" applyAlignment="1">
      <alignment horizontal="center" vertical="center" wrapText="1"/>
    </xf>
    <xf numFmtId="0" fontId="16" fillId="10" borderId="0" xfId="0" applyFont="1" applyFill="1" applyAlignment="1">
      <alignment horizontal="center" vertical="center" textRotation="90" wrapText="1" readingOrder="1"/>
    </xf>
    <xf numFmtId="0" fontId="16" fillId="10" borderId="15" xfId="0" applyFont="1" applyFill="1" applyBorder="1" applyAlignment="1">
      <alignment horizontal="center" vertical="center" textRotation="90" wrapText="1" readingOrder="1"/>
    </xf>
    <xf numFmtId="0" fontId="19" fillId="12" borderId="20" xfId="0" applyFont="1" applyFill="1" applyBorder="1" applyAlignment="1">
      <alignment horizontal="center" vertical="center" wrapText="1" readingOrder="1"/>
    </xf>
    <xf numFmtId="0" fontId="19" fillId="12" borderId="21" xfId="0" applyFont="1" applyFill="1" applyBorder="1" applyAlignment="1">
      <alignment horizontal="center" vertical="center" wrapText="1" readingOrder="1"/>
    </xf>
    <xf numFmtId="0" fontId="19" fillId="12" borderId="22" xfId="0" applyFont="1" applyFill="1" applyBorder="1" applyAlignment="1">
      <alignment horizontal="center" vertical="center" wrapText="1" readingOrder="1"/>
    </xf>
    <xf numFmtId="0" fontId="19" fillId="12" borderId="23"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24" xfId="0" applyFont="1" applyFill="1" applyBorder="1" applyAlignment="1">
      <alignment horizontal="center" vertical="center" wrapText="1" readingOrder="1"/>
    </xf>
    <xf numFmtId="0" fontId="19" fillId="12" borderId="25" xfId="0" applyFont="1" applyFill="1" applyBorder="1" applyAlignment="1">
      <alignment horizontal="center" vertical="center" wrapText="1" readingOrder="1"/>
    </xf>
    <xf numFmtId="0" fontId="19" fillId="12" borderId="26" xfId="0" applyFont="1" applyFill="1" applyBorder="1" applyAlignment="1">
      <alignment horizontal="center" vertical="center" wrapText="1" readingOrder="1"/>
    </xf>
    <xf numFmtId="0" fontId="19" fillId="12" borderId="27"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1" borderId="21" xfId="0" applyFont="1" applyFill="1" applyBorder="1" applyAlignment="1">
      <alignment horizontal="center" vertical="center" wrapText="1" readingOrder="1"/>
    </xf>
    <xf numFmtId="0" fontId="19" fillId="11" borderId="22" xfId="0" applyFont="1" applyFill="1" applyBorder="1" applyAlignment="1">
      <alignment horizontal="center" vertical="center" wrapText="1" readingOrder="1"/>
    </xf>
    <xf numFmtId="0" fontId="19" fillId="11" borderId="23"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24" xfId="0" applyFont="1" applyFill="1" applyBorder="1" applyAlignment="1">
      <alignment horizontal="center" vertical="center" wrapText="1" readingOrder="1"/>
    </xf>
    <xf numFmtId="0" fontId="19" fillId="11" borderId="25" xfId="0" applyFont="1" applyFill="1" applyBorder="1" applyAlignment="1">
      <alignment horizontal="center" vertical="center" wrapText="1" readingOrder="1"/>
    </xf>
    <xf numFmtId="0" fontId="19" fillId="11" borderId="26" xfId="0" applyFont="1" applyFill="1" applyBorder="1" applyAlignment="1">
      <alignment horizontal="center" vertical="center" wrapText="1" readingOrder="1"/>
    </xf>
    <xf numFmtId="0" fontId="19" fillId="11" borderId="27" xfId="0" applyFont="1" applyFill="1" applyBorder="1" applyAlignment="1">
      <alignment horizontal="center" vertical="center" wrapText="1" readingOrder="1"/>
    </xf>
    <xf numFmtId="0" fontId="19" fillId="13" borderId="20" xfId="0" applyFont="1" applyFill="1" applyBorder="1" applyAlignment="1">
      <alignment horizontal="center" vertical="center" wrapText="1" readingOrder="1"/>
    </xf>
    <xf numFmtId="0" fontId="19" fillId="13" borderId="21" xfId="0" applyFont="1" applyFill="1" applyBorder="1" applyAlignment="1">
      <alignment horizontal="center" vertical="center" wrapText="1" readingOrder="1"/>
    </xf>
    <xf numFmtId="0" fontId="19" fillId="13" borderId="22" xfId="0" applyFont="1" applyFill="1" applyBorder="1" applyAlignment="1">
      <alignment horizontal="center" vertical="center" wrapText="1" readingOrder="1"/>
    </xf>
    <xf numFmtId="0" fontId="19" fillId="13" borderId="23"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24" xfId="0" applyFont="1" applyFill="1" applyBorder="1" applyAlignment="1">
      <alignment horizontal="center" vertical="center" wrapText="1" readingOrder="1"/>
    </xf>
    <xf numFmtId="0" fontId="19" fillId="13" borderId="25" xfId="0" applyFont="1" applyFill="1" applyBorder="1" applyAlignment="1">
      <alignment horizontal="center" vertical="center" wrapText="1" readingOrder="1"/>
    </xf>
    <xf numFmtId="0" fontId="19" fillId="13" borderId="26" xfId="0" applyFont="1" applyFill="1" applyBorder="1" applyAlignment="1">
      <alignment horizontal="center" vertical="center" wrapText="1" readingOrder="1"/>
    </xf>
    <xf numFmtId="0" fontId="19" fillId="13" borderId="27" xfId="0" applyFont="1" applyFill="1" applyBorder="1" applyAlignment="1">
      <alignment horizontal="center" vertical="center" wrapText="1" readingOrder="1"/>
    </xf>
    <xf numFmtId="0" fontId="19" fillId="5" borderId="20" xfId="0" applyFont="1" applyFill="1" applyBorder="1" applyAlignment="1">
      <alignment horizontal="center" vertical="center" wrapText="1" readingOrder="1"/>
    </xf>
    <xf numFmtId="0" fontId="19" fillId="5" borderId="21" xfId="0" applyFont="1" applyFill="1" applyBorder="1" applyAlignment="1">
      <alignment horizontal="center" vertical="center" wrapText="1" readingOrder="1"/>
    </xf>
    <xf numFmtId="0" fontId="19" fillId="5" borderId="22" xfId="0" applyFont="1" applyFill="1" applyBorder="1" applyAlignment="1">
      <alignment horizontal="center" vertical="center" wrapText="1" readingOrder="1"/>
    </xf>
    <xf numFmtId="0" fontId="19" fillId="5" borderId="23"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24" xfId="0" applyFont="1" applyFill="1" applyBorder="1" applyAlignment="1">
      <alignment horizontal="center" vertical="center" wrapText="1" readingOrder="1"/>
    </xf>
    <xf numFmtId="0" fontId="19" fillId="5" borderId="25" xfId="0" applyFont="1" applyFill="1" applyBorder="1" applyAlignment="1">
      <alignment horizontal="center" vertical="center" wrapText="1" readingOrder="1"/>
    </xf>
    <xf numFmtId="0" fontId="19" fillId="5" borderId="26" xfId="0" applyFont="1" applyFill="1" applyBorder="1" applyAlignment="1">
      <alignment horizontal="center" vertical="center" wrapText="1" readingOrder="1"/>
    </xf>
    <xf numFmtId="0" fontId="19" fillId="5" borderId="27" xfId="0" applyFont="1" applyFill="1" applyBorder="1" applyAlignment="1">
      <alignment horizontal="center" vertical="center" wrapText="1" readingOrder="1"/>
    </xf>
    <xf numFmtId="0" fontId="40" fillId="0" borderId="12" xfId="0" applyFont="1" applyBorder="1" applyAlignment="1">
      <alignment horizontal="center" vertical="center" wrapText="1"/>
    </xf>
    <xf numFmtId="0" fontId="40" fillId="0" borderId="19" xfId="0" applyFont="1" applyBorder="1" applyAlignment="1">
      <alignment horizontal="center" vertical="center"/>
    </xf>
    <xf numFmtId="0" fontId="40" fillId="0" borderId="13" xfId="0" applyFont="1" applyBorder="1" applyAlignment="1">
      <alignment horizontal="center" vertical="center"/>
    </xf>
    <xf numFmtId="0" fontId="40" fillId="0" borderId="14" xfId="0" applyFont="1" applyBorder="1" applyAlignment="1">
      <alignment horizontal="center" vertical="center"/>
    </xf>
    <xf numFmtId="0" fontId="40" fillId="0" borderId="0" xfId="0" applyFont="1" applyAlignment="1">
      <alignment horizontal="center" vertical="center"/>
    </xf>
    <xf numFmtId="0" fontId="40" fillId="0" borderId="15" xfId="0" applyFont="1" applyBorder="1" applyAlignment="1">
      <alignment horizontal="center" vertical="center"/>
    </xf>
    <xf numFmtId="0" fontId="40" fillId="0" borderId="16" xfId="0" applyFont="1" applyBorder="1" applyAlignment="1">
      <alignment horizontal="center" vertical="center"/>
    </xf>
    <xf numFmtId="0" fontId="40" fillId="0" borderId="18" xfId="0" applyFont="1" applyBorder="1" applyAlignment="1">
      <alignment horizontal="center" vertical="center"/>
    </xf>
    <xf numFmtId="0" fontId="40" fillId="0" borderId="17" xfId="0" applyFont="1" applyBorder="1" applyAlignment="1">
      <alignment horizontal="center" vertical="center"/>
    </xf>
    <xf numFmtId="0" fontId="40" fillId="0" borderId="19" xfId="0" applyFont="1" applyBorder="1" applyAlignment="1">
      <alignment horizontal="center" vertical="center" wrapText="1"/>
    </xf>
    <xf numFmtId="0" fontId="39" fillId="11" borderId="20" xfId="0" applyFont="1" applyFill="1" applyBorder="1" applyAlignment="1">
      <alignment horizontal="center" vertical="center" wrapText="1" readingOrder="1"/>
    </xf>
    <xf numFmtId="0" fontId="39" fillId="11" borderId="21" xfId="0" applyFont="1" applyFill="1" applyBorder="1" applyAlignment="1">
      <alignment horizontal="center" vertical="center" wrapText="1" readingOrder="1"/>
    </xf>
    <xf numFmtId="0" fontId="39" fillId="11" borderId="22" xfId="0" applyFont="1" applyFill="1" applyBorder="1" applyAlignment="1">
      <alignment horizontal="center" vertical="center" wrapText="1" readingOrder="1"/>
    </xf>
    <xf numFmtId="0" fontId="39" fillId="11" borderId="23" xfId="0" applyFont="1" applyFill="1" applyBorder="1" applyAlignment="1">
      <alignment horizontal="center" vertical="center" wrapText="1" readingOrder="1"/>
    </xf>
    <xf numFmtId="0" fontId="39" fillId="11" borderId="0" xfId="0" applyFont="1" applyFill="1" applyAlignment="1">
      <alignment horizontal="center" vertical="center" wrapText="1" readingOrder="1"/>
    </xf>
    <xf numFmtId="0" fontId="39" fillId="11" borderId="24" xfId="0" applyFont="1" applyFill="1" applyBorder="1" applyAlignment="1">
      <alignment horizontal="center" vertical="center" wrapText="1" readingOrder="1"/>
    </xf>
    <xf numFmtId="0" fontId="39" fillId="11" borderId="25" xfId="0" applyFont="1" applyFill="1" applyBorder="1" applyAlignment="1">
      <alignment horizontal="center" vertical="center" wrapText="1" readingOrder="1"/>
    </xf>
    <xf numFmtId="0" fontId="39" fillId="11" borderId="26" xfId="0" applyFont="1" applyFill="1" applyBorder="1" applyAlignment="1">
      <alignment horizontal="center" vertical="center" wrapText="1" readingOrder="1"/>
    </xf>
    <xf numFmtId="0" fontId="39" fillId="11" borderId="27" xfId="0" applyFont="1" applyFill="1" applyBorder="1" applyAlignment="1">
      <alignment horizontal="center" vertical="center" wrapText="1" readingOrder="1"/>
    </xf>
    <xf numFmtId="0" fontId="40" fillId="0" borderId="14" xfId="0" applyFont="1" applyBorder="1" applyAlignment="1">
      <alignment horizontal="center" vertical="center" wrapText="1"/>
    </xf>
    <xf numFmtId="0" fontId="39" fillId="12" borderId="20" xfId="0" applyFont="1" applyFill="1" applyBorder="1" applyAlignment="1">
      <alignment horizontal="center" vertical="center" wrapText="1" readingOrder="1"/>
    </xf>
    <xf numFmtId="0" fontId="39" fillId="12" borderId="21" xfId="0" applyFont="1" applyFill="1" applyBorder="1" applyAlignment="1">
      <alignment horizontal="center" vertical="center" wrapText="1" readingOrder="1"/>
    </xf>
    <xf numFmtId="0" fontId="39" fillId="12" borderId="22" xfId="0" applyFont="1" applyFill="1" applyBorder="1" applyAlignment="1">
      <alignment horizontal="center" vertical="center" wrapText="1" readingOrder="1"/>
    </xf>
    <xf numFmtId="0" fontId="39" fillId="12" borderId="23" xfId="0" applyFont="1" applyFill="1" applyBorder="1" applyAlignment="1">
      <alignment horizontal="center" vertical="center" wrapText="1" readingOrder="1"/>
    </xf>
    <xf numFmtId="0" fontId="39" fillId="12" borderId="0" xfId="0" applyFont="1" applyFill="1" applyAlignment="1">
      <alignment horizontal="center" vertical="center" wrapText="1" readingOrder="1"/>
    </xf>
    <xf numFmtId="0" fontId="39" fillId="12" borderId="24" xfId="0" applyFont="1" applyFill="1" applyBorder="1" applyAlignment="1">
      <alignment horizontal="center" vertical="center" wrapText="1" readingOrder="1"/>
    </xf>
    <xf numFmtId="0" fontId="39" fillId="12" borderId="25" xfId="0" applyFont="1" applyFill="1" applyBorder="1" applyAlignment="1">
      <alignment horizontal="center" vertical="center" wrapText="1" readingOrder="1"/>
    </xf>
    <xf numFmtId="0" fontId="39" fillId="12" borderId="26" xfId="0" applyFont="1" applyFill="1" applyBorder="1" applyAlignment="1">
      <alignment horizontal="center" vertical="center" wrapText="1" readingOrder="1"/>
    </xf>
    <xf numFmtId="0" fontId="39" fillId="12" borderId="27" xfId="0" applyFont="1" applyFill="1" applyBorder="1" applyAlignment="1">
      <alignment horizontal="center" vertical="center" wrapText="1" readingOrder="1"/>
    </xf>
    <xf numFmtId="0" fontId="38" fillId="0" borderId="0" xfId="0" applyFont="1" applyAlignment="1">
      <alignment horizontal="center" vertical="center" wrapText="1"/>
    </xf>
    <xf numFmtId="0" fontId="20" fillId="0" borderId="0" xfId="0" applyFont="1" applyAlignment="1">
      <alignment horizontal="center" vertical="center" wrapText="1"/>
    </xf>
    <xf numFmtId="0" fontId="39" fillId="5" borderId="20" xfId="0" applyFont="1" applyFill="1" applyBorder="1" applyAlignment="1">
      <alignment horizontal="center" vertical="center" wrapText="1" readingOrder="1"/>
    </xf>
    <xf numFmtId="0" fontId="39" fillId="5" borderId="21" xfId="0" applyFont="1" applyFill="1" applyBorder="1" applyAlignment="1">
      <alignment horizontal="center" vertical="center" wrapText="1" readingOrder="1"/>
    </xf>
    <xf numFmtId="0" fontId="39" fillId="5" borderId="22" xfId="0" applyFont="1" applyFill="1" applyBorder="1" applyAlignment="1">
      <alignment horizontal="center" vertical="center" wrapText="1" readingOrder="1"/>
    </xf>
    <xf numFmtId="0" fontId="39" fillId="5" borderId="23" xfId="0" applyFont="1" applyFill="1" applyBorder="1" applyAlignment="1">
      <alignment horizontal="center" vertical="center" wrapText="1" readingOrder="1"/>
    </xf>
    <xf numFmtId="0" fontId="39" fillId="5" borderId="0" xfId="0" applyFont="1" applyFill="1" applyAlignment="1">
      <alignment horizontal="center" vertical="center" wrapText="1" readingOrder="1"/>
    </xf>
    <xf numFmtId="0" fontId="39" fillId="5" borderId="24" xfId="0" applyFont="1" applyFill="1" applyBorder="1" applyAlignment="1">
      <alignment horizontal="center" vertical="center" wrapText="1" readingOrder="1"/>
    </xf>
    <xf numFmtId="0" fontId="39" fillId="5" borderId="25" xfId="0" applyFont="1" applyFill="1" applyBorder="1" applyAlignment="1">
      <alignment horizontal="center" vertical="center" wrapText="1" readingOrder="1"/>
    </xf>
    <xf numFmtId="0" fontId="39" fillId="5" borderId="26" xfId="0" applyFont="1" applyFill="1" applyBorder="1" applyAlignment="1">
      <alignment horizontal="center" vertical="center" wrapText="1" readingOrder="1"/>
    </xf>
    <xf numFmtId="0" fontId="39" fillId="5" borderId="27" xfId="0" applyFont="1" applyFill="1" applyBorder="1" applyAlignment="1">
      <alignment horizontal="center" vertical="center" wrapText="1" readingOrder="1"/>
    </xf>
    <xf numFmtId="0" fontId="39" fillId="13" borderId="20" xfId="0" applyFont="1" applyFill="1" applyBorder="1" applyAlignment="1">
      <alignment horizontal="center" vertical="center" wrapText="1" readingOrder="1"/>
    </xf>
    <xf numFmtId="0" fontId="39" fillId="13" borderId="21" xfId="0" applyFont="1" applyFill="1" applyBorder="1" applyAlignment="1">
      <alignment horizontal="center" vertical="center" wrapText="1" readingOrder="1"/>
    </xf>
    <xf numFmtId="0" fontId="39" fillId="13" borderId="22" xfId="0" applyFont="1" applyFill="1" applyBorder="1" applyAlignment="1">
      <alignment horizontal="center" vertical="center" wrapText="1" readingOrder="1"/>
    </xf>
    <xf numFmtId="0" fontId="39" fillId="13" borderId="23" xfId="0" applyFont="1" applyFill="1" applyBorder="1" applyAlignment="1">
      <alignment horizontal="center" vertical="center" wrapText="1" readingOrder="1"/>
    </xf>
    <xf numFmtId="0" fontId="39" fillId="13" borderId="0" xfId="0" applyFont="1" applyFill="1" applyAlignment="1">
      <alignment horizontal="center" vertical="center" wrapText="1" readingOrder="1"/>
    </xf>
    <xf numFmtId="0" fontId="39" fillId="13" borderId="24" xfId="0" applyFont="1" applyFill="1" applyBorder="1" applyAlignment="1">
      <alignment horizontal="center" vertical="center" wrapText="1" readingOrder="1"/>
    </xf>
    <xf numFmtId="0" fontId="39" fillId="13" borderId="25" xfId="0" applyFont="1" applyFill="1" applyBorder="1" applyAlignment="1">
      <alignment horizontal="center" vertical="center" wrapText="1" readingOrder="1"/>
    </xf>
    <xf numFmtId="0" fontId="39" fillId="13" borderId="26" xfId="0" applyFont="1" applyFill="1" applyBorder="1" applyAlignment="1">
      <alignment horizontal="center" vertical="center" wrapText="1" readingOrder="1"/>
    </xf>
    <xf numFmtId="0" fontId="39" fillId="13" borderId="27" xfId="0" applyFont="1" applyFill="1" applyBorder="1" applyAlignment="1">
      <alignment horizontal="center" vertical="center" wrapText="1" readingOrder="1"/>
    </xf>
    <xf numFmtId="0" fontId="22" fillId="0" borderId="0" xfId="0" applyFont="1" applyAlignment="1">
      <alignment horizontal="center" vertical="center"/>
    </xf>
    <xf numFmtId="0" fontId="42" fillId="0" borderId="0" xfId="0" applyFont="1" applyAlignment="1">
      <alignment horizontal="center" vertical="center"/>
    </xf>
    <xf numFmtId="0" fontId="4" fillId="3" borderId="0" xfId="0" applyFont="1" applyFill="1" applyAlignment="1">
      <alignment horizontal="left" vertical="center"/>
    </xf>
    <xf numFmtId="0" fontId="37" fillId="15" borderId="0" xfId="0" applyFont="1" applyFill="1" applyAlignment="1">
      <alignment horizontal="center" vertical="center" wrapText="1" readingOrder="1"/>
    </xf>
    <xf numFmtId="0" fontId="32" fillId="3" borderId="0" xfId="0" applyFont="1" applyFill="1" applyAlignment="1">
      <alignment horizontal="justify" vertical="center" wrapText="1"/>
    </xf>
    <xf numFmtId="0" fontId="34" fillId="15" borderId="40" xfId="0" applyFont="1" applyFill="1" applyBorder="1" applyAlignment="1">
      <alignment horizontal="center" vertical="center" wrapText="1" readingOrder="1"/>
    </xf>
    <xf numFmtId="0" fontId="34" fillId="15" borderId="41" xfId="0" applyFont="1" applyFill="1" applyBorder="1" applyAlignment="1">
      <alignment horizontal="center" vertical="center" wrapText="1" readingOrder="1"/>
    </xf>
    <xf numFmtId="0" fontId="34" fillId="3" borderId="38" xfId="0" applyFont="1" applyFill="1" applyBorder="1" applyAlignment="1">
      <alignment horizontal="center" vertical="center" wrapText="1" readingOrder="1"/>
    </xf>
    <xf numFmtId="0" fontId="34" fillId="3" borderId="33" xfId="0" applyFont="1" applyFill="1" applyBorder="1" applyAlignment="1">
      <alignment horizontal="center" vertical="center" wrapText="1" readingOrder="1"/>
    </xf>
    <xf numFmtId="0" fontId="34" fillId="3" borderId="32" xfId="0" applyFont="1" applyFill="1" applyBorder="1" applyAlignment="1">
      <alignment horizontal="center" vertical="center" wrapText="1" readingOrder="1"/>
    </xf>
    <xf numFmtId="0" fontId="34" fillId="3" borderId="31" xfId="0" applyFont="1" applyFill="1" applyBorder="1" applyAlignment="1">
      <alignment horizontal="center" vertical="center" wrapText="1" readingOrder="1"/>
    </xf>
    <xf numFmtId="0" fontId="34" fillId="3" borderId="35" xfId="0" applyFont="1" applyFill="1" applyBorder="1" applyAlignment="1">
      <alignment horizontal="center" vertical="center" wrapText="1" readingOrder="1"/>
    </xf>
    <xf numFmtId="0" fontId="34" fillId="3" borderId="36" xfId="0" applyFont="1" applyFill="1" applyBorder="1" applyAlignment="1">
      <alignment horizontal="center" vertical="center" wrapText="1" readingOrder="1"/>
    </xf>
    <xf numFmtId="0" fontId="58" fillId="0" borderId="31" xfId="0" applyFont="1" applyBorder="1" applyAlignment="1" applyProtection="1">
      <alignment horizontal="center" vertical="top" textRotation="90"/>
      <protection hidden="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33">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4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2" dataDxfId="31">
  <autoFilter ref="B209:C219" xr:uid="{00000000-0009-0000-0100-000001000000}"/>
  <tableColumns count="2">
    <tableColumn id="1" xr3:uid="{00000000-0010-0000-0000-000001000000}" name="Criterios" dataDxfId="30"/>
    <tableColumn id="2" xr3:uid="{00000000-0010-0000-0000-000002000000}" name="Subcriterios" dataDxfId="29"/>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4"/>
  <sheetViews>
    <sheetView topLeftCell="A33" zoomScale="110" zoomScaleNormal="110" workbookViewId="0">
      <selection activeCell="G36" sqref="G36"/>
    </sheetView>
  </sheetViews>
  <sheetFormatPr baseColWidth="10" defaultColWidth="11.44140625" defaultRowHeight="14.4" x14ac:dyDescent="0.3"/>
  <cols>
    <col min="1" max="1" width="2.88671875" style="69" customWidth="1"/>
    <col min="2" max="3" width="24.6640625" style="69" customWidth="1"/>
    <col min="4" max="4" width="16" style="69" customWidth="1"/>
    <col min="5" max="5" width="24.6640625" style="69" customWidth="1"/>
    <col min="6" max="6" width="27.6640625" style="69" customWidth="1"/>
    <col min="7" max="8" width="24.6640625" style="69" customWidth="1"/>
    <col min="9" max="16384" width="11.44140625" style="69"/>
  </cols>
  <sheetData>
    <row r="1" spans="2:8" ht="15" thickBot="1" x14ac:dyDescent="0.35"/>
    <row r="2" spans="2:8" ht="18" x14ac:dyDescent="0.3">
      <c r="B2" s="146" t="s">
        <v>215</v>
      </c>
      <c r="C2" s="147"/>
      <c r="D2" s="147"/>
      <c r="E2" s="147"/>
      <c r="F2" s="147"/>
      <c r="G2" s="147"/>
      <c r="H2" s="148"/>
    </row>
    <row r="3" spans="2:8" x14ac:dyDescent="0.3">
      <c r="B3" s="70"/>
      <c r="C3" s="71"/>
      <c r="D3" s="71"/>
      <c r="E3" s="71"/>
      <c r="F3" s="71"/>
      <c r="G3" s="71"/>
      <c r="H3" s="72"/>
    </row>
    <row r="4" spans="2:8" ht="63" customHeight="1" x14ac:dyDescent="0.3">
      <c r="B4" s="149" t="s">
        <v>197</v>
      </c>
      <c r="C4" s="150"/>
      <c r="D4" s="150"/>
      <c r="E4" s="150"/>
      <c r="F4" s="150"/>
      <c r="G4" s="150"/>
      <c r="H4" s="151"/>
    </row>
    <row r="5" spans="2:8" ht="6.6" customHeight="1" x14ac:dyDescent="0.3">
      <c r="B5" s="152"/>
      <c r="C5" s="153"/>
      <c r="D5" s="153"/>
      <c r="E5" s="153"/>
      <c r="F5" s="153"/>
      <c r="G5" s="153"/>
      <c r="H5" s="154"/>
    </row>
    <row r="6" spans="2:8" x14ac:dyDescent="0.3">
      <c r="B6" s="155" t="s">
        <v>155</v>
      </c>
      <c r="C6" s="156"/>
      <c r="D6" s="156"/>
      <c r="E6" s="156"/>
      <c r="F6" s="156"/>
      <c r="G6" s="156"/>
      <c r="H6" s="157"/>
    </row>
    <row r="7" spans="2:8" ht="95.25" customHeight="1" x14ac:dyDescent="0.3">
      <c r="B7" s="165" t="s">
        <v>157</v>
      </c>
      <c r="C7" s="166"/>
      <c r="D7" s="166"/>
      <c r="E7" s="166"/>
      <c r="F7" s="166"/>
      <c r="G7" s="166"/>
      <c r="H7" s="167"/>
    </row>
    <row r="8" spans="2:8" x14ac:dyDescent="0.3">
      <c r="B8" s="104"/>
      <c r="C8" s="105"/>
      <c r="D8" s="105"/>
      <c r="E8" s="105"/>
      <c r="F8" s="105"/>
      <c r="G8" s="105"/>
      <c r="H8" s="106"/>
    </row>
    <row r="9" spans="2:8" ht="16.5" customHeight="1" x14ac:dyDescent="0.3">
      <c r="B9" s="158" t="s">
        <v>186</v>
      </c>
      <c r="C9" s="159"/>
      <c r="D9" s="159"/>
      <c r="E9" s="159"/>
      <c r="F9" s="159"/>
      <c r="G9" s="159"/>
      <c r="H9" s="160"/>
    </row>
    <row r="10" spans="2:8" ht="44.25" customHeight="1" x14ac:dyDescent="0.3">
      <c r="B10" s="158"/>
      <c r="C10" s="159"/>
      <c r="D10" s="159"/>
      <c r="E10" s="159"/>
      <c r="F10" s="159"/>
      <c r="G10" s="159"/>
      <c r="H10" s="160"/>
    </row>
    <row r="11" spans="2:8" ht="15" thickBot="1" x14ac:dyDescent="0.35">
      <c r="B11" s="93"/>
      <c r="C11" s="96"/>
      <c r="D11" s="101"/>
      <c r="E11" s="102"/>
      <c r="F11" s="102"/>
      <c r="G11" s="103"/>
      <c r="H11" s="97"/>
    </row>
    <row r="12" spans="2:8" ht="15" thickTop="1" x14ac:dyDescent="0.3">
      <c r="B12" s="93"/>
      <c r="C12" s="161" t="s">
        <v>156</v>
      </c>
      <c r="D12" s="162"/>
      <c r="E12" s="163" t="s">
        <v>187</v>
      </c>
      <c r="F12" s="164"/>
      <c r="G12" s="96"/>
      <c r="H12" s="97"/>
    </row>
    <row r="13" spans="2:8" ht="35.25" customHeight="1" x14ac:dyDescent="0.3">
      <c r="B13" s="93"/>
      <c r="C13" s="168" t="s">
        <v>184</v>
      </c>
      <c r="D13" s="169"/>
      <c r="E13" s="170" t="s">
        <v>185</v>
      </c>
      <c r="F13" s="171"/>
      <c r="G13" s="96"/>
      <c r="H13" s="97"/>
    </row>
    <row r="14" spans="2:8" ht="34.200000000000003" customHeight="1" x14ac:dyDescent="0.3">
      <c r="B14" s="93"/>
      <c r="C14" s="168" t="s">
        <v>201</v>
      </c>
      <c r="D14" s="169"/>
      <c r="E14" s="170" t="s">
        <v>202</v>
      </c>
      <c r="F14" s="171"/>
      <c r="G14" s="96"/>
      <c r="H14" s="97"/>
    </row>
    <row r="15" spans="2:8" ht="19.5" customHeight="1" x14ac:dyDescent="0.3">
      <c r="B15" s="93"/>
      <c r="C15" s="168" t="s">
        <v>199</v>
      </c>
      <c r="D15" s="169"/>
      <c r="E15" s="170" t="s">
        <v>200</v>
      </c>
      <c r="F15" s="171"/>
      <c r="G15" s="96"/>
      <c r="H15" s="97"/>
    </row>
    <row r="16" spans="2:8" ht="34.5" customHeight="1" x14ac:dyDescent="0.3">
      <c r="B16" s="93"/>
      <c r="C16" s="168" t="s">
        <v>1</v>
      </c>
      <c r="D16" s="169"/>
      <c r="E16" s="172" t="s">
        <v>206</v>
      </c>
      <c r="F16" s="173"/>
      <c r="G16" s="96"/>
      <c r="H16" s="97"/>
    </row>
    <row r="17" spans="2:8" ht="27.75" customHeight="1" x14ac:dyDescent="0.3">
      <c r="B17" s="93"/>
      <c r="C17" s="168" t="s">
        <v>2</v>
      </c>
      <c r="D17" s="169"/>
      <c r="E17" s="172" t="s">
        <v>193</v>
      </c>
      <c r="F17" s="173"/>
      <c r="G17" s="96"/>
      <c r="H17" s="97"/>
    </row>
    <row r="18" spans="2:8" ht="28.5" customHeight="1" x14ac:dyDescent="0.3">
      <c r="B18" s="93"/>
      <c r="C18" s="168" t="s">
        <v>39</v>
      </c>
      <c r="D18" s="169"/>
      <c r="E18" s="172" t="s">
        <v>194</v>
      </c>
      <c r="F18" s="173"/>
      <c r="G18" s="96"/>
      <c r="H18" s="97"/>
    </row>
    <row r="19" spans="2:8" ht="72.75" customHeight="1" x14ac:dyDescent="0.3">
      <c r="B19" s="93"/>
      <c r="C19" s="168" t="s">
        <v>0</v>
      </c>
      <c r="D19" s="169"/>
      <c r="E19" s="172" t="s">
        <v>195</v>
      </c>
      <c r="F19" s="173"/>
      <c r="G19" s="96"/>
      <c r="H19" s="97"/>
    </row>
    <row r="20" spans="2:8" ht="64.5" customHeight="1" x14ac:dyDescent="0.3">
      <c r="B20" s="93"/>
      <c r="C20" s="174" t="s">
        <v>45</v>
      </c>
      <c r="D20" s="175"/>
      <c r="E20" s="172" t="s">
        <v>159</v>
      </c>
      <c r="F20" s="173"/>
      <c r="G20" s="96"/>
      <c r="H20" s="97"/>
    </row>
    <row r="21" spans="2:8" ht="71.25" customHeight="1" x14ac:dyDescent="0.3">
      <c r="B21" s="93"/>
      <c r="C21" s="174" t="s">
        <v>158</v>
      </c>
      <c r="D21" s="175"/>
      <c r="E21" s="172" t="s">
        <v>160</v>
      </c>
      <c r="F21" s="173"/>
      <c r="G21" s="96"/>
      <c r="H21" s="97"/>
    </row>
    <row r="22" spans="2:8" ht="55.5" customHeight="1" x14ac:dyDescent="0.3">
      <c r="B22" s="93"/>
      <c r="C22" s="179" t="s">
        <v>161</v>
      </c>
      <c r="D22" s="180"/>
      <c r="E22" s="172" t="s">
        <v>162</v>
      </c>
      <c r="F22" s="173"/>
      <c r="G22" s="96"/>
      <c r="H22" s="97"/>
    </row>
    <row r="23" spans="2:8" ht="42" customHeight="1" x14ac:dyDescent="0.3">
      <c r="B23" s="93"/>
      <c r="C23" s="179" t="s">
        <v>43</v>
      </c>
      <c r="D23" s="180"/>
      <c r="E23" s="172" t="s">
        <v>163</v>
      </c>
      <c r="F23" s="173"/>
      <c r="G23" s="96"/>
      <c r="H23" s="97"/>
    </row>
    <row r="24" spans="2:8" ht="59.25" customHeight="1" x14ac:dyDescent="0.3">
      <c r="B24" s="93"/>
      <c r="C24" s="179" t="s">
        <v>154</v>
      </c>
      <c r="D24" s="180"/>
      <c r="E24" s="172" t="s">
        <v>164</v>
      </c>
      <c r="F24" s="173"/>
      <c r="G24" s="96"/>
      <c r="H24" s="97"/>
    </row>
    <row r="25" spans="2:8" ht="23.25" customHeight="1" x14ac:dyDescent="0.3">
      <c r="B25" s="93"/>
      <c r="C25" s="179" t="s">
        <v>11</v>
      </c>
      <c r="D25" s="180"/>
      <c r="E25" s="172" t="s">
        <v>165</v>
      </c>
      <c r="F25" s="173"/>
      <c r="G25" s="96"/>
      <c r="H25" s="97"/>
    </row>
    <row r="26" spans="2:8" ht="30.75" customHeight="1" x14ac:dyDescent="0.3">
      <c r="B26" s="93"/>
      <c r="C26" s="179" t="s">
        <v>169</v>
      </c>
      <c r="D26" s="180"/>
      <c r="E26" s="172" t="s">
        <v>166</v>
      </c>
      <c r="F26" s="173"/>
      <c r="G26" s="96"/>
      <c r="H26" s="97"/>
    </row>
    <row r="27" spans="2:8" ht="35.25" customHeight="1" x14ac:dyDescent="0.3">
      <c r="B27" s="93"/>
      <c r="C27" s="179" t="s">
        <v>170</v>
      </c>
      <c r="D27" s="180"/>
      <c r="E27" s="172" t="s">
        <v>167</v>
      </c>
      <c r="F27" s="173"/>
      <c r="G27" s="96"/>
      <c r="H27" s="97"/>
    </row>
    <row r="28" spans="2:8" ht="33" customHeight="1" x14ac:dyDescent="0.3">
      <c r="B28" s="93"/>
      <c r="C28" s="179" t="s">
        <v>170</v>
      </c>
      <c r="D28" s="180"/>
      <c r="E28" s="172" t="s">
        <v>167</v>
      </c>
      <c r="F28" s="173"/>
      <c r="G28" s="96"/>
      <c r="H28" s="97"/>
    </row>
    <row r="29" spans="2:8" ht="30" customHeight="1" x14ac:dyDescent="0.3">
      <c r="B29" s="93"/>
      <c r="C29" s="179" t="s">
        <v>171</v>
      </c>
      <c r="D29" s="180"/>
      <c r="E29" s="172" t="s">
        <v>168</v>
      </c>
      <c r="F29" s="173"/>
      <c r="G29" s="96"/>
      <c r="H29" s="97"/>
    </row>
    <row r="30" spans="2:8" ht="35.25" customHeight="1" x14ac:dyDescent="0.3">
      <c r="B30" s="93"/>
      <c r="C30" s="179" t="s">
        <v>172</v>
      </c>
      <c r="D30" s="180"/>
      <c r="E30" s="172" t="s">
        <v>173</v>
      </c>
      <c r="F30" s="173"/>
      <c r="G30" s="96"/>
      <c r="H30" s="97"/>
    </row>
    <row r="31" spans="2:8" ht="31.5" customHeight="1" x14ac:dyDescent="0.3">
      <c r="B31" s="93"/>
      <c r="C31" s="179" t="s">
        <v>174</v>
      </c>
      <c r="D31" s="180"/>
      <c r="E31" s="172" t="s">
        <v>175</v>
      </c>
      <c r="F31" s="173"/>
      <c r="G31" s="96"/>
      <c r="H31" s="97"/>
    </row>
    <row r="32" spans="2:8" ht="35.25" customHeight="1" x14ac:dyDescent="0.3">
      <c r="B32" s="93"/>
      <c r="C32" s="179" t="s">
        <v>176</v>
      </c>
      <c r="D32" s="180"/>
      <c r="E32" s="172" t="s">
        <v>177</v>
      </c>
      <c r="F32" s="173"/>
      <c r="G32" s="96"/>
      <c r="H32" s="97"/>
    </row>
    <row r="33" spans="2:8" ht="59.25" customHeight="1" x14ac:dyDescent="0.3">
      <c r="B33" s="93"/>
      <c r="C33" s="179" t="s">
        <v>178</v>
      </c>
      <c r="D33" s="180"/>
      <c r="E33" s="172" t="s">
        <v>179</v>
      </c>
      <c r="F33" s="173"/>
      <c r="G33" s="96"/>
      <c r="H33" s="97"/>
    </row>
    <row r="34" spans="2:8" ht="29.25" customHeight="1" x14ac:dyDescent="0.3">
      <c r="B34" s="93"/>
      <c r="C34" s="179" t="s">
        <v>28</v>
      </c>
      <c r="D34" s="180"/>
      <c r="E34" s="172" t="s">
        <v>180</v>
      </c>
      <c r="F34" s="173"/>
      <c r="G34" s="96"/>
      <c r="H34" s="97"/>
    </row>
    <row r="35" spans="2:8" ht="82.5" customHeight="1" x14ac:dyDescent="0.3">
      <c r="B35" s="93"/>
      <c r="C35" s="179" t="s">
        <v>182</v>
      </c>
      <c r="D35" s="180"/>
      <c r="E35" s="172" t="s">
        <v>181</v>
      </c>
      <c r="F35" s="173"/>
      <c r="G35" s="96"/>
      <c r="H35" s="97"/>
    </row>
    <row r="36" spans="2:8" ht="46.5" customHeight="1" x14ac:dyDescent="0.3">
      <c r="B36" s="93"/>
      <c r="C36" s="179" t="s">
        <v>36</v>
      </c>
      <c r="D36" s="180"/>
      <c r="E36" s="172" t="s">
        <v>183</v>
      </c>
      <c r="F36" s="173"/>
      <c r="G36" s="96"/>
      <c r="H36" s="97"/>
    </row>
    <row r="37" spans="2:8" ht="6.75" customHeight="1" thickBot="1" x14ac:dyDescent="0.35">
      <c r="B37" s="93"/>
      <c r="C37" s="181"/>
      <c r="D37" s="182"/>
      <c r="E37" s="183"/>
      <c r="F37" s="184"/>
      <c r="G37" s="96"/>
      <c r="H37" s="97"/>
    </row>
    <row r="38" spans="2:8" ht="15" thickTop="1" x14ac:dyDescent="0.3">
      <c r="B38" s="93"/>
      <c r="C38" s="94"/>
      <c r="D38" s="94"/>
      <c r="E38" s="95"/>
      <c r="F38" s="95"/>
      <c r="G38" s="96"/>
      <c r="H38" s="97"/>
    </row>
    <row r="39" spans="2:8" ht="21" customHeight="1" x14ac:dyDescent="0.3">
      <c r="B39" s="176" t="s">
        <v>188</v>
      </c>
      <c r="C39" s="177"/>
      <c r="D39" s="177"/>
      <c r="E39" s="177"/>
      <c r="F39" s="177"/>
      <c r="G39" s="177"/>
      <c r="H39" s="178"/>
    </row>
    <row r="40" spans="2:8" ht="20.25" customHeight="1" x14ac:dyDescent="0.3">
      <c r="B40" s="176" t="s">
        <v>189</v>
      </c>
      <c r="C40" s="177"/>
      <c r="D40" s="177"/>
      <c r="E40" s="177"/>
      <c r="F40" s="177"/>
      <c r="G40" s="177"/>
      <c r="H40" s="178"/>
    </row>
    <row r="41" spans="2:8" ht="20.25" customHeight="1" x14ac:dyDescent="0.3">
      <c r="B41" s="176" t="s">
        <v>190</v>
      </c>
      <c r="C41" s="177"/>
      <c r="D41" s="177"/>
      <c r="E41" s="177"/>
      <c r="F41" s="177"/>
      <c r="G41" s="177"/>
      <c r="H41" s="178"/>
    </row>
    <row r="42" spans="2:8" ht="20.25" customHeight="1" x14ac:dyDescent="0.3">
      <c r="B42" s="176" t="s">
        <v>191</v>
      </c>
      <c r="C42" s="177"/>
      <c r="D42" s="177"/>
      <c r="E42" s="177"/>
      <c r="F42" s="177"/>
      <c r="G42" s="177"/>
      <c r="H42" s="178"/>
    </row>
    <row r="43" spans="2:8" x14ac:dyDescent="0.3">
      <c r="B43" s="176" t="s">
        <v>192</v>
      </c>
      <c r="C43" s="177"/>
      <c r="D43" s="177"/>
      <c r="E43" s="177"/>
      <c r="F43" s="177"/>
      <c r="G43" s="177"/>
      <c r="H43" s="178"/>
    </row>
    <row r="44" spans="2:8" ht="15" thickBot="1" x14ac:dyDescent="0.35">
      <c r="B44" s="98"/>
      <c r="C44" s="99"/>
      <c r="D44" s="99"/>
      <c r="E44" s="99"/>
      <c r="F44" s="99"/>
      <c r="G44" s="99"/>
      <c r="H44" s="100"/>
    </row>
  </sheetData>
  <mergeCells count="62">
    <mergeCell ref="E27:F27"/>
    <mergeCell ref="C27:D27"/>
    <mergeCell ref="E21:F21"/>
    <mergeCell ref="C21:D21"/>
    <mergeCell ref="C24:D24"/>
    <mergeCell ref="E24:F24"/>
    <mergeCell ref="B40:H40"/>
    <mergeCell ref="C37:D37"/>
    <mergeCell ref="E37:F37"/>
    <mergeCell ref="C36:D36"/>
    <mergeCell ref="E36:F36"/>
    <mergeCell ref="C32:D32"/>
    <mergeCell ref="B39:H39"/>
    <mergeCell ref="C28:D28"/>
    <mergeCell ref="E28:F28"/>
    <mergeCell ref="C29:D29"/>
    <mergeCell ref="E29:F29"/>
    <mergeCell ref="E32:F32"/>
    <mergeCell ref="C33:D33"/>
    <mergeCell ref="C34:D34"/>
    <mergeCell ref="E34:F34"/>
    <mergeCell ref="C35:D35"/>
    <mergeCell ref="E35:F35"/>
    <mergeCell ref="B41:H41"/>
    <mergeCell ref="B42:H42"/>
    <mergeCell ref="B43:H43"/>
    <mergeCell ref="E22:F22"/>
    <mergeCell ref="C22:D22"/>
    <mergeCell ref="C23:D23"/>
    <mergeCell ref="E23:F23"/>
    <mergeCell ref="C25:D25"/>
    <mergeCell ref="E25:F25"/>
    <mergeCell ref="E33:F33"/>
    <mergeCell ref="C31:D31"/>
    <mergeCell ref="C30:D30"/>
    <mergeCell ref="E30:F30"/>
    <mergeCell ref="E31:F31"/>
    <mergeCell ref="C26:D26"/>
    <mergeCell ref="E26:F26"/>
    <mergeCell ref="C13:D13"/>
    <mergeCell ref="E13:F13"/>
    <mergeCell ref="C16:D16"/>
    <mergeCell ref="E16:F16"/>
    <mergeCell ref="C20:D20"/>
    <mergeCell ref="C17:D17"/>
    <mergeCell ref="C18:D18"/>
    <mergeCell ref="C19:D19"/>
    <mergeCell ref="E17:F17"/>
    <mergeCell ref="E18:F18"/>
    <mergeCell ref="E19:F19"/>
    <mergeCell ref="E20:F20"/>
    <mergeCell ref="E15:F15"/>
    <mergeCell ref="C15:D15"/>
    <mergeCell ref="E14:F14"/>
    <mergeCell ref="C14:D14"/>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P15"/>
  <sheetViews>
    <sheetView topLeftCell="S10" zoomScale="80" zoomScaleNormal="80" workbookViewId="0">
      <selection activeCell="AJ9" sqref="A9:AJ12"/>
    </sheetView>
  </sheetViews>
  <sheetFormatPr baseColWidth="10" defaultColWidth="11.44140625" defaultRowHeight="15" x14ac:dyDescent="0.25"/>
  <cols>
    <col min="1" max="1" width="4.44140625" style="118" bestFit="1" customWidth="1"/>
    <col min="2" max="4" width="34" style="118" customWidth="1"/>
    <col min="5" max="5" width="18.109375" style="118" customWidth="1"/>
    <col min="6" max="6" width="35" style="118" customWidth="1"/>
    <col min="7" max="7" width="34.44140625" style="118" customWidth="1"/>
    <col min="8" max="8" width="48.109375" style="108" customWidth="1"/>
    <col min="9" max="9" width="19" style="119" customWidth="1"/>
    <col min="10" max="10" width="17.88671875" style="108" customWidth="1"/>
    <col min="11" max="11" width="16.5546875" style="108" customWidth="1"/>
    <col min="12" max="12" width="8.109375" style="108" customWidth="1"/>
    <col min="13" max="13" width="27.33203125" style="108" bestFit="1" customWidth="1"/>
    <col min="14" max="14" width="30.88671875" style="108" bestFit="1" customWidth="1"/>
    <col min="15" max="15" width="17.5546875" style="108" customWidth="1"/>
    <col min="16" max="16" width="11.33203125" style="108" customWidth="1"/>
    <col min="17" max="17" width="16" style="108" customWidth="1"/>
    <col min="18" max="18" width="5.88671875" style="108" customWidth="1"/>
    <col min="19" max="19" width="62.44140625" style="108" customWidth="1"/>
    <col min="20" max="20" width="15.109375" style="108" bestFit="1" customWidth="1"/>
    <col min="21" max="21" width="6.88671875" style="108" customWidth="1"/>
    <col min="22" max="22" width="5" style="108" customWidth="1"/>
    <col min="23" max="23" width="5.5546875" style="108" customWidth="1"/>
    <col min="24" max="24" width="7.109375" style="108" customWidth="1"/>
    <col min="25" max="25" width="6.6640625" style="108" customWidth="1"/>
    <col min="26" max="26" width="7.5546875" style="108" customWidth="1"/>
    <col min="27" max="27" width="38.33203125" style="108" hidden="1" customWidth="1"/>
    <col min="28" max="28" width="12.21875" style="108" customWidth="1"/>
    <col min="29" max="29" width="10.44140625" style="108" customWidth="1"/>
    <col min="30" max="30" width="9.33203125" style="108" customWidth="1"/>
    <col min="31" max="31" width="9.109375" style="108" customWidth="1"/>
    <col min="32" max="32" width="8.44140625" style="108" customWidth="1"/>
    <col min="33" max="33" width="12.44140625" style="108" customWidth="1"/>
    <col min="34" max="34" width="30" style="108" customWidth="1"/>
    <col min="35" max="35" width="18.88671875" style="108" customWidth="1"/>
    <col min="36" max="36" width="21.5546875" style="108" customWidth="1"/>
    <col min="37" max="16384" width="11.44140625" style="108"/>
  </cols>
  <sheetData>
    <row r="1" spans="1:68" ht="16.5" customHeight="1" x14ac:dyDescent="0.25">
      <c r="A1" s="203" t="s">
        <v>196</v>
      </c>
      <c r="B1" s="204"/>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row>
    <row r="2" spans="1:68" ht="24" customHeight="1" x14ac:dyDescent="0.25">
      <c r="A2" s="205"/>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row>
    <row r="3" spans="1:68" x14ac:dyDescent="0.25">
      <c r="A3" s="109"/>
      <c r="B3" s="109"/>
      <c r="C3" s="109"/>
      <c r="D3" s="109"/>
      <c r="E3" s="110"/>
      <c r="F3" s="109"/>
      <c r="G3" s="109"/>
      <c r="H3" s="107"/>
      <c r="I3" s="111"/>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row>
    <row r="4" spans="1:68" ht="32.25" customHeight="1" x14ac:dyDescent="0.25">
      <c r="A4" s="207" t="s">
        <v>132</v>
      </c>
      <c r="B4" s="208"/>
      <c r="C4" s="208"/>
      <c r="D4" s="208"/>
      <c r="E4" s="208"/>
      <c r="F4" s="208"/>
      <c r="G4" s="208"/>
      <c r="H4" s="208"/>
      <c r="I4" s="208"/>
      <c r="J4" s="209"/>
      <c r="K4" s="207" t="s">
        <v>133</v>
      </c>
      <c r="L4" s="208"/>
      <c r="M4" s="208"/>
      <c r="N4" s="208"/>
      <c r="O4" s="208"/>
      <c r="P4" s="208"/>
      <c r="Q4" s="209"/>
      <c r="R4" s="207" t="s">
        <v>134</v>
      </c>
      <c r="S4" s="208"/>
      <c r="T4" s="208"/>
      <c r="U4" s="208"/>
      <c r="V4" s="208"/>
      <c r="W4" s="208"/>
      <c r="X4" s="208"/>
      <c r="Y4" s="208"/>
      <c r="Z4" s="209"/>
      <c r="AA4" s="207" t="s">
        <v>135</v>
      </c>
      <c r="AB4" s="208"/>
      <c r="AC4" s="208"/>
      <c r="AD4" s="208"/>
      <c r="AE4" s="208"/>
      <c r="AF4" s="208"/>
      <c r="AG4" s="208"/>
      <c r="AH4" s="186" t="s">
        <v>33</v>
      </c>
      <c r="AI4" s="186"/>
      <c r="AJ4" s="186"/>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row>
    <row r="5" spans="1:68" ht="16.5" customHeight="1" x14ac:dyDescent="0.25">
      <c r="A5" s="194" t="s">
        <v>203</v>
      </c>
      <c r="B5" s="122"/>
      <c r="C5" s="122"/>
      <c r="D5" s="122"/>
      <c r="E5" s="202" t="s">
        <v>1</v>
      </c>
      <c r="F5" s="189" t="s">
        <v>2</v>
      </c>
      <c r="G5" s="189" t="s">
        <v>39</v>
      </c>
      <c r="H5" s="196" t="s">
        <v>0</v>
      </c>
      <c r="I5" s="190" t="s">
        <v>45</v>
      </c>
      <c r="J5" s="189" t="s">
        <v>128</v>
      </c>
      <c r="K5" s="191" t="s">
        <v>32</v>
      </c>
      <c r="L5" s="192" t="s">
        <v>4</v>
      </c>
      <c r="M5" s="190" t="s">
        <v>82</v>
      </c>
      <c r="N5" s="190" t="s">
        <v>87</v>
      </c>
      <c r="O5" s="193" t="s">
        <v>40</v>
      </c>
      <c r="P5" s="192" t="s">
        <v>4</v>
      </c>
      <c r="Q5" s="189" t="s">
        <v>43</v>
      </c>
      <c r="R5" s="188" t="s">
        <v>10</v>
      </c>
      <c r="S5" s="201" t="s">
        <v>154</v>
      </c>
      <c r="T5" s="190" t="s">
        <v>11</v>
      </c>
      <c r="U5" s="201" t="s">
        <v>7</v>
      </c>
      <c r="V5" s="201"/>
      <c r="W5" s="201"/>
      <c r="X5" s="201"/>
      <c r="Y5" s="201"/>
      <c r="Z5" s="201"/>
      <c r="AA5" s="187" t="s">
        <v>131</v>
      </c>
      <c r="AB5" s="187" t="s">
        <v>41</v>
      </c>
      <c r="AC5" s="187" t="s">
        <v>4</v>
      </c>
      <c r="AD5" s="187" t="s">
        <v>42</v>
      </c>
      <c r="AE5" s="187" t="s">
        <v>4</v>
      </c>
      <c r="AF5" s="187" t="s">
        <v>44</v>
      </c>
      <c r="AG5" s="198" t="s">
        <v>28</v>
      </c>
      <c r="AH5" s="185" t="s">
        <v>33</v>
      </c>
      <c r="AI5" s="185" t="s">
        <v>34</v>
      </c>
      <c r="AJ5" s="185" t="s">
        <v>35</v>
      </c>
      <c r="AK5" s="107"/>
      <c r="AL5" s="107"/>
      <c r="AM5" s="107"/>
      <c r="AN5" s="107"/>
      <c r="AO5" s="107"/>
      <c r="AP5" s="107"/>
      <c r="AQ5" s="107"/>
      <c r="AR5" s="107"/>
      <c r="AS5" s="107"/>
      <c r="AT5" s="107"/>
      <c r="AU5" s="107"/>
      <c r="AV5" s="107"/>
      <c r="AW5" s="107"/>
      <c r="AX5" s="107"/>
      <c r="AY5" s="107"/>
      <c r="AZ5" s="107"/>
      <c r="BA5" s="107"/>
      <c r="BB5" s="107"/>
      <c r="BC5" s="107"/>
      <c r="BD5" s="107"/>
      <c r="BE5" s="107"/>
      <c r="BF5" s="107"/>
      <c r="BG5" s="107"/>
      <c r="BH5" s="107"/>
      <c r="BI5" s="107"/>
      <c r="BJ5" s="107"/>
      <c r="BK5" s="107"/>
      <c r="BL5" s="107"/>
      <c r="BM5" s="107"/>
      <c r="BN5" s="107"/>
      <c r="BO5" s="107"/>
      <c r="BP5" s="107"/>
    </row>
    <row r="6" spans="1:68" s="113" customFormat="1" ht="94.5" customHeight="1" x14ac:dyDescent="0.3">
      <c r="A6" s="195"/>
      <c r="B6" s="126" t="s">
        <v>184</v>
      </c>
      <c r="C6" s="123" t="s">
        <v>204</v>
      </c>
      <c r="D6" s="123" t="s">
        <v>205</v>
      </c>
      <c r="E6" s="197"/>
      <c r="F6" s="190"/>
      <c r="G6" s="190"/>
      <c r="H6" s="197"/>
      <c r="I6" s="191"/>
      <c r="J6" s="190"/>
      <c r="K6" s="191"/>
      <c r="L6" s="192"/>
      <c r="M6" s="191"/>
      <c r="N6" s="191"/>
      <c r="O6" s="192"/>
      <c r="P6" s="192"/>
      <c r="Q6" s="190"/>
      <c r="R6" s="200"/>
      <c r="S6" s="190"/>
      <c r="T6" s="191"/>
      <c r="U6" s="122" t="s">
        <v>12</v>
      </c>
      <c r="V6" s="122" t="s">
        <v>16</v>
      </c>
      <c r="W6" s="122" t="s">
        <v>27</v>
      </c>
      <c r="X6" s="122" t="s">
        <v>17</v>
      </c>
      <c r="Y6" s="122" t="s">
        <v>20</v>
      </c>
      <c r="Z6" s="122" t="s">
        <v>23</v>
      </c>
      <c r="AA6" s="188"/>
      <c r="AB6" s="188"/>
      <c r="AC6" s="188"/>
      <c r="AD6" s="188"/>
      <c r="AE6" s="188"/>
      <c r="AF6" s="188"/>
      <c r="AG6" s="199"/>
      <c r="AH6" s="185"/>
      <c r="AI6" s="185"/>
      <c r="AJ6" s="185"/>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row>
    <row r="7" spans="1:68" s="115" customFormat="1" ht="342" customHeight="1" x14ac:dyDescent="0.3">
      <c r="A7" s="144">
        <v>1</v>
      </c>
      <c r="B7" s="127" t="s">
        <v>232</v>
      </c>
      <c r="C7" s="127" t="s">
        <v>216</v>
      </c>
      <c r="D7" s="127" t="s">
        <v>217</v>
      </c>
      <c r="E7" s="137" t="s">
        <v>127</v>
      </c>
      <c r="F7" s="137" t="s">
        <v>218</v>
      </c>
      <c r="G7" s="137" t="s">
        <v>219</v>
      </c>
      <c r="H7" s="138" t="s">
        <v>220</v>
      </c>
      <c r="I7" s="137" t="s">
        <v>208</v>
      </c>
      <c r="J7" s="139">
        <v>5000</v>
      </c>
      <c r="K7" s="140" t="str">
        <f>IF(J7&lt;=0,"",IF(J7&lt;=2,"Muy Baja",IF(J7&lt;=24,"Baja",IF(J7&lt;=500,"Media",IF(J7&lt;=5000,"Alta","Muy Alta")))))</f>
        <v>Alta</v>
      </c>
      <c r="L7" s="141">
        <f>IF(K7="","",IF(K7="Muy Baja",0.2,IF(K7="Baja",0.4,IF(K7="Media",0.6,IF(K7="Alta",0.8,IF(K7="Muy Alta",1,))))))</f>
        <v>0.8</v>
      </c>
      <c r="M7" s="142" t="s">
        <v>142</v>
      </c>
      <c r="N7" s="141" t="str">
        <f>IF(NOT(ISERROR(MATCH(M7,'Tabla Impacto'!$B$221:$B$223,0))),'Tabla Impacto'!$F$223&amp;"Por favor no seleccionar los criterios de impacto(Afectación Económica o presupuestal y Pérdida Reputacional)",M7)</f>
        <v xml:space="preserve">     Entre 100 y 500 SMLMV </v>
      </c>
      <c r="O7" s="140" t="str">
        <f>IF(OR(N7='Tabla Impacto'!$C$11,N7='Tabla Impacto'!$D$11),"Leve",IF(OR(N7='Tabla Impacto'!$C$12,N7='Tabla Impacto'!$D$12),"Menor",IF(OR(N7='Tabla Impacto'!$C$13,N7='Tabla Impacto'!$D$13),"Moderado",IF(OR(N7='Tabla Impacto'!$C$14,N7='Tabla Impacto'!$D$14),"Mayor",IF(OR(N7='Tabla Impacto'!$C$15,N7='Tabla Impacto'!$D$15),"Catastrófico","")))))</f>
        <v>Mayor</v>
      </c>
      <c r="P7" s="141">
        <f>IF(O7="","",IF(O7="Leve",0.2,IF(O7="Menor",0.4,IF(O7="Moderado",0.6,IF(O7="Mayor",0.8,IF(O7="Catastrófico",1,))))))</f>
        <v>0.8</v>
      </c>
      <c r="Q7" s="143" t="str">
        <f>IF(OR(AND(K7="Muy Baja",O7="Leve"),AND(K7="Muy Baja",O7="Menor"),AND(K7="Baja",O7="Leve")),"Bajo",IF(OR(AND(K7="Muy baja",O7="Moderado"),AND(K7="Baja",O7="Menor"),AND(K7="Baja",O7="Moderado"),AND(K7="Media",O7="Leve"),AND(K7="Media",O7="Menor"),AND(K7="Media",O7="Moderado"),AND(K7="Alta",O7="Leve"),AND(K7="Alta",O7="Menor")),"Moderado",IF(OR(AND(K7="Muy Baja",O7="Mayor"),AND(K7="Baja",O7="Mayor"),AND(K7="Media",O7="Mayor"),AND(K7="Alta",O7="Moderado"),AND(K7="Alta",O7="Mayor"),AND(K7="Muy Alta",O7="Leve"),AND(K7="Muy Alta",O7="Menor"),AND(K7="Muy Alta",O7="Moderado"),AND(K7="Muy Alta",O7="Mayor")),"Alto",IF(OR(AND(K7="Muy Baja",O7="Catastrófico"),AND(K7="Baja",O7="Catastrófico"),AND(K7="Media",O7="Catastrófico"),AND(K7="Alta",O7="Catastrófico"),AND(K7="Muy Alta",O7="Catastrófico")),"Extremo",""))))</f>
        <v>Alto</v>
      </c>
      <c r="R7" s="127">
        <v>1</v>
      </c>
      <c r="S7" s="128" t="s">
        <v>221</v>
      </c>
      <c r="T7" s="129" t="str">
        <f>IF(OR(U7="Preventivo",U7="Detectivo"),"Probabilidad",IF(U7="Correctivo","Impacto",""))</f>
        <v>Impacto</v>
      </c>
      <c r="U7" s="130" t="s">
        <v>15</v>
      </c>
      <c r="V7" s="130" t="s">
        <v>8</v>
      </c>
      <c r="W7" s="131" t="str">
        <f>IF(AND(U7="Preventivo",V7="Automático"),"50%",IF(AND(U7="Preventivo",V7="Manual"),"40%",IF(AND(U7="Detectivo",V7="Automático"),"40%",IF(AND(U7="Detectivo",V7="Manual"),"30%",IF(AND(U7="Correctivo",V7="Automático"),"35%",IF(AND(U7="Correctivo",V7="Manual"),"25%",""))))))</f>
        <v>25%</v>
      </c>
      <c r="X7" s="130" t="s">
        <v>19</v>
      </c>
      <c r="Y7" s="130" t="s">
        <v>21</v>
      </c>
      <c r="Z7" s="130" t="s">
        <v>114</v>
      </c>
      <c r="AA7" s="132">
        <f>IFERROR(IF(T7="Probabilidad",(L7-(+L7*W7)),IF(T7="Impacto",L7,"")),"")</f>
        <v>0.8</v>
      </c>
      <c r="AB7" s="133" t="str">
        <f>IFERROR(IF(AA7="","",IF(AA7&lt;=0.2,"Muy Baja",IF(AA7&lt;=0.4,"Baja",IF(AA7&lt;=0.6,"Media",IF(AA7&lt;=0.8,"Alta","Muy Alta"))))),"")</f>
        <v>Alta</v>
      </c>
      <c r="AC7" s="131">
        <f>+AA7</f>
        <v>0.8</v>
      </c>
      <c r="AD7" s="133" t="str">
        <f>IFERROR(IF(AE7="","",IF(AE7&lt;=0.2,"Leve",IF(AE7&lt;=0.4,"Menor",IF(AE7&lt;=0.6,"Moderado",IF(AE7&lt;=0.8,"Mayor","Catastrófico"))))),"")</f>
        <v>Moderado</v>
      </c>
      <c r="AE7" s="131">
        <f>IFERROR(IF(T7="Impacto",(P7-(+P7*W7)),IF(T7="Probabilidad",P7,"")),"")</f>
        <v>0.60000000000000009</v>
      </c>
      <c r="AF7" s="360" t="str">
        <f>IFERROR(IF(OR(AND(AB7="Muy Baja",AD7="Leve"),AND(AB7="Muy Baja",AD7="Menor"),AND(AB7="Baja",AD7="Leve")),"Bajo",IF(OR(AND(AB7="Muy baja",AD7="Moderado"),AND(AB7="Baja",AD7="Menor"),AND(AB7="Baja",AD7="Moderado"),AND(AB7="Media",AD7="Leve"),AND(AB7="Media",AD7="Menor"),AND(AB7="Media",AD7="Moderado"),AND(AB7="Alta",AD7="Leve"),AND(AB7="Alta",AD7="Menor")),"Moderado",IF(OR(AND(AB7="Muy Baja",AD7="Mayor"),AND(AB7="Baja",AD7="Mayor"),AND(AB7="Media",AD7="Mayor"),AND(AB7="Alta",AD7="Moderado"),AND(AB7="Alta",AD7="Mayor"),AND(AB7="Muy Alta",AD7="Leve"),AND(AB7="Muy Alta",AD7="Menor"),AND(AB7="Muy Alta",AD7="Moderado"),AND(AB7="Muy Alta",AD7="Mayor")),"Alto",IF(OR(AND(AB7="Muy Baja",AD7="Catastrófico"),AND(AB7="Baja",AD7="Catastrófico"),AND(AB7="Media",AD7="Catastrófico"),AND(AB7="Alta",AD7="Catastrófico"),AND(AB7="Muy Alta",AD7="Catastrófico")),"Extremo","")))),"")</f>
        <v>Alto</v>
      </c>
      <c r="AG7" s="145" t="s">
        <v>129</v>
      </c>
      <c r="AH7" s="128" t="s">
        <v>222</v>
      </c>
      <c r="AI7" s="135" t="s">
        <v>223</v>
      </c>
      <c r="AJ7" s="136">
        <v>45383</v>
      </c>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row>
    <row r="8" spans="1:68" ht="385.2" customHeight="1" x14ac:dyDescent="0.25">
      <c r="A8" s="144">
        <v>2</v>
      </c>
      <c r="B8" s="127" t="s">
        <v>232</v>
      </c>
      <c r="C8" s="127" t="s">
        <v>225</v>
      </c>
      <c r="D8" s="127" t="s">
        <v>226</v>
      </c>
      <c r="E8" s="137" t="s">
        <v>125</v>
      </c>
      <c r="F8" s="137" t="s">
        <v>227</v>
      </c>
      <c r="G8" s="137" t="s">
        <v>228</v>
      </c>
      <c r="H8" s="138" t="s">
        <v>229</v>
      </c>
      <c r="I8" s="137" t="s">
        <v>209</v>
      </c>
      <c r="J8" s="139">
        <v>15000</v>
      </c>
      <c r="K8" s="140" t="str">
        <f>IF(J8&lt;=0,"",IF(J8&lt;=2,"Muy Baja",IF(J8&lt;=24,"Baja",IF(J8&lt;=500,"Media",IF(J8&lt;=5000,"Alta","Muy Alta")))))</f>
        <v>Muy Alta</v>
      </c>
      <c r="L8" s="141">
        <f>IF(K8="","",IF(K8="Muy Baja",0.2,IF(K8="Baja",0.4,IF(K8="Media",0.6,IF(K8="Alta",0.8,IF(K8="Muy Alta",1,))))))</f>
        <v>1</v>
      </c>
      <c r="M8" s="142" t="s">
        <v>137</v>
      </c>
      <c r="N8" s="141" t="str">
        <f>IF(NOT(ISERROR(MATCH(M8,_xlfn.ANCHORARRAY(#REF!),0))),#REF!&amp;"Por favor no seleccionar los criterios de impacto",M8)</f>
        <v xml:space="preserve">     Afectación menor a 10 SMLMV .</v>
      </c>
      <c r="O8" s="140" t="str">
        <f>IF(OR(N8='Tabla Impacto'!$C$11,N8='Tabla Impacto'!$D$11),"Leve",IF(OR(N8='Tabla Impacto'!$C$12,N8='Tabla Impacto'!$D$12),"Menor",IF(OR(N8='Tabla Impacto'!$C$13,N8='Tabla Impacto'!$D$13),"Moderado",IF(OR(N8='Tabla Impacto'!$C$14,N8='Tabla Impacto'!$D$14),"Mayor",IF(OR(N8='Tabla Impacto'!$C$15,N8='Tabla Impacto'!$D$15),"Catastrófico","")))))</f>
        <v>Leve</v>
      </c>
      <c r="P8" s="141">
        <f>IF(O8="","",IF(O8="Leve",0.2,IF(O8="Menor",0.4,IF(O8="Moderado",0.6,IF(O8="Mayor",0.8,IF(O8="Catastrófico",1,))))))</f>
        <v>0.2</v>
      </c>
      <c r="Q8" s="143" t="str">
        <f>IF(OR(AND(K8="Muy Baja",O8="Leve"),AND(K8="Muy Baja",O8="Menor"),AND(K8="Baja",O8="Leve")),"Bajo",IF(OR(AND(K8="Muy baja",O8="Moderado"),AND(K8="Baja",O8="Menor"),AND(K8="Baja",O8="Moderado"),AND(K8="Media",O8="Leve"),AND(K8="Media",O8="Menor"),AND(K8="Media",O8="Moderado"),AND(K8="Alta",O8="Leve"),AND(K8="Alta",O8="Menor")),"Moderado",IF(OR(AND(K8="Muy Baja",O8="Mayor"),AND(K8="Baja",O8="Mayor"),AND(K8="Media",O8="Mayor"),AND(K8="Alta",O8="Moderado"),AND(K8="Alta",O8="Mayor"),AND(K8="Muy Alta",O8="Leve"),AND(K8="Muy Alta",O8="Menor"),AND(K8="Muy Alta",O8="Moderado"),AND(K8="Muy Alta",O8="Mayor")),"Alto",IF(OR(AND(K8="Muy Baja",O8="Catastrófico"),AND(K8="Baja",O8="Catastrófico"),AND(K8="Media",O8="Catastrófico"),AND(K8="Alta",O8="Catastrófico"),AND(K8="Muy Alta",O8="Catastrófico")),"Extremo",""))))</f>
        <v>Alto</v>
      </c>
      <c r="R8" s="127">
        <v>2</v>
      </c>
      <c r="S8" s="128" t="s">
        <v>230</v>
      </c>
      <c r="T8" s="129" t="str">
        <f>IF(OR(U8="Preventivo",U8="Detectivo"),"Probabilidad",IF(U8="Correctivo","Impacto",""))</f>
        <v>Probabilidad</v>
      </c>
      <c r="U8" s="130" t="s">
        <v>14</v>
      </c>
      <c r="V8" s="130" t="s">
        <v>8</v>
      </c>
      <c r="W8" s="131" t="str">
        <f t="shared" ref="W8" si="0">IF(AND(U8="Preventivo",V8="Automático"),"50%",IF(AND(U8="Preventivo",V8="Manual"),"40%",IF(AND(U8="Detectivo",V8="Automático"),"40%",IF(AND(U8="Detectivo",V8="Manual"),"30%",IF(AND(U8="Correctivo",V8="Automático"),"35%",IF(AND(U8="Correctivo",V8="Manual"),"25%",""))))))</f>
        <v>30%</v>
      </c>
      <c r="X8" s="130" t="s">
        <v>19</v>
      </c>
      <c r="Y8" s="130" t="s">
        <v>21</v>
      </c>
      <c r="Z8" s="130" t="s">
        <v>114</v>
      </c>
      <c r="AA8" s="132">
        <f>IFERROR(IF(AND(T7="Probabilidad",T8="Probabilidad"),(AC7-(+AC7*W8)),IF(T8="Probabilidad",(L7-(+L7*W8)),IF(T8="Impacto",AC7,""))),"")</f>
        <v>0.56000000000000005</v>
      </c>
      <c r="AB8" s="133" t="str">
        <f t="shared" ref="AB8" si="1">IFERROR(IF(AA8="","",IF(AA8&lt;=0.2,"Muy Baja",IF(AA8&lt;=0.4,"Baja",IF(AA8&lt;=0.6,"Media",IF(AA8&lt;=0.8,"Alta","Muy Alta"))))),"")</f>
        <v>Media</v>
      </c>
      <c r="AC8" s="131">
        <f t="shared" ref="AC8" si="2">+AA8</f>
        <v>0.56000000000000005</v>
      </c>
      <c r="AD8" s="133" t="str">
        <f t="shared" ref="AD8" si="3">IFERROR(IF(AE8="","",IF(AE8&lt;=0.2,"Leve",IF(AE8&lt;=0.4,"Menor",IF(AE8&lt;=0.6,"Moderado",IF(AE8&lt;=0.8,"Mayor","Catastrófico"))))),"")</f>
        <v>Moderado</v>
      </c>
      <c r="AE8" s="131">
        <f>IFERROR(IF(AND(T7="Impacto",T8="Impacto"),(AE7-(+AE7*W8)),IF(T8="Impacto",(P7-(+P7*W8)),IF(T8="Probabilidad",AE7,""))),"")</f>
        <v>0.60000000000000009</v>
      </c>
      <c r="AF8" s="134" t="str">
        <f t="shared" ref="AF8" si="4">IFERROR(IF(OR(AND(AB8="Muy Baja",AD8="Leve"),AND(AB8="Muy Baja",AD8="Menor"),AND(AB8="Baja",AD8="Leve")),"Bajo",IF(OR(AND(AB8="Muy baja",AD8="Moderado"),AND(AB8="Baja",AD8="Menor"),AND(AB8="Baja",AD8="Moderado"),AND(AB8="Media",AD8="Leve"),AND(AB8="Media",AD8="Menor"),AND(AB8="Media",AD8="Moderado"),AND(AB8="Alta",AD8="Leve"),AND(AB8="Alta",AD8="Menor")),"Moderado",IF(OR(AND(AB8="Muy Baja",AD8="Mayor"),AND(AB8="Baja",AD8="Mayor"),AND(AB8="Media",AD8="Mayor"),AND(AB8="Alta",AD8="Moderado"),AND(AB8="Alta",AD8="Mayor"),AND(AB8="Muy Alta",AD8="Leve"),AND(AB8="Muy Alta",AD8="Menor"),AND(AB8="Muy Alta",AD8="Moderado"),AND(AB8="Muy Alta",AD8="Mayor")),"Alto",IF(OR(AND(AB8="Muy Baja",AD8="Catastrófico"),AND(AB8="Baja",AD8="Catastrófico"),AND(AB8="Media",AD8="Catastrófico"),AND(AB8="Alta",AD8="Catastrófico"),AND(AB8="Muy Alta",AD8="Catastrófico")),"Extremo","")))),"")</f>
        <v>Moderado</v>
      </c>
      <c r="AG8" s="145" t="s">
        <v>129</v>
      </c>
      <c r="AH8" s="128" t="s">
        <v>231</v>
      </c>
      <c r="AI8" s="135" t="s">
        <v>223</v>
      </c>
      <c r="AJ8" s="136">
        <v>45383</v>
      </c>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row>
    <row r="9" spans="1:68" ht="88.8" customHeight="1" x14ac:dyDescent="0.25">
      <c r="A9" s="144"/>
      <c r="B9" s="127"/>
      <c r="C9" s="127"/>
      <c r="D9" s="127"/>
      <c r="E9" s="137" t="s">
        <v>125</v>
      </c>
      <c r="F9" s="137"/>
      <c r="G9" s="137"/>
      <c r="H9" s="138"/>
      <c r="I9" s="137" t="s">
        <v>209</v>
      </c>
      <c r="J9" s="139"/>
      <c r="K9" s="140" t="str">
        <f>IF(J9&lt;=0,"",IF(J9&lt;=2,"Muy Baja",IF(J9&lt;=24,"Baja",IF(J9&lt;=500,"Media",IF(J9&lt;=5000,"Alta","Muy Alta")))))</f>
        <v/>
      </c>
      <c r="L9" s="141" t="str">
        <f>IF(K9="","",IF(K9="Muy Baja",0.2,IF(K9="Baja",0.4,IF(K9="Media",0.6,IF(K9="Alta",0.8,IF(K9="Muy Alta",1,))))))</f>
        <v/>
      </c>
      <c r="M9" s="142" t="s">
        <v>137</v>
      </c>
      <c r="N9" s="141" t="str">
        <f>IF(NOT(ISERROR(MATCH(M9,_xlfn.ANCHORARRAY(#REF!),0))),#REF!&amp;"Por favor no seleccionar los criterios de impacto",M9)</f>
        <v xml:space="preserve">     Afectación menor a 10 SMLMV .</v>
      </c>
      <c r="O9" s="140" t="str">
        <f>IF(OR(N9='Tabla Impacto'!$C$11,N9='Tabla Impacto'!$D$11),"Leve",IF(OR(N9='Tabla Impacto'!$C$12,N9='Tabla Impacto'!$D$12),"Menor",IF(OR(N9='Tabla Impacto'!$C$13,N9='Tabla Impacto'!$D$13),"Moderado",IF(OR(N9='Tabla Impacto'!$C$14,N9='Tabla Impacto'!$D$14),"Mayor",IF(OR(N9='Tabla Impacto'!$C$15,N9='Tabla Impacto'!$D$15),"Catastrófico","")))))</f>
        <v>Leve</v>
      </c>
      <c r="P9" s="141">
        <f>IF(O9="","",IF(O9="Leve",0.2,IF(O9="Menor",0.4,IF(O9="Moderado",0.6,IF(O9="Mayor",0.8,IF(O9="Catastrófico",1,))))))</f>
        <v>0.2</v>
      </c>
      <c r="Q9" s="143" t="str">
        <f>IF(OR(AND(K9="Muy Baja",O9="Leve"),AND(K9="Muy Baja",O9="Menor"),AND(K9="Baja",O9="Leve")),"Bajo",IF(OR(AND(K9="Muy baja",O9="Moderado"),AND(K9="Baja",O9="Menor"),AND(K9="Baja",O9="Moderado"),AND(K9="Media",O9="Leve"),AND(K9="Media",O9="Menor"),AND(K9="Media",O9="Moderado"),AND(K9="Alta",O9="Leve"),AND(K9="Alta",O9="Menor")),"Moderado",IF(OR(AND(K9="Muy Baja",O9="Mayor"),AND(K9="Baja",O9="Mayor"),AND(K9="Media",O9="Mayor"),AND(K9="Alta",O9="Moderado"),AND(K9="Alta",O9="Mayor"),AND(K9="Muy Alta",O9="Leve"),AND(K9="Muy Alta",O9="Menor"),AND(K9="Muy Alta",O9="Moderado"),AND(K9="Muy Alta",O9="Mayor")),"Alto",IF(OR(AND(K9="Muy Baja",O9="Catastrófico"),AND(K9="Baja",O9="Catastrófico"),AND(K9="Media",O9="Catastrófico"),AND(K9="Alta",O9="Catastrófico"),AND(K9="Muy Alta",O9="Catastrófico")),"Extremo",""))))</f>
        <v/>
      </c>
      <c r="R9" s="127"/>
      <c r="S9" s="128"/>
      <c r="T9" s="129"/>
      <c r="U9" s="130"/>
      <c r="V9" s="130"/>
      <c r="W9" s="131"/>
      <c r="X9" s="130"/>
      <c r="Y9" s="130"/>
      <c r="Z9" s="130"/>
      <c r="AA9" s="132"/>
      <c r="AB9" s="133" t="str">
        <f t="shared" ref="AB9" si="5">IFERROR(IF(AA9="","",IF(AA9&lt;=0.2,"Muy Baja",IF(AA9&lt;=0.4,"Baja",IF(AA9&lt;=0.6,"Media",IF(AA9&lt;=0.8,"Alta","Muy Alta"))))),"")</f>
        <v/>
      </c>
      <c r="AC9" s="131">
        <f t="shared" ref="AC9" si="6">+AA9</f>
        <v>0</v>
      </c>
      <c r="AD9" s="133" t="str">
        <f t="shared" ref="AD9" si="7">IFERROR(IF(AE9="","",IF(AE9&lt;=0.2,"Leve",IF(AE9&lt;=0.4,"Menor",IF(AE9&lt;=0.6,"Moderado",IF(AE9&lt;=0.8,"Mayor","Catastrófico"))))),"")</f>
        <v/>
      </c>
      <c r="AE9" s="131" t="str">
        <f>IFERROR(IF(AND(T8="Impacto",T9="Impacto"),(AE8-(+AE8*W9)),IF(T9="Impacto",(P8-(+P8*W9)),IF(T9="Probabilidad",AE8,""))),"")</f>
        <v/>
      </c>
      <c r="AF9" s="134" t="str">
        <f t="shared" ref="AF9" si="8">IFERROR(IF(OR(AND(AB9="Muy Baja",AD9="Leve"),AND(AB9="Muy Baja",AD9="Menor"),AND(AB9="Baja",AD9="Leve")),"Bajo",IF(OR(AND(AB9="Muy baja",AD9="Moderado"),AND(AB9="Baja",AD9="Menor"),AND(AB9="Baja",AD9="Moderado"),AND(AB9="Media",AD9="Leve"),AND(AB9="Media",AD9="Menor"),AND(AB9="Media",AD9="Moderado"),AND(AB9="Alta",AD9="Leve"),AND(AB9="Alta",AD9="Menor")),"Moderado",IF(OR(AND(AB9="Muy Baja",AD9="Mayor"),AND(AB9="Baja",AD9="Mayor"),AND(AB9="Media",AD9="Mayor"),AND(AB9="Alta",AD9="Moderado"),AND(AB9="Alta",AD9="Mayor"),AND(AB9="Muy Alta",AD9="Leve"),AND(AB9="Muy Alta",AD9="Menor"),AND(AB9="Muy Alta",AD9="Moderado"),AND(AB9="Muy Alta",AD9="Mayor")),"Alto",IF(OR(AND(AB9="Muy Baja",AD9="Catastrófico"),AND(AB9="Baja",AD9="Catastrófico"),AND(AB9="Media",AD9="Catastrófico"),AND(AB9="Alta",AD9="Catastrófico"),AND(AB9="Muy Alta",AD9="Catastrófico")),"Extremo","")))),"")</f>
        <v/>
      </c>
      <c r="AG9" s="130"/>
      <c r="AH9" s="128"/>
      <c r="AI9" s="135"/>
      <c r="AJ9" s="136"/>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c r="BP9" s="107"/>
    </row>
    <row r="10" spans="1:68" ht="148.19999999999999" customHeight="1" x14ac:dyDescent="0.25">
      <c r="A10" s="144"/>
      <c r="B10" s="127"/>
      <c r="C10" s="127"/>
      <c r="D10" s="127"/>
      <c r="E10" s="137" t="s">
        <v>125</v>
      </c>
      <c r="F10" s="137"/>
      <c r="G10" s="137"/>
      <c r="H10" s="138"/>
      <c r="I10" s="137" t="s">
        <v>209</v>
      </c>
      <c r="J10" s="139"/>
      <c r="K10" s="140" t="str">
        <f t="shared" ref="K10:K12" si="9">IF(J10&lt;=0,"",IF(J10&lt;=2,"Muy Baja",IF(J10&lt;=24,"Baja",IF(J10&lt;=500,"Media",IF(J10&lt;=5000,"Alta","Muy Alta")))))</f>
        <v/>
      </c>
      <c r="L10" s="141" t="str">
        <f t="shared" ref="L10:L12" si="10">IF(K10="","",IF(K10="Muy Baja",0.2,IF(K10="Baja",0.4,IF(K10="Media",0.6,IF(K10="Alta",0.8,IF(K10="Muy Alta",1,))))))</f>
        <v/>
      </c>
      <c r="M10" s="142" t="s">
        <v>137</v>
      </c>
      <c r="N10" s="141" t="str">
        <f>IF(NOT(ISERROR(MATCH(M10,_xlfn.ANCHORARRAY(#REF!),0))),#REF!&amp;"Por favor no seleccionar los criterios de impacto",M10)</f>
        <v xml:space="preserve">     Afectación menor a 10 SMLMV .</v>
      </c>
      <c r="O10" s="140" t="str">
        <f>IF(OR(N10='Tabla Impacto'!$C$11,N10='Tabla Impacto'!$D$11),"Leve",IF(OR(N10='Tabla Impacto'!$C$12,N10='Tabla Impacto'!$D$12),"Menor",IF(OR(N10='Tabla Impacto'!$C$13,N10='Tabla Impacto'!$D$13),"Moderado",IF(OR(N10='Tabla Impacto'!$C$14,N10='Tabla Impacto'!$D$14),"Mayor",IF(OR(N10='Tabla Impacto'!$C$15,N10='Tabla Impacto'!$D$15),"Catastrófico","")))))</f>
        <v>Leve</v>
      </c>
      <c r="P10" s="141">
        <f t="shared" ref="P10:P12" si="11">IF(O10="","",IF(O10="Leve",0.2,IF(O10="Menor",0.4,IF(O10="Moderado",0.6,IF(O10="Mayor",0.8,IF(O10="Catastrófico",1,))))))</f>
        <v>0.2</v>
      </c>
      <c r="Q10" s="143" t="str">
        <f t="shared" ref="Q10:Q12" si="12">IF(OR(AND(K10="Muy Baja",O10="Leve"),AND(K10="Muy Baja",O10="Menor"),AND(K10="Baja",O10="Leve")),"Bajo",IF(OR(AND(K10="Muy baja",O10="Moderado"),AND(K10="Baja",O10="Menor"),AND(K10="Baja",O10="Moderado"),AND(K10="Media",O10="Leve"),AND(K10="Media",O10="Menor"),AND(K10="Media",O10="Moderado"),AND(K10="Alta",O10="Leve"),AND(K10="Alta",O10="Menor")),"Moderado",IF(OR(AND(K10="Muy Baja",O10="Mayor"),AND(K10="Baja",O10="Mayor"),AND(K10="Media",O10="Mayor"),AND(K10="Alta",O10="Moderado"),AND(K10="Alta",O10="Mayor"),AND(K10="Muy Alta",O10="Leve"),AND(K10="Muy Alta",O10="Menor"),AND(K10="Muy Alta",O10="Moderado"),AND(K10="Muy Alta",O10="Mayor")),"Alto",IF(OR(AND(K10="Muy Baja",O10="Catastrófico"),AND(K10="Baja",O10="Catastrófico"),AND(K10="Media",O10="Catastrófico"),AND(K10="Alta",O10="Catastrófico"),AND(K10="Muy Alta",O10="Catastrófico")),"Extremo",""))))</f>
        <v/>
      </c>
      <c r="R10" s="127"/>
      <c r="S10" s="128"/>
      <c r="T10" s="129"/>
      <c r="U10" s="130"/>
      <c r="V10" s="130"/>
      <c r="W10" s="131"/>
      <c r="X10" s="130"/>
      <c r="Y10" s="130"/>
      <c r="Z10" s="130"/>
      <c r="AA10" s="132"/>
      <c r="AB10" s="133" t="str">
        <f t="shared" ref="AB10:AB12" si="13">IFERROR(IF(AA10="","",IF(AA10&lt;=0.2,"Muy Baja",IF(AA10&lt;=0.4,"Baja",IF(AA10&lt;=0.6,"Media",IF(AA10&lt;=0.8,"Alta","Muy Alta"))))),"")</f>
        <v/>
      </c>
      <c r="AC10" s="131">
        <f t="shared" ref="AC10:AC12" si="14">+AA10</f>
        <v>0</v>
      </c>
      <c r="AD10" s="133" t="str">
        <f t="shared" ref="AD10:AD12" si="15">IFERROR(IF(AE10="","",IF(AE10&lt;=0.2,"Leve",IF(AE10&lt;=0.4,"Menor",IF(AE10&lt;=0.6,"Moderado",IF(AE10&lt;=0.8,"Mayor","Catastrófico"))))),"")</f>
        <v/>
      </c>
      <c r="AE10" s="131" t="str">
        <f t="shared" ref="AE10:AE12" si="16">IFERROR(IF(AND(T9="Impacto",T10="Impacto"),(AE9-(+AE9*W10)),IF(T10="Impacto",(P9-(+P9*W10)),IF(T10="Probabilidad",AE9,""))),"")</f>
        <v/>
      </c>
      <c r="AF10" s="134" t="str">
        <f t="shared" ref="AF10:AF12" si="17">IFERROR(IF(OR(AND(AB10="Muy Baja",AD10="Leve"),AND(AB10="Muy Baja",AD10="Menor"),AND(AB10="Baja",AD10="Leve")),"Bajo",IF(OR(AND(AB10="Muy baja",AD10="Moderado"),AND(AB10="Baja",AD10="Menor"),AND(AB10="Baja",AD10="Moderado"),AND(AB10="Media",AD10="Leve"),AND(AB10="Media",AD10="Menor"),AND(AB10="Media",AD10="Moderado"),AND(AB10="Alta",AD10="Leve"),AND(AB10="Alta",AD10="Menor")),"Moderado",IF(OR(AND(AB10="Muy Baja",AD10="Mayor"),AND(AB10="Baja",AD10="Mayor"),AND(AB10="Media",AD10="Mayor"),AND(AB10="Alta",AD10="Moderado"),AND(AB10="Alta",AD10="Mayor"),AND(AB10="Muy Alta",AD10="Leve"),AND(AB10="Muy Alta",AD10="Menor"),AND(AB10="Muy Alta",AD10="Moderado"),AND(AB10="Muy Alta",AD10="Mayor")),"Alto",IF(OR(AND(AB10="Muy Baja",AD10="Catastrófico"),AND(AB10="Baja",AD10="Catastrófico"),AND(AB10="Media",AD10="Catastrófico"),AND(AB10="Alta",AD10="Catastrófico"),AND(AB10="Muy Alta",AD10="Catastrófico")),"Extremo","")))),"")</f>
        <v/>
      </c>
      <c r="AG10" s="130"/>
      <c r="AH10" s="128"/>
      <c r="AI10" s="135"/>
      <c r="AJ10" s="136"/>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row>
    <row r="11" spans="1:68" ht="109.8" customHeight="1" x14ac:dyDescent="0.25">
      <c r="A11" s="144"/>
      <c r="B11" s="127"/>
      <c r="C11" s="127"/>
      <c r="D11" s="127"/>
      <c r="E11" s="137" t="s">
        <v>125</v>
      </c>
      <c r="F11" s="137"/>
      <c r="G11" s="137"/>
      <c r="H11" s="138"/>
      <c r="I11" s="137" t="s">
        <v>209</v>
      </c>
      <c r="J11" s="139"/>
      <c r="K11" s="140" t="str">
        <f t="shared" si="9"/>
        <v/>
      </c>
      <c r="L11" s="141" t="str">
        <f t="shared" si="10"/>
        <v/>
      </c>
      <c r="M11" s="142" t="s">
        <v>137</v>
      </c>
      <c r="N11" s="141" t="str">
        <f>IF(NOT(ISERROR(MATCH(M11,_xlfn.ANCHORARRAY(#REF!),0))),#REF!&amp;"Por favor no seleccionar los criterios de impacto",M11)</f>
        <v xml:space="preserve">     Afectación menor a 10 SMLMV .</v>
      </c>
      <c r="O11" s="140" t="str">
        <f>IF(OR(N11='Tabla Impacto'!$C$11,N11='Tabla Impacto'!$D$11),"Leve",IF(OR(N11='Tabla Impacto'!$C$12,N11='Tabla Impacto'!$D$12),"Menor",IF(OR(N11='Tabla Impacto'!$C$13,N11='Tabla Impacto'!$D$13),"Moderado",IF(OR(N11='Tabla Impacto'!$C$14,N11='Tabla Impacto'!$D$14),"Mayor",IF(OR(N11='Tabla Impacto'!$C$15,N11='Tabla Impacto'!$D$15),"Catastrófico","")))))</f>
        <v>Leve</v>
      </c>
      <c r="P11" s="141">
        <f t="shared" si="11"/>
        <v>0.2</v>
      </c>
      <c r="Q11" s="143" t="str">
        <f t="shared" si="12"/>
        <v/>
      </c>
      <c r="R11" s="127"/>
      <c r="S11" s="128"/>
      <c r="T11" s="129"/>
      <c r="U11" s="130"/>
      <c r="V11" s="130"/>
      <c r="W11" s="131"/>
      <c r="X11" s="130"/>
      <c r="Y11" s="130"/>
      <c r="Z11" s="130"/>
      <c r="AA11" s="132"/>
      <c r="AB11" s="133" t="str">
        <f t="shared" si="13"/>
        <v/>
      </c>
      <c r="AC11" s="131">
        <f t="shared" si="14"/>
        <v>0</v>
      </c>
      <c r="AD11" s="133" t="str">
        <f t="shared" si="15"/>
        <v/>
      </c>
      <c r="AE11" s="131" t="str">
        <f t="shared" si="16"/>
        <v/>
      </c>
      <c r="AF11" s="134" t="str">
        <f t="shared" si="17"/>
        <v/>
      </c>
      <c r="AG11" s="130"/>
      <c r="AH11" s="128"/>
      <c r="AI11" s="135"/>
      <c r="AJ11" s="136"/>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row>
    <row r="12" spans="1:68" ht="112.2" customHeight="1" x14ac:dyDescent="0.25">
      <c r="A12" s="144"/>
      <c r="B12" s="127"/>
      <c r="C12" s="127"/>
      <c r="D12" s="127"/>
      <c r="E12" s="137" t="s">
        <v>125</v>
      </c>
      <c r="F12" s="137"/>
      <c r="G12" s="137"/>
      <c r="H12" s="138"/>
      <c r="I12" s="137" t="s">
        <v>209</v>
      </c>
      <c r="J12" s="139"/>
      <c r="K12" s="140" t="str">
        <f t="shared" si="9"/>
        <v/>
      </c>
      <c r="L12" s="141" t="str">
        <f t="shared" si="10"/>
        <v/>
      </c>
      <c r="M12" s="142" t="s">
        <v>137</v>
      </c>
      <c r="N12" s="141" t="str">
        <f>IF(NOT(ISERROR(MATCH(M12,_xlfn.ANCHORARRAY(#REF!),0))),#REF!&amp;"Por favor no seleccionar los criterios de impacto",M12)</f>
        <v xml:space="preserve">     Afectación menor a 10 SMLMV .</v>
      </c>
      <c r="O12" s="140" t="str">
        <f>IF(OR(N12='Tabla Impacto'!$C$11,N12='Tabla Impacto'!$D$11),"Leve",IF(OR(N12='Tabla Impacto'!$C$12,N12='Tabla Impacto'!$D$12),"Menor",IF(OR(N12='Tabla Impacto'!$C$13,N12='Tabla Impacto'!$D$13),"Moderado",IF(OR(N12='Tabla Impacto'!$C$14,N12='Tabla Impacto'!$D$14),"Mayor",IF(OR(N12='Tabla Impacto'!$C$15,N12='Tabla Impacto'!$D$15),"Catastrófico","")))))</f>
        <v>Leve</v>
      </c>
      <c r="P12" s="141">
        <f t="shared" si="11"/>
        <v>0.2</v>
      </c>
      <c r="Q12" s="143" t="str">
        <f t="shared" si="12"/>
        <v/>
      </c>
      <c r="R12" s="127"/>
      <c r="S12" s="128"/>
      <c r="T12" s="129"/>
      <c r="U12" s="130"/>
      <c r="V12" s="130"/>
      <c r="W12" s="131"/>
      <c r="X12" s="130"/>
      <c r="Y12" s="130"/>
      <c r="Z12" s="130"/>
      <c r="AA12" s="132"/>
      <c r="AB12" s="133" t="str">
        <f t="shared" si="13"/>
        <v/>
      </c>
      <c r="AC12" s="131">
        <f t="shared" si="14"/>
        <v>0</v>
      </c>
      <c r="AD12" s="133" t="str">
        <f t="shared" si="15"/>
        <v/>
      </c>
      <c r="AE12" s="131" t="str">
        <f t="shared" si="16"/>
        <v/>
      </c>
      <c r="AF12" s="134" t="str">
        <f t="shared" si="17"/>
        <v/>
      </c>
      <c r="AG12" s="130"/>
      <c r="AH12" s="128"/>
      <c r="AI12" s="135"/>
      <c r="AJ12" s="136"/>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07"/>
      <c r="BM12" s="107"/>
      <c r="BN12" s="107"/>
      <c r="BO12" s="107"/>
      <c r="BP12" s="107"/>
    </row>
    <row r="13" spans="1:68" ht="49.5" customHeight="1" x14ac:dyDescent="0.25">
      <c r="A13" s="116"/>
      <c r="B13" s="120"/>
      <c r="C13" s="120"/>
      <c r="D13" s="120"/>
      <c r="E13" s="210" t="s">
        <v>198</v>
      </c>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11"/>
      <c r="AH13" s="211"/>
      <c r="AI13" s="211"/>
      <c r="AJ13" s="211"/>
    </row>
    <row r="15" spans="1:68" ht="15.6" x14ac:dyDescent="0.25">
      <c r="A15" s="108"/>
      <c r="B15" s="108"/>
      <c r="C15" s="108"/>
      <c r="D15" s="108"/>
      <c r="E15" s="117" t="s">
        <v>224</v>
      </c>
      <c r="F15" s="108"/>
      <c r="G15" s="108"/>
      <c r="I15" s="108"/>
    </row>
  </sheetData>
  <dataConsolidate/>
  <mergeCells count="35">
    <mergeCell ref="E13:AJ13"/>
    <mergeCell ref="A1:AJ2"/>
    <mergeCell ref="A4:J4"/>
    <mergeCell ref="K4:Q4"/>
    <mergeCell ref="R4:Z4"/>
    <mergeCell ref="AA4:AG4"/>
    <mergeCell ref="A5:A6"/>
    <mergeCell ref="I5:I6"/>
    <mergeCell ref="H5:H6"/>
    <mergeCell ref="G5:G6"/>
    <mergeCell ref="F5:F6"/>
    <mergeCell ref="E5:E6"/>
    <mergeCell ref="AB5:AB6"/>
    <mergeCell ref="AC5:AC6"/>
    <mergeCell ref="J5:J6"/>
    <mergeCell ref="K5:K6"/>
    <mergeCell ref="L5:L6"/>
    <mergeCell ref="O5:O6"/>
    <mergeCell ref="P5:P6"/>
    <mergeCell ref="R5:R6"/>
    <mergeCell ref="AA5:AA6"/>
    <mergeCell ref="S5:S6"/>
    <mergeCell ref="Q5:Q6"/>
    <mergeCell ref="M5:M6"/>
    <mergeCell ref="N5:N6"/>
    <mergeCell ref="T5:T6"/>
    <mergeCell ref="U5:Z5"/>
    <mergeCell ref="AH5:AH6"/>
    <mergeCell ref="AJ5:AJ6"/>
    <mergeCell ref="AI5:AI6"/>
    <mergeCell ref="AH4:AJ4"/>
    <mergeCell ref="AD5:AD6"/>
    <mergeCell ref="AG5:AG6"/>
    <mergeCell ref="AF5:AF6"/>
    <mergeCell ref="AE5:AE6"/>
  </mergeCells>
  <conditionalFormatting sqref="K7:K12">
    <cfRule type="cellIs" dxfId="28" priority="319" operator="equal">
      <formula>"Muy Alta"</formula>
    </cfRule>
    <cfRule type="cellIs" dxfId="27" priority="320" operator="equal">
      <formula>"Alta"</formula>
    </cfRule>
    <cfRule type="cellIs" dxfId="26" priority="321" operator="equal">
      <formula>"Media"</formula>
    </cfRule>
    <cfRule type="cellIs" dxfId="25" priority="322" operator="equal">
      <formula>"Baja"</formula>
    </cfRule>
    <cfRule type="cellIs" dxfId="24" priority="323" operator="equal">
      <formula>"Muy Baja"</formula>
    </cfRule>
  </conditionalFormatting>
  <conditionalFormatting sqref="N7:N12">
    <cfRule type="containsText" dxfId="23" priority="1" operator="containsText" text="❌">
      <formula>NOT(ISERROR(SEARCH("❌",N7)))</formula>
    </cfRule>
  </conditionalFormatting>
  <conditionalFormatting sqref="O7:O12">
    <cfRule type="cellIs" dxfId="22" priority="314" operator="equal">
      <formula>"Catastrófico"</formula>
    </cfRule>
    <cfRule type="cellIs" dxfId="21" priority="315" operator="equal">
      <formula>"Mayor"</formula>
    </cfRule>
    <cfRule type="cellIs" dxfId="20" priority="316" operator="equal">
      <formula>"Moderado"</formula>
    </cfRule>
    <cfRule type="cellIs" dxfId="19" priority="317" operator="equal">
      <formula>"Menor"</formula>
    </cfRule>
    <cfRule type="cellIs" dxfId="18" priority="318" operator="equal">
      <formula>"Leve"</formula>
    </cfRule>
  </conditionalFormatting>
  <conditionalFormatting sqref="Q7:Q12">
    <cfRule type="cellIs" dxfId="17" priority="310" operator="equal">
      <formula>"Extremo"</formula>
    </cfRule>
    <cfRule type="cellIs" dxfId="16" priority="311" operator="equal">
      <formula>"Alto"</formula>
    </cfRule>
    <cfRule type="cellIs" dxfId="15" priority="312" operator="equal">
      <formula>"Moderado"</formula>
    </cfRule>
    <cfRule type="cellIs" dxfId="14" priority="313" operator="equal">
      <formula>"Bajo"</formula>
    </cfRule>
  </conditionalFormatting>
  <conditionalFormatting sqref="AB7:AB12">
    <cfRule type="cellIs" dxfId="13" priority="11" operator="equal">
      <formula>"Muy Alta"</formula>
    </cfRule>
    <cfRule type="cellIs" dxfId="12" priority="12" operator="equal">
      <formula>"Alta"</formula>
    </cfRule>
    <cfRule type="cellIs" dxfId="11" priority="13" operator="equal">
      <formula>"Media"</formula>
    </cfRule>
    <cfRule type="cellIs" dxfId="10" priority="14" operator="equal">
      <formula>"Baja"</formula>
    </cfRule>
    <cfRule type="cellIs" dxfId="9" priority="15" operator="equal">
      <formula>"Muy Baja"</formula>
    </cfRule>
  </conditionalFormatting>
  <conditionalFormatting sqref="AD7:AD12">
    <cfRule type="cellIs" dxfId="8" priority="6" operator="equal">
      <formula>"Catastrófico"</formula>
    </cfRule>
    <cfRule type="cellIs" dxfId="7" priority="7" operator="equal">
      <formula>"Mayor"</formula>
    </cfRule>
    <cfRule type="cellIs" dxfId="6" priority="8" operator="equal">
      <formula>"Moderado"</formula>
    </cfRule>
    <cfRule type="cellIs" dxfId="5" priority="9" operator="equal">
      <formula>"Menor"</formula>
    </cfRule>
    <cfRule type="cellIs" dxfId="4" priority="10" operator="equal">
      <formula>"Leve"</formula>
    </cfRule>
  </conditionalFormatting>
  <conditionalFormatting sqref="AF7:AF12">
    <cfRule type="cellIs" dxfId="3" priority="2" operator="equal">
      <formula>"Extremo"</formula>
    </cfRule>
    <cfRule type="cellIs" dxfId="2" priority="3" operator="equal">
      <formula>"Alto"</formula>
    </cfRule>
    <cfRule type="cellIs" dxfId="1" priority="4" operator="equal">
      <formula>"Moderado"</formula>
    </cfRule>
    <cfRule type="cellIs" dxfId="0"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100-000000000000}">
          <x14:formula1>
            <xm:f>'Tabla Valoración controles'!$D$4:$D$6</xm:f>
          </x14:formula1>
          <xm:sqref>U7:U12</xm:sqref>
        </x14:dataValidation>
        <x14:dataValidation type="list" allowBlank="1" showInputMessage="1" showErrorMessage="1" xr:uid="{00000000-0002-0000-0100-000001000000}">
          <x14:formula1>
            <xm:f>'Tabla Valoración controles'!$D$7:$D$8</xm:f>
          </x14:formula1>
          <xm:sqref>V7:V12</xm:sqref>
        </x14:dataValidation>
        <x14:dataValidation type="list" allowBlank="1" showInputMessage="1" showErrorMessage="1" xr:uid="{00000000-0002-0000-0100-000002000000}">
          <x14:formula1>
            <xm:f>'Tabla Valoración controles'!$D$9:$D$10</xm:f>
          </x14:formula1>
          <xm:sqref>X7:X12</xm:sqref>
        </x14:dataValidation>
        <x14:dataValidation type="list" allowBlank="1" showInputMessage="1" showErrorMessage="1" xr:uid="{00000000-0002-0000-0100-000003000000}">
          <x14:formula1>
            <xm:f>'Tabla Valoración controles'!$D$11:$D$12</xm:f>
          </x14:formula1>
          <xm:sqref>Y7:Y12</xm:sqref>
        </x14:dataValidation>
        <x14:dataValidation type="list" allowBlank="1" showInputMessage="1" showErrorMessage="1" xr:uid="{00000000-0002-0000-0100-000005000000}">
          <x14:formula1>
            <xm:f>'Tabla Valoración controles'!$D$13:$D$14</xm:f>
          </x14:formula1>
          <xm:sqref>Z7:Z12</xm:sqref>
        </x14:dataValidation>
        <x14:dataValidation type="list" allowBlank="1" showInputMessage="1" showErrorMessage="1" xr:uid="{00000000-0002-0000-0100-000006000000}">
          <x14:formula1>
            <xm:f>'Tabla Valoración controles'!$B$20:$B$26</xm:f>
          </x14:formula1>
          <xm:sqref>I7:I12</xm:sqref>
        </x14:dataValidation>
        <x14:dataValidation type="list" allowBlank="1" showInputMessage="1" showErrorMessage="1" xr:uid="{00000000-0002-0000-0100-000007000000}">
          <x14:formula1>
            <xm:f>'Opciones Tratamiento'!$E$2:$E$4</xm:f>
          </x14:formula1>
          <xm:sqref>E7:E12</xm:sqref>
        </x14:dataValidation>
        <x14:dataValidation type="list" allowBlank="1" showInputMessage="1" showErrorMessage="1" xr:uid="{00000000-0002-0000-0100-000008000000}">
          <x14:formula1>
            <xm:f>'Opciones Tratamiento'!$B$2:$B$5</xm:f>
          </x14:formula1>
          <xm:sqref>AG7:AG12</xm:sqref>
        </x14:dataValidation>
        <x14:dataValidation type="list" allowBlank="1" showInputMessage="1" showErrorMessage="1" xr:uid="{00000000-0002-0000-0100-000009000000}">
          <x14:formula1>
            <xm:f>'Tabla Impacto'!$F$210:$F$221</xm:f>
          </x14:formula1>
          <xm:sqref>M7:M12</xm:sqref>
        </x14:dataValidation>
        <x14:dataValidation type="custom" allowBlank="1" showInputMessage="1" showErrorMessage="1" error="Recuerde que las acciones se generan bajo la medida de mitigar el riesgo" xr:uid="{00000000-0002-0000-0100-00000A000000}">
          <x14:formula1>
            <xm:f>IF(OR(AG7='Opciones Tratamiento'!$B$2,AG7='Opciones Tratamiento'!$B$3,AG7='Opciones Tratamiento'!$B$4),ISBLANK(AG7),ISTEXT(AG7))</xm:f>
          </x14:formula1>
          <xm:sqref>AH7:AH12</xm:sqref>
        </x14:dataValidation>
        <x14:dataValidation type="custom" allowBlank="1" showInputMessage="1" showErrorMessage="1" error="Recuerde que las acciones se generan bajo la medida de mitigar el riesgo" xr:uid="{00000000-0002-0000-0100-00000B000000}">
          <x14:formula1>
            <xm:f>IF(OR(AG7='Opciones Tratamiento'!$B$2,AG7='Opciones Tratamiento'!$B$3,AG7='Opciones Tratamiento'!$B$4),ISBLANK(AG7),ISTEXT(AG7))</xm:f>
          </x14:formula1>
          <xm:sqref>AI7:AI12</xm:sqref>
        </x14:dataValidation>
        <x14:dataValidation type="custom" allowBlank="1" showInputMessage="1" showErrorMessage="1" error="Recuerde que las acciones se generan bajo la medida de mitigar el riesgo" xr:uid="{00000000-0002-0000-0100-00000C000000}">
          <x14:formula1>
            <xm:f>IF(OR(AG7='Opciones Tratamiento'!$B$2,AG7='Opciones Tratamiento'!$B$3,AG7='Opciones Tratamiento'!$B$4),ISBLANK(AG7),ISTEXT(AG7))</xm:f>
          </x14:formula1>
          <xm:sqref>AJ7:AJ12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topLeftCell="A23" zoomScale="80" zoomScaleNormal="80" workbookViewId="0">
      <selection activeCell="L10" sqref="L10:M11"/>
    </sheetView>
  </sheetViews>
  <sheetFormatPr baseColWidth="10" defaultRowHeight="14.4" x14ac:dyDescent="0.3"/>
  <cols>
    <col min="2" max="39" width="5.6640625" customWidth="1"/>
    <col min="41" max="46" width="5.6640625" customWidth="1"/>
  </cols>
  <sheetData>
    <row r="1" spans="1:99" x14ac:dyDescent="0.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69"/>
    </row>
    <row r="2" spans="1:99" ht="18" customHeight="1" x14ac:dyDescent="0.3">
      <c r="A2" s="69"/>
      <c r="B2" s="212" t="s">
        <v>152</v>
      </c>
      <c r="C2" s="212"/>
      <c r="D2" s="212"/>
      <c r="E2" s="212"/>
      <c r="F2" s="212"/>
      <c r="G2" s="212"/>
      <c r="H2" s="212"/>
      <c r="I2" s="212"/>
      <c r="J2" s="249" t="s">
        <v>1</v>
      </c>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row>
    <row r="3" spans="1:99" ht="18.75" customHeight="1" x14ac:dyDescent="0.3">
      <c r="A3" s="69"/>
      <c r="B3" s="212"/>
      <c r="C3" s="212"/>
      <c r="D3" s="212"/>
      <c r="E3" s="212"/>
      <c r="F3" s="212"/>
      <c r="G3" s="212"/>
      <c r="H3" s="212"/>
      <c r="I3" s="212"/>
      <c r="J3" s="249"/>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row>
    <row r="4" spans="1:99" ht="15" customHeight="1" x14ac:dyDescent="0.3">
      <c r="A4" s="69"/>
      <c r="B4" s="212"/>
      <c r="C4" s="212"/>
      <c r="D4" s="212"/>
      <c r="E4" s="212"/>
      <c r="F4" s="212"/>
      <c r="G4" s="212"/>
      <c r="H4" s="212"/>
      <c r="I4" s="212"/>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row>
    <row r="5" spans="1:99" ht="15" thickBot="1" x14ac:dyDescent="0.35">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row>
    <row r="6" spans="1:99" ht="15" customHeight="1" x14ac:dyDescent="0.3">
      <c r="A6" s="69"/>
      <c r="B6" s="260" t="s">
        <v>3</v>
      </c>
      <c r="C6" s="260"/>
      <c r="D6" s="261"/>
      <c r="E6" s="250" t="s">
        <v>111</v>
      </c>
      <c r="F6" s="251"/>
      <c r="G6" s="251"/>
      <c r="H6" s="251"/>
      <c r="I6" s="252"/>
      <c r="J6" s="246" t="str">
        <f>IF(AND('Mapa de Riesgos'!$K$7="Muy Alta",'Mapa de Riesgos'!$O$7="Leve"),CONCATENATE("R",'Mapa de Riesgos'!$A$7),"")</f>
        <v/>
      </c>
      <c r="K6" s="247"/>
      <c r="L6" s="247" t="e">
        <f>IF(AND('Mapa de Riesgos'!#REF!="Muy Alta",'Mapa de Riesgos'!#REF!="Leve"),CONCATENATE("R",'Mapa de Riesgos'!#REF!),"")</f>
        <v>#REF!</v>
      </c>
      <c r="M6" s="247"/>
      <c r="N6" s="247" t="e">
        <f>IF(AND('Mapa de Riesgos'!#REF!="Muy Alta",'Mapa de Riesgos'!#REF!="Leve"),CONCATENATE("R",'Mapa de Riesgos'!#REF!),"")</f>
        <v>#REF!</v>
      </c>
      <c r="O6" s="248"/>
      <c r="P6" s="246" t="str">
        <f>IF(AND('Mapa de Riesgos'!$K$7="Muy Alta",'Mapa de Riesgos'!$O$7="Menor"),CONCATENATE("R",'Mapa de Riesgos'!$A$7),"")</f>
        <v/>
      </c>
      <c r="Q6" s="247"/>
      <c r="R6" s="247" t="e">
        <f>IF(AND('Mapa de Riesgos'!#REF!="Muy Alta",'Mapa de Riesgos'!#REF!="Menor"),CONCATENATE("R",'Mapa de Riesgos'!#REF!),"")</f>
        <v>#REF!</v>
      </c>
      <c r="S6" s="247"/>
      <c r="T6" s="247" t="e">
        <f>IF(AND('Mapa de Riesgos'!#REF!="Muy Alta",'Mapa de Riesgos'!#REF!="Menor"),CONCATENATE("R",'Mapa de Riesgos'!#REF!),"")</f>
        <v>#REF!</v>
      </c>
      <c r="U6" s="248"/>
      <c r="V6" s="246" t="str">
        <f>IF(AND('Mapa de Riesgos'!$K$7="Muy Alta",'Mapa de Riesgos'!$O$7="Moderado"),CONCATENATE("R",'Mapa de Riesgos'!$A$7),"")</f>
        <v/>
      </c>
      <c r="W6" s="247"/>
      <c r="X6" s="247" t="e">
        <f>IF(AND('Mapa de Riesgos'!#REF!="Muy Alta",'Mapa de Riesgos'!#REF!="Moderado"),CONCATENATE("R",'Mapa de Riesgos'!#REF!),"")</f>
        <v>#REF!</v>
      </c>
      <c r="Y6" s="247"/>
      <c r="Z6" s="247" t="e">
        <f>IF(AND('Mapa de Riesgos'!#REF!="Muy Alta",'Mapa de Riesgos'!#REF!="Moderado"),CONCATENATE("R",'Mapa de Riesgos'!#REF!),"")</f>
        <v>#REF!</v>
      </c>
      <c r="AA6" s="248"/>
      <c r="AB6" s="246" t="str">
        <f>IF(AND('Mapa de Riesgos'!$K$7="Muy Alta",'Mapa de Riesgos'!$O$7="Mayor"),CONCATENATE("R",'Mapa de Riesgos'!$A$7),"")</f>
        <v/>
      </c>
      <c r="AC6" s="247"/>
      <c r="AD6" s="247" t="e">
        <f>IF(AND('Mapa de Riesgos'!#REF!="Muy Alta",'Mapa de Riesgos'!#REF!="Mayor"),CONCATENATE("R",'Mapa de Riesgos'!#REF!),"")</f>
        <v>#REF!</v>
      </c>
      <c r="AE6" s="247"/>
      <c r="AF6" s="247" t="e">
        <f>IF(AND('Mapa de Riesgos'!#REF!="Muy Alta",'Mapa de Riesgos'!#REF!="Mayor"),CONCATENATE("R",'Mapa de Riesgos'!#REF!),"")</f>
        <v>#REF!</v>
      </c>
      <c r="AG6" s="248"/>
      <c r="AH6" s="237" t="str">
        <f>IF(AND('Mapa de Riesgos'!$K$7="Muy Alta",'Mapa de Riesgos'!$O$7="Catastrófico"),CONCATENATE("R",'Mapa de Riesgos'!$A$7),"")</f>
        <v/>
      </c>
      <c r="AI6" s="238"/>
      <c r="AJ6" s="238" t="e">
        <f>IF(AND('Mapa de Riesgos'!#REF!="Muy Alta",'Mapa de Riesgos'!#REF!="Catastrófico"),CONCATENATE("R",'Mapa de Riesgos'!#REF!),"")</f>
        <v>#REF!</v>
      </c>
      <c r="AK6" s="238"/>
      <c r="AL6" s="238" t="e">
        <f>IF(AND('Mapa de Riesgos'!#REF!="Muy Alta",'Mapa de Riesgos'!#REF!="Catastrófico"),CONCATENATE("R",'Mapa de Riesgos'!#REF!),"")</f>
        <v>#REF!</v>
      </c>
      <c r="AM6" s="239"/>
      <c r="AO6" s="262" t="s">
        <v>74</v>
      </c>
      <c r="AP6" s="263"/>
      <c r="AQ6" s="263"/>
      <c r="AR6" s="263"/>
      <c r="AS6" s="263"/>
      <c r="AT6" s="264"/>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row>
    <row r="7" spans="1:99" ht="15" customHeight="1" x14ac:dyDescent="0.3">
      <c r="A7" s="69"/>
      <c r="B7" s="260"/>
      <c r="C7" s="260"/>
      <c r="D7" s="261"/>
      <c r="E7" s="253"/>
      <c r="F7" s="254"/>
      <c r="G7" s="254"/>
      <c r="H7" s="254"/>
      <c r="I7" s="255"/>
      <c r="J7" s="240"/>
      <c r="K7" s="241"/>
      <c r="L7" s="241"/>
      <c r="M7" s="241"/>
      <c r="N7" s="241"/>
      <c r="O7" s="242"/>
      <c r="P7" s="240"/>
      <c r="Q7" s="241"/>
      <c r="R7" s="241"/>
      <c r="S7" s="241"/>
      <c r="T7" s="241"/>
      <c r="U7" s="242"/>
      <c r="V7" s="240"/>
      <c r="W7" s="241"/>
      <c r="X7" s="241"/>
      <c r="Y7" s="241"/>
      <c r="Z7" s="241"/>
      <c r="AA7" s="242"/>
      <c r="AB7" s="240"/>
      <c r="AC7" s="241"/>
      <c r="AD7" s="241"/>
      <c r="AE7" s="241"/>
      <c r="AF7" s="241"/>
      <c r="AG7" s="242"/>
      <c r="AH7" s="231"/>
      <c r="AI7" s="232"/>
      <c r="AJ7" s="232"/>
      <c r="AK7" s="232"/>
      <c r="AL7" s="232"/>
      <c r="AM7" s="233"/>
      <c r="AN7" s="69"/>
      <c r="AO7" s="265"/>
      <c r="AP7" s="266"/>
      <c r="AQ7" s="266"/>
      <c r="AR7" s="266"/>
      <c r="AS7" s="266"/>
      <c r="AT7" s="267"/>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row>
    <row r="8" spans="1:99" ht="15" customHeight="1" x14ac:dyDescent="0.3">
      <c r="A8" s="69"/>
      <c r="B8" s="260"/>
      <c r="C8" s="260"/>
      <c r="D8" s="261"/>
      <c r="E8" s="253"/>
      <c r="F8" s="254"/>
      <c r="G8" s="254"/>
      <c r="H8" s="254"/>
      <c r="I8" s="255"/>
      <c r="J8" s="240" t="e">
        <f>IF(AND('Mapa de Riesgos'!#REF!="Muy Alta",'Mapa de Riesgos'!#REF!="Leve"),CONCATENATE("R",'Mapa de Riesgos'!#REF!),"")</f>
        <v>#REF!</v>
      </c>
      <c r="K8" s="241"/>
      <c r="L8" s="241" t="e">
        <f>IF(AND('Mapa de Riesgos'!#REF!="Muy Alta",'Mapa de Riesgos'!#REF!="Leve"),CONCATENATE("R",'Mapa de Riesgos'!#REF!),"")</f>
        <v>#REF!</v>
      </c>
      <c r="M8" s="241"/>
      <c r="N8" s="241" t="e">
        <f>IF(AND('Mapa de Riesgos'!#REF!="Muy Alta",'Mapa de Riesgos'!#REF!="Leve"),CONCATENATE("R",'Mapa de Riesgos'!#REF!),"")</f>
        <v>#REF!</v>
      </c>
      <c r="O8" s="242"/>
      <c r="P8" s="240" t="e">
        <f>IF(AND('Mapa de Riesgos'!#REF!="Muy Alta",'Mapa de Riesgos'!#REF!="Menor"),CONCATENATE("R",'Mapa de Riesgos'!#REF!),"")</f>
        <v>#REF!</v>
      </c>
      <c r="Q8" s="241"/>
      <c r="R8" s="241" t="e">
        <f>IF(AND('Mapa de Riesgos'!#REF!="Muy Alta",'Mapa de Riesgos'!#REF!="Menor"),CONCATENATE("R",'Mapa de Riesgos'!#REF!),"")</f>
        <v>#REF!</v>
      </c>
      <c r="S8" s="241"/>
      <c r="T8" s="241" t="e">
        <f>IF(AND('Mapa de Riesgos'!#REF!="Muy Alta",'Mapa de Riesgos'!#REF!="Menor"),CONCATENATE("R",'Mapa de Riesgos'!#REF!),"")</f>
        <v>#REF!</v>
      </c>
      <c r="U8" s="242"/>
      <c r="V8" s="240" t="e">
        <f>IF(AND('Mapa de Riesgos'!#REF!="Muy Alta",'Mapa de Riesgos'!#REF!="Moderado"),CONCATENATE("R",'Mapa de Riesgos'!#REF!),"")</f>
        <v>#REF!</v>
      </c>
      <c r="W8" s="241"/>
      <c r="X8" s="241" t="e">
        <f>IF(AND('Mapa de Riesgos'!#REF!="Muy Alta",'Mapa de Riesgos'!#REF!="Moderado"),CONCATENATE("R",'Mapa de Riesgos'!#REF!),"")</f>
        <v>#REF!</v>
      </c>
      <c r="Y8" s="241"/>
      <c r="Z8" s="241" t="e">
        <f>IF(AND('Mapa de Riesgos'!#REF!="Muy Alta",'Mapa de Riesgos'!#REF!="Moderado"),CONCATENATE("R",'Mapa de Riesgos'!#REF!),"")</f>
        <v>#REF!</v>
      </c>
      <c r="AA8" s="242"/>
      <c r="AB8" s="240" t="e">
        <f>IF(AND('Mapa de Riesgos'!#REF!="Muy Alta",'Mapa de Riesgos'!#REF!="Mayor"),CONCATENATE("R",'Mapa de Riesgos'!#REF!),"")</f>
        <v>#REF!</v>
      </c>
      <c r="AC8" s="241"/>
      <c r="AD8" s="241" t="e">
        <f>IF(AND('Mapa de Riesgos'!#REF!="Muy Alta",'Mapa de Riesgos'!#REF!="Mayor"),CONCATENATE("R",'Mapa de Riesgos'!#REF!),"")</f>
        <v>#REF!</v>
      </c>
      <c r="AE8" s="241"/>
      <c r="AF8" s="241" t="e">
        <f>IF(AND('Mapa de Riesgos'!#REF!="Muy Alta",'Mapa de Riesgos'!#REF!="Mayor"),CONCATENATE("R",'Mapa de Riesgos'!#REF!),"")</f>
        <v>#REF!</v>
      </c>
      <c r="AG8" s="242"/>
      <c r="AH8" s="231" t="e">
        <f>IF(AND('Mapa de Riesgos'!#REF!="Muy Alta",'Mapa de Riesgos'!#REF!="Catastrófico"),CONCATENATE("R",'Mapa de Riesgos'!#REF!),"")</f>
        <v>#REF!</v>
      </c>
      <c r="AI8" s="232"/>
      <c r="AJ8" s="232" t="e">
        <f>IF(AND('Mapa de Riesgos'!#REF!="Muy Alta",'Mapa de Riesgos'!#REF!="Catastrófico"),CONCATENATE("R",'Mapa de Riesgos'!#REF!),"")</f>
        <v>#REF!</v>
      </c>
      <c r="AK8" s="232"/>
      <c r="AL8" s="232" t="e">
        <f>IF(AND('Mapa de Riesgos'!#REF!="Muy Alta",'Mapa de Riesgos'!#REF!="Catastrófico"),CONCATENATE("R",'Mapa de Riesgos'!#REF!),"")</f>
        <v>#REF!</v>
      </c>
      <c r="AM8" s="233"/>
      <c r="AN8" s="69"/>
      <c r="AO8" s="265"/>
      <c r="AP8" s="266"/>
      <c r="AQ8" s="266"/>
      <c r="AR8" s="266"/>
      <c r="AS8" s="266"/>
      <c r="AT8" s="267"/>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row>
    <row r="9" spans="1:99" ht="15" customHeight="1" x14ac:dyDescent="0.3">
      <c r="A9" s="69"/>
      <c r="B9" s="260"/>
      <c r="C9" s="260"/>
      <c r="D9" s="261"/>
      <c r="E9" s="253"/>
      <c r="F9" s="254"/>
      <c r="G9" s="254"/>
      <c r="H9" s="254"/>
      <c r="I9" s="255"/>
      <c r="J9" s="240"/>
      <c r="K9" s="241"/>
      <c r="L9" s="241"/>
      <c r="M9" s="241"/>
      <c r="N9" s="241"/>
      <c r="O9" s="242"/>
      <c r="P9" s="240"/>
      <c r="Q9" s="241"/>
      <c r="R9" s="241"/>
      <c r="S9" s="241"/>
      <c r="T9" s="241"/>
      <c r="U9" s="242"/>
      <c r="V9" s="240"/>
      <c r="W9" s="241"/>
      <c r="X9" s="241"/>
      <c r="Y9" s="241"/>
      <c r="Z9" s="241"/>
      <c r="AA9" s="242"/>
      <c r="AB9" s="240"/>
      <c r="AC9" s="241"/>
      <c r="AD9" s="241"/>
      <c r="AE9" s="241"/>
      <c r="AF9" s="241"/>
      <c r="AG9" s="242"/>
      <c r="AH9" s="231"/>
      <c r="AI9" s="232"/>
      <c r="AJ9" s="232"/>
      <c r="AK9" s="232"/>
      <c r="AL9" s="232"/>
      <c r="AM9" s="233"/>
      <c r="AN9" s="69"/>
      <c r="AO9" s="265"/>
      <c r="AP9" s="266"/>
      <c r="AQ9" s="266"/>
      <c r="AR9" s="266"/>
      <c r="AS9" s="266"/>
      <c r="AT9" s="267"/>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row>
    <row r="10" spans="1:99" ht="15" customHeight="1" x14ac:dyDescent="0.3">
      <c r="A10" s="69"/>
      <c r="B10" s="260"/>
      <c r="C10" s="260"/>
      <c r="D10" s="261"/>
      <c r="E10" s="253"/>
      <c r="F10" s="254"/>
      <c r="G10" s="254"/>
      <c r="H10" s="254"/>
      <c r="I10" s="255"/>
      <c r="J10" s="240" t="e">
        <f>IF(AND('Mapa de Riesgos'!#REF!="Muy Alta",'Mapa de Riesgos'!#REF!="Leve"),CONCATENATE("R",'Mapa de Riesgos'!#REF!),"")</f>
        <v>#REF!</v>
      </c>
      <c r="K10" s="241"/>
      <c r="L10" s="241" t="e">
        <f>IF(AND('Mapa de Riesgos'!#REF!="Muy Alta",'Mapa de Riesgos'!#REF!="Leve"),CONCATENATE("R",'Mapa de Riesgos'!#REF!),"")</f>
        <v>#REF!</v>
      </c>
      <c r="M10" s="241"/>
      <c r="N10" s="241" t="e">
        <f>IF(AND('Mapa de Riesgos'!#REF!="Muy Alta",'Mapa de Riesgos'!#REF!="Leve"),CONCATENATE("R",'Mapa de Riesgos'!#REF!),"")</f>
        <v>#REF!</v>
      </c>
      <c r="O10" s="242"/>
      <c r="P10" s="240" t="e">
        <f>IF(AND('Mapa de Riesgos'!#REF!="Muy Alta",'Mapa de Riesgos'!#REF!="Menor"),CONCATENATE("R",'Mapa de Riesgos'!#REF!),"")</f>
        <v>#REF!</v>
      </c>
      <c r="Q10" s="241"/>
      <c r="R10" s="241" t="e">
        <f>IF(AND('Mapa de Riesgos'!#REF!="Muy Alta",'Mapa de Riesgos'!#REF!="Menor"),CONCATENATE("R",'Mapa de Riesgos'!#REF!),"")</f>
        <v>#REF!</v>
      </c>
      <c r="S10" s="241"/>
      <c r="T10" s="241" t="e">
        <f>IF(AND('Mapa de Riesgos'!#REF!="Muy Alta",'Mapa de Riesgos'!#REF!="Menor"),CONCATENATE("R",'Mapa de Riesgos'!#REF!),"")</f>
        <v>#REF!</v>
      </c>
      <c r="U10" s="242"/>
      <c r="V10" s="240" t="e">
        <f>IF(AND('Mapa de Riesgos'!#REF!="Muy Alta",'Mapa de Riesgos'!#REF!="Moderado"),CONCATENATE("R",'Mapa de Riesgos'!#REF!),"")</f>
        <v>#REF!</v>
      </c>
      <c r="W10" s="241"/>
      <c r="X10" s="241" t="e">
        <f>IF(AND('Mapa de Riesgos'!#REF!="Muy Alta",'Mapa de Riesgos'!#REF!="Moderado"),CONCATENATE("R",'Mapa de Riesgos'!#REF!),"")</f>
        <v>#REF!</v>
      </c>
      <c r="Y10" s="241"/>
      <c r="Z10" s="241" t="e">
        <f>IF(AND('Mapa de Riesgos'!#REF!="Muy Alta",'Mapa de Riesgos'!#REF!="Moderado"),CONCATENATE("R",'Mapa de Riesgos'!#REF!),"")</f>
        <v>#REF!</v>
      </c>
      <c r="AA10" s="242"/>
      <c r="AB10" s="240" t="e">
        <f>IF(AND('Mapa de Riesgos'!#REF!="Muy Alta",'Mapa de Riesgos'!#REF!="Mayor"),CONCATENATE("R",'Mapa de Riesgos'!#REF!),"")</f>
        <v>#REF!</v>
      </c>
      <c r="AC10" s="241"/>
      <c r="AD10" s="241" t="e">
        <f>IF(AND('Mapa de Riesgos'!#REF!="Muy Alta",'Mapa de Riesgos'!#REF!="Mayor"),CONCATENATE("R",'Mapa de Riesgos'!#REF!),"")</f>
        <v>#REF!</v>
      </c>
      <c r="AE10" s="241"/>
      <c r="AF10" s="241" t="e">
        <f>IF(AND('Mapa de Riesgos'!#REF!="Muy Alta",'Mapa de Riesgos'!#REF!="Mayor"),CONCATENATE("R",'Mapa de Riesgos'!#REF!),"")</f>
        <v>#REF!</v>
      </c>
      <c r="AG10" s="242"/>
      <c r="AH10" s="231" t="e">
        <f>IF(AND('Mapa de Riesgos'!#REF!="Muy Alta",'Mapa de Riesgos'!#REF!="Catastrófico"),CONCATENATE("R",'Mapa de Riesgos'!#REF!),"")</f>
        <v>#REF!</v>
      </c>
      <c r="AI10" s="232"/>
      <c r="AJ10" s="232" t="e">
        <f>IF(AND('Mapa de Riesgos'!#REF!="Muy Alta",'Mapa de Riesgos'!#REF!="Catastrófico"),CONCATENATE("R",'Mapa de Riesgos'!#REF!),"")</f>
        <v>#REF!</v>
      </c>
      <c r="AK10" s="232"/>
      <c r="AL10" s="232" t="e">
        <f>IF(AND('Mapa de Riesgos'!#REF!="Muy Alta",'Mapa de Riesgos'!#REF!="Catastrófico"),CONCATENATE("R",'Mapa de Riesgos'!#REF!),"")</f>
        <v>#REF!</v>
      </c>
      <c r="AM10" s="233"/>
      <c r="AN10" s="69"/>
      <c r="AO10" s="265"/>
      <c r="AP10" s="266"/>
      <c r="AQ10" s="266"/>
      <c r="AR10" s="266"/>
      <c r="AS10" s="266"/>
      <c r="AT10" s="267"/>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row>
    <row r="11" spans="1:99" ht="15" customHeight="1" x14ac:dyDescent="0.3">
      <c r="A11" s="69"/>
      <c r="B11" s="260"/>
      <c r="C11" s="260"/>
      <c r="D11" s="261"/>
      <c r="E11" s="253"/>
      <c r="F11" s="254"/>
      <c r="G11" s="254"/>
      <c r="H11" s="254"/>
      <c r="I11" s="255"/>
      <c r="J11" s="240"/>
      <c r="K11" s="241"/>
      <c r="L11" s="241"/>
      <c r="M11" s="241"/>
      <c r="N11" s="241"/>
      <c r="O11" s="242"/>
      <c r="P11" s="240"/>
      <c r="Q11" s="241"/>
      <c r="R11" s="241"/>
      <c r="S11" s="241"/>
      <c r="T11" s="241"/>
      <c r="U11" s="242"/>
      <c r="V11" s="240"/>
      <c r="W11" s="241"/>
      <c r="X11" s="241"/>
      <c r="Y11" s="241"/>
      <c r="Z11" s="241"/>
      <c r="AA11" s="242"/>
      <c r="AB11" s="240"/>
      <c r="AC11" s="241"/>
      <c r="AD11" s="241"/>
      <c r="AE11" s="241"/>
      <c r="AF11" s="241"/>
      <c r="AG11" s="242"/>
      <c r="AH11" s="231"/>
      <c r="AI11" s="232"/>
      <c r="AJ11" s="232"/>
      <c r="AK11" s="232"/>
      <c r="AL11" s="232"/>
      <c r="AM11" s="233"/>
      <c r="AN11" s="69"/>
      <c r="AO11" s="265"/>
      <c r="AP11" s="266"/>
      <c r="AQ11" s="266"/>
      <c r="AR11" s="266"/>
      <c r="AS11" s="266"/>
      <c r="AT11" s="267"/>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row>
    <row r="12" spans="1:99" ht="15" customHeight="1" x14ac:dyDescent="0.3">
      <c r="A12" s="69"/>
      <c r="B12" s="260"/>
      <c r="C12" s="260"/>
      <c r="D12" s="261"/>
      <c r="E12" s="253"/>
      <c r="F12" s="254"/>
      <c r="G12" s="254"/>
      <c r="H12" s="254"/>
      <c r="I12" s="255"/>
      <c r="J12" s="240" t="e">
        <f>IF(AND('Mapa de Riesgos'!#REF!="Muy Alta",'Mapa de Riesgos'!#REF!="Leve"),CONCATENATE("R",'Mapa de Riesgos'!#REF!),"")</f>
        <v>#REF!</v>
      </c>
      <c r="K12" s="241"/>
      <c r="L12" s="241" t="str">
        <f>IF(AND('Mapa de Riesgos'!$K$13="Muy Alta",'Mapa de Riesgos'!$O$13="Leve"),CONCATENATE("R",'Mapa de Riesgos'!$A$13),"")</f>
        <v/>
      </c>
      <c r="M12" s="241"/>
      <c r="N12" s="241" t="str">
        <f>IF(AND('Mapa de Riesgos'!$K$19="Muy Alta",'Mapa de Riesgos'!$O$19="Leve"),CONCATENATE("R",'Mapa de Riesgos'!$A$19),"")</f>
        <v/>
      </c>
      <c r="O12" s="242"/>
      <c r="P12" s="240" t="e">
        <f>IF(AND('Mapa de Riesgos'!#REF!="Muy Alta",'Mapa de Riesgos'!#REF!="Menor"),CONCATENATE("R",'Mapa de Riesgos'!#REF!),"")</f>
        <v>#REF!</v>
      </c>
      <c r="Q12" s="241"/>
      <c r="R12" s="241" t="str">
        <f>IF(AND('Mapa de Riesgos'!$K$13="Muy Alta",'Mapa de Riesgos'!$O$13="Menor"),CONCATENATE("R",'Mapa de Riesgos'!$A$13),"")</f>
        <v/>
      </c>
      <c r="S12" s="241"/>
      <c r="T12" s="241" t="str">
        <f>IF(AND('Mapa de Riesgos'!$K$19="Muy Alta",'Mapa de Riesgos'!$O$19="Menor"),CONCATENATE("R",'Mapa de Riesgos'!$A$19),"")</f>
        <v/>
      </c>
      <c r="U12" s="242"/>
      <c r="V12" s="240" t="e">
        <f>IF(AND('Mapa de Riesgos'!#REF!="Muy Alta",'Mapa de Riesgos'!#REF!="Moderado"),CONCATENATE("R",'Mapa de Riesgos'!#REF!),"")</f>
        <v>#REF!</v>
      </c>
      <c r="W12" s="241"/>
      <c r="X12" s="241" t="str">
        <f>IF(AND('Mapa de Riesgos'!$K$13="Muy Alta",'Mapa de Riesgos'!$O$13="Moderado"),CONCATENATE("R",'Mapa de Riesgos'!$A$13),"")</f>
        <v/>
      </c>
      <c r="Y12" s="241"/>
      <c r="Z12" s="241" t="str">
        <f>IF(AND('Mapa de Riesgos'!$K$19="Muy Alta",'Mapa de Riesgos'!$O$19="Moderado"),CONCATENATE("R",'Mapa de Riesgos'!$A$19),"")</f>
        <v/>
      </c>
      <c r="AA12" s="242"/>
      <c r="AB12" s="240" t="e">
        <f>IF(AND('Mapa de Riesgos'!#REF!="Muy Alta",'Mapa de Riesgos'!#REF!="Mayor"),CONCATENATE("R",'Mapa de Riesgos'!#REF!),"")</f>
        <v>#REF!</v>
      </c>
      <c r="AC12" s="241"/>
      <c r="AD12" s="241" t="str">
        <f>IF(AND('Mapa de Riesgos'!$K$13="Muy Alta",'Mapa de Riesgos'!$O$13="Mayor"),CONCATENATE("R",'Mapa de Riesgos'!$A$13),"")</f>
        <v/>
      </c>
      <c r="AE12" s="241"/>
      <c r="AF12" s="241" t="str">
        <f>IF(AND('Mapa de Riesgos'!$K$19="Muy Alta",'Mapa de Riesgos'!$O$19="Mayor"),CONCATENATE("R",'Mapa de Riesgos'!$A$19),"")</f>
        <v/>
      </c>
      <c r="AG12" s="242"/>
      <c r="AH12" s="231" t="e">
        <f>IF(AND('Mapa de Riesgos'!#REF!="Muy Alta",'Mapa de Riesgos'!#REF!="Catastrófico"),CONCATENATE("R",'Mapa de Riesgos'!#REF!),"")</f>
        <v>#REF!</v>
      </c>
      <c r="AI12" s="232"/>
      <c r="AJ12" s="232" t="str">
        <f>IF(AND('Mapa de Riesgos'!$K$13="Muy Alta",'Mapa de Riesgos'!$O$13="Catastrófico"),CONCATENATE("R",'Mapa de Riesgos'!$A$13),"")</f>
        <v/>
      </c>
      <c r="AK12" s="232"/>
      <c r="AL12" s="232" t="str">
        <f>IF(AND('Mapa de Riesgos'!$K$19="Muy Alta",'Mapa de Riesgos'!$O$19="Catastrófico"),CONCATENATE("R",'Mapa de Riesgos'!$A$19),"")</f>
        <v/>
      </c>
      <c r="AM12" s="233"/>
      <c r="AN12" s="69"/>
      <c r="AO12" s="265"/>
      <c r="AP12" s="266"/>
      <c r="AQ12" s="266"/>
      <c r="AR12" s="266"/>
      <c r="AS12" s="266"/>
      <c r="AT12" s="267"/>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row>
    <row r="13" spans="1:99" ht="15.75" customHeight="1" thickBot="1" x14ac:dyDescent="0.35">
      <c r="A13" s="69"/>
      <c r="B13" s="260"/>
      <c r="C13" s="260"/>
      <c r="D13" s="261"/>
      <c r="E13" s="256"/>
      <c r="F13" s="257"/>
      <c r="G13" s="257"/>
      <c r="H13" s="257"/>
      <c r="I13" s="258"/>
      <c r="J13" s="240"/>
      <c r="K13" s="241"/>
      <c r="L13" s="241"/>
      <c r="M13" s="241"/>
      <c r="N13" s="241"/>
      <c r="O13" s="242"/>
      <c r="P13" s="240"/>
      <c r="Q13" s="241"/>
      <c r="R13" s="241"/>
      <c r="S13" s="241"/>
      <c r="T13" s="241"/>
      <c r="U13" s="242"/>
      <c r="V13" s="240"/>
      <c r="W13" s="241"/>
      <c r="X13" s="241"/>
      <c r="Y13" s="241"/>
      <c r="Z13" s="241"/>
      <c r="AA13" s="242"/>
      <c r="AB13" s="240"/>
      <c r="AC13" s="241"/>
      <c r="AD13" s="241"/>
      <c r="AE13" s="241"/>
      <c r="AF13" s="241"/>
      <c r="AG13" s="242"/>
      <c r="AH13" s="234"/>
      <c r="AI13" s="235"/>
      <c r="AJ13" s="235"/>
      <c r="AK13" s="235"/>
      <c r="AL13" s="235"/>
      <c r="AM13" s="236"/>
      <c r="AN13" s="69"/>
      <c r="AO13" s="268"/>
      <c r="AP13" s="269"/>
      <c r="AQ13" s="269"/>
      <c r="AR13" s="269"/>
      <c r="AS13" s="269"/>
      <c r="AT13" s="270"/>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row>
    <row r="14" spans="1:99" ht="15" customHeight="1" x14ac:dyDescent="0.3">
      <c r="A14" s="69"/>
      <c r="B14" s="260"/>
      <c r="C14" s="260"/>
      <c r="D14" s="261"/>
      <c r="E14" s="250" t="s">
        <v>110</v>
      </c>
      <c r="F14" s="251"/>
      <c r="G14" s="251"/>
      <c r="H14" s="251"/>
      <c r="I14" s="251"/>
      <c r="J14" s="228" t="str">
        <f>IF(AND('Mapa de Riesgos'!$K$7="Alta",'Mapa de Riesgos'!$O$7="Leve"),CONCATENATE("R",'Mapa de Riesgos'!$A$7),"")</f>
        <v/>
      </c>
      <c r="K14" s="229"/>
      <c r="L14" s="229" t="e">
        <f>IF(AND('Mapa de Riesgos'!#REF!="Alta",'Mapa de Riesgos'!#REF!="Leve"),CONCATENATE("R",'Mapa de Riesgos'!#REF!),"")</f>
        <v>#REF!</v>
      </c>
      <c r="M14" s="229"/>
      <c r="N14" s="229" t="e">
        <f>IF(AND('Mapa de Riesgos'!#REF!="Alta",'Mapa de Riesgos'!#REF!="Leve"),CONCATENATE("R",'Mapa de Riesgos'!#REF!),"")</f>
        <v>#REF!</v>
      </c>
      <c r="O14" s="230"/>
      <c r="P14" s="228" t="str">
        <f>IF(AND('Mapa de Riesgos'!$K$7="Alta",'Mapa de Riesgos'!$O$7="Menor"),CONCATENATE("R",'Mapa de Riesgos'!$A$7),"")</f>
        <v/>
      </c>
      <c r="Q14" s="229"/>
      <c r="R14" s="229" t="e">
        <f>IF(AND('Mapa de Riesgos'!#REF!="Alta",'Mapa de Riesgos'!#REF!="Menor"),CONCATENATE("R",'Mapa de Riesgos'!#REF!),"")</f>
        <v>#REF!</v>
      </c>
      <c r="S14" s="229"/>
      <c r="T14" s="229" t="e">
        <f>IF(AND('Mapa de Riesgos'!#REF!="Alta",'Mapa de Riesgos'!#REF!="Menor"),CONCATENATE("R",'Mapa de Riesgos'!#REF!),"")</f>
        <v>#REF!</v>
      </c>
      <c r="U14" s="230"/>
      <c r="V14" s="246" t="str">
        <f>IF(AND('Mapa de Riesgos'!$K$7="Alta",'Mapa de Riesgos'!$O$7="Moderado"),CONCATENATE("R",'Mapa de Riesgos'!$A$7),"")</f>
        <v/>
      </c>
      <c r="W14" s="247"/>
      <c r="X14" s="247" t="e">
        <f>IF(AND('Mapa de Riesgos'!#REF!="Alta",'Mapa de Riesgos'!#REF!="Moderado"),CONCATENATE("R",'Mapa de Riesgos'!#REF!),"")</f>
        <v>#REF!</v>
      </c>
      <c r="Y14" s="247"/>
      <c r="Z14" s="247" t="e">
        <f>IF(AND('Mapa de Riesgos'!#REF!="Alta",'Mapa de Riesgos'!#REF!="Moderado"),CONCATENATE("R",'Mapa de Riesgos'!#REF!),"")</f>
        <v>#REF!</v>
      </c>
      <c r="AA14" s="248"/>
      <c r="AB14" s="246" t="str">
        <f>IF(AND('Mapa de Riesgos'!$K$7="Alta",'Mapa de Riesgos'!$O$7="Mayor"),CONCATENATE("R",'Mapa de Riesgos'!$A$7),"")</f>
        <v>R1</v>
      </c>
      <c r="AC14" s="247"/>
      <c r="AD14" s="247" t="e">
        <f>IF(AND('Mapa de Riesgos'!#REF!="Alta",'Mapa de Riesgos'!#REF!="Mayor"),CONCATENATE("R",'Mapa de Riesgos'!#REF!),"")</f>
        <v>#REF!</v>
      </c>
      <c r="AE14" s="247"/>
      <c r="AF14" s="247" t="e">
        <f>IF(AND('Mapa de Riesgos'!#REF!="Alta",'Mapa de Riesgos'!#REF!="Mayor"),CONCATENATE("R",'Mapa de Riesgos'!#REF!),"")</f>
        <v>#REF!</v>
      </c>
      <c r="AG14" s="248"/>
      <c r="AH14" s="237" t="str">
        <f>IF(AND('Mapa de Riesgos'!$K$7="Alta",'Mapa de Riesgos'!$O$7="Catastrófico"),CONCATENATE("R",'Mapa de Riesgos'!$A$7),"")</f>
        <v/>
      </c>
      <c r="AI14" s="238"/>
      <c r="AJ14" s="238" t="e">
        <f>IF(AND('Mapa de Riesgos'!#REF!="Alta",'Mapa de Riesgos'!#REF!="Catastrófico"),CONCATENATE("R",'Mapa de Riesgos'!#REF!),"")</f>
        <v>#REF!</v>
      </c>
      <c r="AK14" s="238"/>
      <c r="AL14" s="238" t="e">
        <f>IF(AND('Mapa de Riesgos'!#REF!="Alta",'Mapa de Riesgos'!#REF!="Catastrófico"),CONCATENATE("R",'Mapa de Riesgos'!#REF!),"")</f>
        <v>#REF!</v>
      </c>
      <c r="AM14" s="239"/>
      <c r="AN14" s="69"/>
      <c r="AO14" s="271" t="s">
        <v>75</v>
      </c>
      <c r="AP14" s="272"/>
      <c r="AQ14" s="272"/>
      <c r="AR14" s="272"/>
      <c r="AS14" s="272"/>
      <c r="AT14" s="273"/>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row>
    <row r="15" spans="1:99" ht="15" customHeight="1" x14ac:dyDescent="0.3">
      <c r="A15" s="69"/>
      <c r="B15" s="260"/>
      <c r="C15" s="260"/>
      <c r="D15" s="261"/>
      <c r="E15" s="253"/>
      <c r="F15" s="254"/>
      <c r="G15" s="254"/>
      <c r="H15" s="254"/>
      <c r="I15" s="254"/>
      <c r="J15" s="222"/>
      <c r="K15" s="223"/>
      <c r="L15" s="223"/>
      <c r="M15" s="223"/>
      <c r="N15" s="223"/>
      <c r="O15" s="224"/>
      <c r="P15" s="222"/>
      <c r="Q15" s="223"/>
      <c r="R15" s="223"/>
      <c r="S15" s="223"/>
      <c r="T15" s="223"/>
      <c r="U15" s="224"/>
      <c r="V15" s="240"/>
      <c r="W15" s="241"/>
      <c r="X15" s="241"/>
      <c r="Y15" s="241"/>
      <c r="Z15" s="241"/>
      <c r="AA15" s="242"/>
      <c r="AB15" s="240"/>
      <c r="AC15" s="241"/>
      <c r="AD15" s="241"/>
      <c r="AE15" s="241"/>
      <c r="AF15" s="241"/>
      <c r="AG15" s="242"/>
      <c r="AH15" s="231"/>
      <c r="AI15" s="232"/>
      <c r="AJ15" s="232"/>
      <c r="AK15" s="232"/>
      <c r="AL15" s="232"/>
      <c r="AM15" s="233"/>
      <c r="AN15" s="69"/>
      <c r="AO15" s="274"/>
      <c r="AP15" s="275"/>
      <c r="AQ15" s="275"/>
      <c r="AR15" s="275"/>
      <c r="AS15" s="275"/>
      <c r="AT15" s="276"/>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row>
    <row r="16" spans="1:99" ht="15" customHeight="1" x14ac:dyDescent="0.3">
      <c r="A16" s="69"/>
      <c r="B16" s="260"/>
      <c r="C16" s="260"/>
      <c r="D16" s="261"/>
      <c r="E16" s="253"/>
      <c r="F16" s="254"/>
      <c r="G16" s="254"/>
      <c r="H16" s="254"/>
      <c r="I16" s="254"/>
      <c r="J16" s="222" t="e">
        <f>IF(AND('Mapa de Riesgos'!#REF!="Alta",'Mapa de Riesgos'!#REF!="Leve"),CONCATENATE("R",'Mapa de Riesgos'!#REF!),"")</f>
        <v>#REF!</v>
      </c>
      <c r="K16" s="223"/>
      <c r="L16" s="223" t="e">
        <f>IF(AND('Mapa de Riesgos'!#REF!="Alta",'Mapa de Riesgos'!#REF!="Leve"),CONCATENATE("R",'Mapa de Riesgos'!#REF!),"")</f>
        <v>#REF!</v>
      </c>
      <c r="M16" s="223"/>
      <c r="N16" s="223" t="e">
        <f>IF(AND('Mapa de Riesgos'!#REF!="Alta",'Mapa de Riesgos'!#REF!="Leve"),CONCATENATE("R",'Mapa de Riesgos'!#REF!),"")</f>
        <v>#REF!</v>
      </c>
      <c r="O16" s="224"/>
      <c r="P16" s="222" t="e">
        <f>IF(AND('Mapa de Riesgos'!#REF!="Alta",'Mapa de Riesgos'!#REF!="Menor"),CONCATENATE("R",'Mapa de Riesgos'!#REF!),"")</f>
        <v>#REF!</v>
      </c>
      <c r="Q16" s="223"/>
      <c r="R16" s="223" t="e">
        <f>IF(AND('Mapa de Riesgos'!#REF!="Alta",'Mapa de Riesgos'!#REF!="Menor"),CONCATENATE("R",'Mapa de Riesgos'!#REF!),"")</f>
        <v>#REF!</v>
      </c>
      <c r="S16" s="223"/>
      <c r="T16" s="223" t="e">
        <f>IF(AND('Mapa de Riesgos'!#REF!="Alta",'Mapa de Riesgos'!#REF!="Menor"),CONCATENATE("R",'Mapa de Riesgos'!#REF!),"")</f>
        <v>#REF!</v>
      </c>
      <c r="U16" s="224"/>
      <c r="V16" s="240" t="e">
        <f>IF(AND('Mapa de Riesgos'!#REF!="Alta",'Mapa de Riesgos'!#REF!="Moderado"),CONCATENATE("R",'Mapa de Riesgos'!#REF!),"")</f>
        <v>#REF!</v>
      </c>
      <c r="W16" s="241"/>
      <c r="X16" s="241" t="e">
        <f>IF(AND('Mapa de Riesgos'!#REF!="Alta",'Mapa de Riesgos'!#REF!="Moderado"),CONCATENATE("R",'Mapa de Riesgos'!#REF!),"")</f>
        <v>#REF!</v>
      </c>
      <c r="Y16" s="241"/>
      <c r="Z16" s="241" t="e">
        <f>IF(AND('Mapa de Riesgos'!#REF!="Alta",'Mapa de Riesgos'!#REF!="Moderado"),CONCATENATE("R",'Mapa de Riesgos'!#REF!),"")</f>
        <v>#REF!</v>
      </c>
      <c r="AA16" s="242"/>
      <c r="AB16" s="240" t="e">
        <f>IF(AND('Mapa de Riesgos'!#REF!="Alta",'Mapa de Riesgos'!#REF!="Mayor"),CONCATENATE("R",'Mapa de Riesgos'!#REF!),"")</f>
        <v>#REF!</v>
      </c>
      <c r="AC16" s="241"/>
      <c r="AD16" s="241" t="e">
        <f>IF(AND('Mapa de Riesgos'!#REF!="Alta",'Mapa de Riesgos'!#REF!="Mayor"),CONCATENATE("R",'Mapa de Riesgos'!#REF!),"")</f>
        <v>#REF!</v>
      </c>
      <c r="AE16" s="241"/>
      <c r="AF16" s="241" t="e">
        <f>IF(AND('Mapa de Riesgos'!#REF!="Alta",'Mapa de Riesgos'!#REF!="Mayor"),CONCATENATE("R",'Mapa de Riesgos'!#REF!),"")</f>
        <v>#REF!</v>
      </c>
      <c r="AG16" s="242"/>
      <c r="AH16" s="231" t="e">
        <f>IF(AND('Mapa de Riesgos'!#REF!="Alta",'Mapa de Riesgos'!#REF!="Catastrófico"),CONCATENATE("R",'Mapa de Riesgos'!#REF!),"")</f>
        <v>#REF!</v>
      </c>
      <c r="AI16" s="232"/>
      <c r="AJ16" s="232" t="e">
        <f>IF(AND('Mapa de Riesgos'!#REF!="Alta",'Mapa de Riesgos'!#REF!="Catastrófico"),CONCATENATE("R",'Mapa de Riesgos'!#REF!),"")</f>
        <v>#REF!</v>
      </c>
      <c r="AK16" s="232"/>
      <c r="AL16" s="232" t="e">
        <f>IF(AND('Mapa de Riesgos'!#REF!="Alta",'Mapa de Riesgos'!#REF!="Catastrófico"),CONCATENATE("R",'Mapa de Riesgos'!#REF!),"")</f>
        <v>#REF!</v>
      </c>
      <c r="AM16" s="233"/>
      <c r="AN16" s="69"/>
      <c r="AO16" s="274"/>
      <c r="AP16" s="275"/>
      <c r="AQ16" s="275"/>
      <c r="AR16" s="275"/>
      <c r="AS16" s="275"/>
      <c r="AT16" s="276"/>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row>
    <row r="17" spans="1:80" ht="15" customHeight="1" x14ac:dyDescent="0.3">
      <c r="A17" s="69"/>
      <c r="B17" s="260"/>
      <c r="C17" s="260"/>
      <c r="D17" s="261"/>
      <c r="E17" s="253"/>
      <c r="F17" s="254"/>
      <c r="G17" s="254"/>
      <c r="H17" s="254"/>
      <c r="I17" s="254"/>
      <c r="J17" s="222"/>
      <c r="K17" s="223"/>
      <c r="L17" s="223"/>
      <c r="M17" s="223"/>
      <c r="N17" s="223"/>
      <c r="O17" s="224"/>
      <c r="P17" s="222"/>
      <c r="Q17" s="223"/>
      <c r="R17" s="223"/>
      <c r="S17" s="223"/>
      <c r="T17" s="223"/>
      <c r="U17" s="224"/>
      <c r="V17" s="240"/>
      <c r="W17" s="241"/>
      <c r="X17" s="241"/>
      <c r="Y17" s="241"/>
      <c r="Z17" s="241"/>
      <c r="AA17" s="242"/>
      <c r="AB17" s="240"/>
      <c r="AC17" s="241"/>
      <c r="AD17" s="241"/>
      <c r="AE17" s="241"/>
      <c r="AF17" s="241"/>
      <c r="AG17" s="242"/>
      <c r="AH17" s="231"/>
      <c r="AI17" s="232"/>
      <c r="AJ17" s="232"/>
      <c r="AK17" s="232"/>
      <c r="AL17" s="232"/>
      <c r="AM17" s="233"/>
      <c r="AN17" s="69"/>
      <c r="AO17" s="274"/>
      <c r="AP17" s="275"/>
      <c r="AQ17" s="275"/>
      <c r="AR17" s="275"/>
      <c r="AS17" s="275"/>
      <c r="AT17" s="276"/>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row>
    <row r="18" spans="1:80" ht="15" customHeight="1" x14ac:dyDescent="0.3">
      <c r="A18" s="69"/>
      <c r="B18" s="260"/>
      <c r="C18" s="260"/>
      <c r="D18" s="261"/>
      <c r="E18" s="253"/>
      <c r="F18" s="254"/>
      <c r="G18" s="254"/>
      <c r="H18" s="254"/>
      <c r="I18" s="254"/>
      <c r="J18" s="222" t="e">
        <f>IF(AND('Mapa de Riesgos'!#REF!="Alta",'Mapa de Riesgos'!#REF!="Leve"),CONCATENATE("R",'Mapa de Riesgos'!#REF!),"")</f>
        <v>#REF!</v>
      </c>
      <c r="K18" s="223"/>
      <c r="L18" s="223" t="e">
        <f>IF(AND('Mapa de Riesgos'!#REF!="Alta",'Mapa de Riesgos'!#REF!="Leve"),CONCATENATE("R",'Mapa de Riesgos'!#REF!),"")</f>
        <v>#REF!</v>
      </c>
      <c r="M18" s="223"/>
      <c r="N18" s="223" t="e">
        <f>IF(AND('Mapa de Riesgos'!#REF!="Alta",'Mapa de Riesgos'!#REF!="Leve"),CONCATENATE("R",'Mapa de Riesgos'!#REF!),"")</f>
        <v>#REF!</v>
      </c>
      <c r="O18" s="224"/>
      <c r="P18" s="222" t="e">
        <f>IF(AND('Mapa de Riesgos'!#REF!="Alta",'Mapa de Riesgos'!#REF!="Menor"),CONCATENATE("R",'Mapa de Riesgos'!#REF!),"")</f>
        <v>#REF!</v>
      </c>
      <c r="Q18" s="223"/>
      <c r="R18" s="223" t="e">
        <f>IF(AND('Mapa de Riesgos'!#REF!="Alta",'Mapa de Riesgos'!#REF!="Menor"),CONCATENATE("R",'Mapa de Riesgos'!#REF!),"")</f>
        <v>#REF!</v>
      </c>
      <c r="S18" s="223"/>
      <c r="T18" s="223" t="e">
        <f>IF(AND('Mapa de Riesgos'!#REF!="Alta",'Mapa de Riesgos'!#REF!="Menor"),CONCATENATE("R",'Mapa de Riesgos'!#REF!),"")</f>
        <v>#REF!</v>
      </c>
      <c r="U18" s="224"/>
      <c r="V18" s="240" t="e">
        <f>IF(AND('Mapa de Riesgos'!#REF!="Alta",'Mapa de Riesgos'!#REF!="Moderado"),CONCATENATE("R",'Mapa de Riesgos'!#REF!),"")</f>
        <v>#REF!</v>
      </c>
      <c r="W18" s="241"/>
      <c r="X18" s="241" t="e">
        <f>IF(AND('Mapa de Riesgos'!#REF!="Alta",'Mapa de Riesgos'!#REF!="Moderado"),CONCATENATE("R",'Mapa de Riesgos'!#REF!),"")</f>
        <v>#REF!</v>
      </c>
      <c r="Y18" s="241"/>
      <c r="Z18" s="241" t="e">
        <f>IF(AND('Mapa de Riesgos'!#REF!="Alta",'Mapa de Riesgos'!#REF!="Moderado"),CONCATENATE("R",'Mapa de Riesgos'!#REF!),"")</f>
        <v>#REF!</v>
      </c>
      <c r="AA18" s="242"/>
      <c r="AB18" s="240" t="e">
        <f>IF(AND('Mapa de Riesgos'!#REF!="Alta",'Mapa de Riesgos'!#REF!="Mayor"),CONCATENATE("R",'Mapa de Riesgos'!#REF!),"")</f>
        <v>#REF!</v>
      </c>
      <c r="AC18" s="241"/>
      <c r="AD18" s="241" t="e">
        <f>IF(AND('Mapa de Riesgos'!#REF!="Alta",'Mapa de Riesgos'!#REF!="Mayor"),CONCATENATE("R",'Mapa de Riesgos'!#REF!),"")</f>
        <v>#REF!</v>
      </c>
      <c r="AE18" s="241"/>
      <c r="AF18" s="241" t="e">
        <f>IF(AND('Mapa de Riesgos'!#REF!="Alta",'Mapa de Riesgos'!#REF!="Mayor"),CONCATENATE("R",'Mapa de Riesgos'!#REF!),"")</f>
        <v>#REF!</v>
      </c>
      <c r="AG18" s="242"/>
      <c r="AH18" s="231" t="e">
        <f>IF(AND('Mapa de Riesgos'!#REF!="Alta",'Mapa de Riesgos'!#REF!="Catastrófico"),CONCATENATE("R",'Mapa de Riesgos'!#REF!),"")</f>
        <v>#REF!</v>
      </c>
      <c r="AI18" s="232"/>
      <c r="AJ18" s="232" t="e">
        <f>IF(AND('Mapa de Riesgos'!#REF!="Alta",'Mapa de Riesgos'!#REF!="Catastrófico"),CONCATENATE("R",'Mapa de Riesgos'!#REF!),"")</f>
        <v>#REF!</v>
      </c>
      <c r="AK18" s="232"/>
      <c r="AL18" s="232" t="e">
        <f>IF(AND('Mapa de Riesgos'!#REF!="Alta",'Mapa de Riesgos'!#REF!="Catastrófico"),CONCATENATE("R",'Mapa de Riesgos'!#REF!),"")</f>
        <v>#REF!</v>
      </c>
      <c r="AM18" s="233"/>
      <c r="AN18" s="69"/>
      <c r="AO18" s="274"/>
      <c r="AP18" s="275"/>
      <c r="AQ18" s="275"/>
      <c r="AR18" s="275"/>
      <c r="AS18" s="275"/>
      <c r="AT18" s="276"/>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row>
    <row r="19" spans="1:80" ht="15" customHeight="1" x14ac:dyDescent="0.3">
      <c r="A19" s="69"/>
      <c r="B19" s="260"/>
      <c r="C19" s="260"/>
      <c r="D19" s="261"/>
      <c r="E19" s="253"/>
      <c r="F19" s="254"/>
      <c r="G19" s="254"/>
      <c r="H19" s="254"/>
      <c r="I19" s="254"/>
      <c r="J19" s="222"/>
      <c r="K19" s="223"/>
      <c r="L19" s="223"/>
      <c r="M19" s="223"/>
      <c r="N19" s="223"/>
      <c r="O19" s="224"/>
      <c r="P19" s="222"/>
      <c r="Q19" s="223"/>
      <c r="R19" s="223"/>
      <c r="S19" s="223"/>
      <c r="T19" s="223"/>
      <c r="U19" s="224"/>
      <c r="V19" s="240"/>
      <c r="W19" s="241"/>
      <c r="X19" s="241"/>
      <c r="Y19" s="241"/>
      <c r="Z19" s="241"/>
      <c r="AA19" s="242"/>
      <c r="AB19" s="240"/>
      <c r="AC19" s="241"/>
      <c r="AD19" s="241"/>
      <c r="AE19" s="241"/>
      <c r="AF19" s="241"/>
      <c r="AG19" s="242"/>
      <c r="AH19" s="231"/>
      <c r="AI19" s="232"/>
      <c r="AJ19" s="232"/>
      <c r="AK19" s="232"/>
      <c r="AL19" s="232"/>
      <c r="AM19" s="233"/>
      <c r="AN19" s="69"/>
      <c r="AO19" s="274"/>
      <c r="AP19" s="275"/>
      <c r="AQ19" s="275"/>
      <c r="AR19" s="275"/>
      <c r="AS19" s="275"/>
      <c r="AT19" s="276"/>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row>
    <row r="20" spans="1:80" ht="15" customHeight="1" x14ac:dyDescent="0.3">
      <c r="A20" s="69"/>
      <c r="B20" s="260"/>
      <c r="C20" s="260"/>
      <c r="D20" s="261"/>
      <c r="E20" s="253"/>
      <c r="F20" s="254"/>
      <c r="G20" s="254"/>
      <c r="H20" s="254"/>
      <c r="I20" s="254"/>
      <c r="J20" s="222" t="e">
        <f>IF(AND('Mapa de Riesgos'!#REF!="Alta",'Mapa de Riesgos'!#REF!="Leve"),CONCATENATE("R",'Mapa de Riesgos'!#REF!),"")</f>
        <v>#REF!</v>
      </c>
      <c r="K20" s="223"/>
      <c r="L20" s="223" t="str">
        <f>IF(AND('Mapa de Riesgos'!$K$13="Alta",'Mapa de Riesgos'!$O$13="Leve"),CONCATENATE("R",'Mapa de Riesgos'!$A$13),"")</f>
        <v/>
      </c>
      <c r="M20" s="223"/>
      <c r="N20" s="223" t="str">
        <f>IF(AND('Mapa de Riesgos'!$K$19="Alta",'Mapa de Riesgos'!$O$19="Leve"),CONCATENATE("R",'Mapa de Riesgos'!$A$19),"")</f>
        <v/>
      </c>
      <c r="O20" s="224"/>
      <c r="P20" s="222" t="e">
        <f>IF(AND('Mapa de Riesgos'!#REF!="Alta",'Mapa de Riesgos'!#REF!="Menor"),CONCATENATE("R",'Mapa de Riesgos'!#REF!),"")</f>
        <v>#REF!</v>
      </c>
      <c r="Q20" s="223"/>
      <c r="R20" s="223" t="str">
        <f>IF(AND('Mapa de Riesgos'!$K$13="Alta",'Mapa de Riesgos'!$O$13="Menor"),CONCATENATE("R",'Mapa de Riesgos'!$A$13),"")</f>
        <v/>
      </c>
      <c r="S20" s="223"/>
      <c r="T20" s="223" t="str">
        <f>IF(AND('Mapa de Riesgos'!$K$19="Alta",'Mapa de Riesgos'!$O$19="Menor"),CONCATENATE("R",'Mapa de Riesgos'!$A$19),"")</f>
        <v/>
      </c>
      <c r="U20" s="224"/>
      <c r="V20" s="240" t="e">
        <f>IF(AND('Mapa de Riesgos'!#REF!="Alta",'Mapa de Riesgos'!#REF!="Moderado"),CONCATENATE("R",'Mapa de Riesgos'!#REF!),"")</f>
        <v>#REF!</v>
      </c>
      <c r="W20" s="241"/>
      <c r="X20" s="241" t="str">
        <f>IF(AND('Mapa de Riesgos'!$K$13="Alta",'Mapa de Riesgos'!$O$13="Moderado"),CONCATENATE("R",'Mapa de Riesgos'!$A$13),"")</f>
        <v/>
      </c>
      <c r="Y20" s="241"/>
      <c r="Z20" s="241" t="str">
        <f>IF(AND('Mapa de Riesgos'!$K$19="Alta",'Mapa de Riesgos'!$O$19="Moderado"),CONCATENATE("R",'Mapa de Riesgos'!$A$19),"")</f>
        <v/>
      </c>
      <c r="AA20" s="242"/>
      <c r="AB20" s="240" t="e">
        <f>IF(AND('Mapa de Riesgos'!#REF!="Alta",'Mapa de Riesgos'!#REF!="Mayor"),CONCATENATE("R",'Mapa de Riesgos'!#REF!),"")</f>
        <v>#REF!</v>
      </c>
      <c r="AC20" s="241"/>
      <c r="AD20" s="241" t="str">
        <f>IF(AND('Mapa de Riesgos'!$K$13="Alta",'Mapa de Riesgos'!$O$13="Mayor"),CONCATENATE("R",'Mapa de Riesgos'!$A$13),"")</f>
        <v/>
      </c>
      <c r="AE20" s="241"/>
      <c r="AF20" s="241" t="str">
        <f>IF(AND('Mapa de Riesgos'!$K$19="Alta",'Mapa de Riesgos'!$O$19="Mayor"),CONCATENATE("R",'Mapa de Riesgos'!$A$19),"")</f>
        <v/>
      </c>
      <c r="AG20" s="242"/>
      <c r="AH20" s="231" t="e">
        <f>IF(AND('Mapa de Riesgos'!#REF!="Alta",'Mapa de Riesgos'!#REF!="Catastrófico"),CONCATENATE("R",'Mapa de Riesgos'!#REF!),"")</f>
        <v>#REF!</v>
      </c>
      <c r="AI20" s="232"/>
      <c r="AJ20" s="232" t="str">
        <f>IF(AND('Mapa de Riesgos'!$K$13="Alta",'Mapa de Riesgos'!$O$13="Catastrófico"),CONCATENATE("R",'Mapa de Riesgos'!$A$13),"")</f>
        <v/>
      </c>
      <c r="AK20" s="232"/>
      <c r="AL20" s="232" t="str">
        <f>IF(AND('Mapa de Riesgos'!$K$19="Alta",'Mapa de Riesgos'!$O$19="Catastrófico"),CONCATENATE("R",'Mapa de Riesgos'!$A$19),"")</f>
        <v/>
      </c>
      <c r="AM20" s="233"/>
      <c r="AN20" s="69"/>
      <c r="AO20" s="274"/>
      <c r="AP20" s="275"/>
      <c r="AQ20" s="275"/>
      <c r="AR20" s="275"/>
      <c r="AS20" s="275"/>
      <c r="AT20" s="276"/>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row>
    <row r="21" spans="1:80" ht="15.75" customHeight="1" thickBot="1" x14ac:dyDescent="0.35">
      <c r="A21" s="69"/>
      <c r="B21" s="260"/>
      <c r="C21" s="260"/>
      <c r="D21" s="261"/>
      <c r="E21" s="256"/>
      <c r="F21" s="257"/>
      <c r="G21" s="257"/>
      <c r="H21" s="257"/>
      <c r="I21" s="257"/>
      <c r="J21" s="225"/>
      <c r="K21" s="226"/>
      <c r="L21" s="226"/>
      <c r="M21" s="226"/>
      <c r="N21" s="226"/>
      <c r="O21" s="227"/>
      <c r="P21" s="225"/>
      <c r="Q21" s="226"/>
      <c r="R21" s="226"/>
      <c r="S21" s="226"/>
      <c r="T21" s="226"/>
      <c r="U21" s="227"/>
      <c r="V21" s="243"/>
      <c r="W21" s="244"/>
      <c r="X21" s="244"/>
      <c r="Y21" s="244"/>
      <c r="Z21" s="244"/>
      <c r="AA21" s="245"/>
      <c r="AB21" s="243"/>
      <c r="AC21" s="244"/>
      <c r="AD21" s="244"/>
      <c r="AE21" s="244"/>
      <c r="AF21" s="244"/>
      <c r="AG21" s="245"/>
      <c r="AH21" s="234"/>
      <c r="AI21" s="235"/>
      <c r="AJ21" s="235"/>
      <c r="AK21" s="235"/>
      <c r="AL21" s="235"/>
      <c r="AM21" s="236"/>
      <c r="AN21" s="69"/>
      <c r="AO21" s="277"/>
      <c r="AP21" s="278"/>
      <c r="AQ21" s="278"/>
      <c r="AR21" s="278"/>
      <c r="AS21" s="278"/>
      <c r="AT21" s="27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row>
    <row r="22" spans="1:80" x14ac:dyDescent="0.3">
      <c r="A22" s="69"/>
      <c r="B22" s="260"/>
      <c r="C22" s="260"/>
      <c r="D22" s="261"/>
      <c r="E22" s="250" t="s">
        <v>112</v>
      </c>
      <c r="F22" s="251"/>
      <c r="G22" s="251"/>
      <c r="H22" s="251"/>
      <c r="I22" s="252"/>
      <c r="J22" s="228" t="str">
        <f>IF(AND('Mapa de Riesgos'!$K$7="Media",'Mapa de Riesgos'!$O$7="Leve"),CONCATENATE("R",'Mapa de Riesgos'!$A$7),"")</f>
        <v/>
      </c>
      <c r="K22" s="229"/>
      <c r="L22" s="229" t="e">
        <f>IF(AND('Mapa de Riesgos'!#REF!="Media",'Mapa de Riesgos'!#REF!="Leve"),CONCATENATE("R",'Mapa de Riesgos'!#REF!),"")</f>
        <v>#REF!</v>
      </c>
      <c r="M22" s="229"/>
      <c r="N22" s="229" t="e">
        <f>IF(AND('Mapa de Riesgos'!#REF!="Media",'Mapa de Riesgos'!#REF!="Leve"),CONCATENATE("R",'Mapa de Riesgos'!#REF!),"")</f>
        <v>#REF!</v>
      </c>
      <c r="O22" s="230"/>
      <c r="P22" s="228" t="str">
        <f>IF(AND('Mapa de Riesgos'!$K$7="Media",'Mapa de Riesgos'!$O$7="Menor"),CONCATENATE("R",'Mapa de Riesgos'!$A$7),"")</f>
        <v/>
      </c>
      <c r="Q22" s="229"/>
      <c r="R22" s="229" t="e">
        <f>IF(AND('Mapa de Riesgos'!#REF!="Media",'Mapa de Riesgos'!#REF!="Menor"),CONCATENATE("R",'Mapa de Riesgos'!#REF!),"")</f>
        <v>#REF!</v>
      </c>
      <c r="S22" s="229"/>
      <c r="T22" s="229" t="e">
        <f>IF(AND('Mapa de Riesgos'!#REF!="Media",'Mapa de Riesgos'!#REF!="Menor"),CONCATENATE("R",'Mapa de Riesgos'!#REF!),"")</f>
        <v>#REF!</v>
      </c>
      <c r="U22" s="230"/>
      <c r="V22" s="228" t="str">
        <f>IF(AND('Mapa de Riesgos'!$K$7="Media",'Mapa de Riesgos'!$O$7="Moderado"),CONCATENATE("R",'Mapa de Riesgos'!$A$7),"")</f>
        <v/>
      </c>
      <c r="W22" s="229"/>
      <c r="X22" s="229" t="e">
        <f>IF(AND('Mapa de Riesgos'!#REF!="Media",'Mapa de Riesgos'!#REF!="Moderado"),CONCATENATE("R",'Mapa de Riesgos'!#REF!),"")</f>
        <v>#REF!</v>
      </c>
      <c r="Y22" s="229"/>
      <c r="Z22" s="229" t="e">
        <f>IF(AND('Mapa de Riesgos'!#REF!="Media",'Mapa de Riesgos'!#REF!="Moderado"),CONCATENATE("R",'Mapa de Riesgos'!#REF!),"")</f>
        <v>#REF!</v>
      </c>
      <c r="AA22" s="230"/>
      <c r="AB22" s="246" t="str">
        <f>IF(AND('Mapa de Riesgos'!$K$7="Media",'Mapa de Riesgos'!$O$7="Mayor"),CONCATENATE("R",'Mapa de Riesgos'!$A$7),"")</f>
        <v/>
      </c>
      <c r="AC22" s="247"/>
      <c r="AD22" s="247" t="e">
        <f>IF(AND('Mapa de Riesgos'!#REF!="Media",'Mapa de Riesgos'!#REF!="Mayor"),CONCATENATE("R",'Mapa de Riesgos'!#REF!),"")</f>
        <v>#REF!</v>
      </c>
      <c r="AE22" s="247"/>
      <c r="AF22" s="247" t="e">
        <f>IF(AND('Mapa de Riesgos'!#REF!="Media",'Mapa de Riesgos'!#REF!="Mayor"),CONCATENATE("R",'Mapa de Riesgos'!#REF!),"")</f>
        <v>#REF!</v>
      </c>
      <c r="AG22" s="248"/>
      <c r="AH22" s="237" t="str">
        <f>IF(AND('Mapa de Riesgos'!$K$7="Media",'Mapa de Riesgos'!$O$7="Catastrófico"),CONCATENATE("R",'Mapa de Riesgos'!$A$7),"")</f>
        <v/>
      </c>
      <c r="AI22" s="238"/>
      <c r="AJ22" s="238" t="e">
        <f>IF(AND('Mapa de Riesgos'!#REF!="Media",'Mapa de Riesgos'!#REF!="Catastrófico"),CONCATENATE("R",'Mapa de Riesgos'!#REF!),"")</f>
        <v>#REF!</v>
      </c>
      <c r="AK22" s="238"/>
      <c r="AL22" s="238" t="e">
        <f>IF(AND('Mapa de Riesgos'!#REF!="Media",'Mapa de Riesgos'!#REF!="Catastrófico"),CONCATENATE("R",'Mapa de Riesgos'!#REF!),"")</f>
        <v>#REF!</v>
      </c>
      <c r="AM22" s="239"/>
      <c r="AN22" s="69"/>
      <c r="AO22" s="280" t="s">
        <v>76</v>
      </c>
      <c r="AP22" s="281"/>
      <c r="AQ22" s="281"/>
      <c r="AR22" s="281"/>
      <c r="AS22" s="281"/>
      <c r="AT22" s="282"/>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row>
    <row r="23" spans="1:80" x14ac:dyDescent="0.3">
      <c r="A23" s="69"/>
      <c r="B23" s="260"/>
      <c r="C23" s="260"/>
      <c r="D23" s="261"/>
      <c r="E23" s="253"/>
      <c r="F23" s="254"/>
      <c r="G23" s="254"/>
      <c r="H23" s="254"/>
      <c r="I23" s="255"/>
      <c r="J23" s="222"/>
      <c r="K23" s="223"/>
      <c r="L23" s="223"/>
      <c r="M23" s="223"/>
      <c r="N23" s="223"/>
      <c r="O23" s="224"/>
      <c r="P23" s="222"/>
      <c r="Q23" s="223"/>
      <c r="R23" s="223"/>
      <c r="S23" s="223"/>
      <c r="T23" s="223"/>
      <c r="U23" s="224"/>
      <c r="V23" s="222"/>
      <c r="W23" s="223"/>
      <c r="X23" s="223"/>
      <c r="Y23" s="223"/>
      <c r="Z23" s="223"/>
      <c r="AA23" s="224"/>
      <c r="AB23" s="240"/>
      <c r="AC23" s="241"/>
      <c r="AD23" s="241"/>
      <c r="AE23" s="241"/>
      <c r="AF23" s="241"/>
      <c r="AG23" s="242"/>
      <c r="AH23" s="231"/>
      <c r="AI23" s="232"/>
      <c r="AJ23" s="232"/>
      <c r="AK23" s="232"/>
      <c r="AL23" s="232"/>
      <c r="AM23" s="233"/>
      <c r="AN23" s="69"/>
      <c r="AO23" s="283"/>
      <c r="AP23" s="284"/>
      <c r="AQ23" s="284"/>
      <c r="AR23" s="284"/>
      <c r="AS23" s="284"/>
      <c r="AT23" s="285"/>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row>
    <row r="24" spans="1:80" x14ac:dyDescent="0.3">
      <c r="A24" s="69"/>
      <c r="B24" s="260"/>
      <c r="C24" s="260"/>
      <c r="D24" s="261"/>
      <c r="E24" s="253"/>
      <c r="F24" s="254"/>
      <c r="G24" s="254"/>
      <c r="H24" s="254"/>
      <c r="I24" s="255"/>
      <c r="J24" s="222" t="e">
        <f>IF(AND('Mapa de Riesgos'!#REF!="Media",'Mapa de Riesgos'!#REF!="Leve"),CONCATENATE("R",'Mapa de Riesgos'!#REF!),"")</f>
        <v>#REF!</v>
      </c>
      <c r="K24" s="223"/>
      <c r="L24" s="223" t="e">
        <f>IF(AND('Mapa de Riesgos'!#REF!="Media",'Mapa de Riesgos'!#REF!="Leve"),CONCATENATE("R",'Mapa de Riesgos'!#REF!),"")</f>
        <v>#REF!</v>
      </c>
      <c r="M24" s="223"/>
      <c r="N24" s="223" t="e">
        <f>IF(AND('Mapa de Riesgos'!#REF!="Media",'Mapa de Riesgos'!#REF!="Leve"),CONCATENATE("R",'Mapa de Riesgos'!#REF!),"")</f>
        <v>#REF!</v>
      </c>
      <c r="O24" s="224"/>
      <c r="P24" s="222" t="e">
        <f>IF(AND('Mapa de Riesgos'!#REF!="Media",'Mapa de Riesgos'!#REF!="Menor"),CONCATENATE("R",'Mapa de Riesgos'!#REF!),"")</f>
        <v>#REF!</v>
      </c>
      <c r="Q24" s="223"/>
      <c r="R24" s="223" t="e">
        <f>IF(AND('Mapa de Riesgos'!#REF!="Media",'Mapa de Riesgos'!#REF!="Menor"),CONCATENATE("R",'Mapa de Riesgos'!#REF!),"")</f>
        <v>#REF!</v>
      </c>
      <c r="S24" s="223"/>
      <c r="T24" s="223" t="e">
        <f>IF(AND('Mapa de Riesgos'!#REF!="Media",'Mapa de Riesgos'!#REF!="Menor"),CONCATENATE("R",'Mapa de Riesgos'!#REF!),"")</f>
        <v>#REF!</v>
      </c>
      <c r="U24" s="224"/>
      <c r="V24" s="222" t="e">
        <f>IF(AND('Mapa de Riesgos'!#REF!="Media",'Mapa de Riesgos'!#REF!="Moderado"),CONCATENATE("R",'Mapa de Riesgos'!#REF!),"")</f>
        <v>#REF!</v>
      </c>
      <c r="W24" s="223"/>
      <c r="X24" s="223" t="e">
        <f>IF(AND('Mapa de Riesgos'!#REF!="Media",'Mapa de Riesgos'!#REF!="Moderado"),CONCATENATE("R",'Mapa de Riesgos'!#REF!),"")</f>
        <v>#REF!</v>
      </c>
      <c r="Y24" s="223"/>
      <c r="Z24" s="223" t="e">
        <f>IF(AND('Mapa de Riesgos'!#REF!="Media",'Mapa de Riesgos'!#REF!="Moderado"),CONCATENATE("R",'Mapa de Riesgos'!#REF!),"")</f>
        <v>#REF!</v>
      </c>
      <c r="AA24" s="224"/>
      <c r="AB24" s="240" t="e">
        <f>IF(AND('Mapa de Riesgos'!#REF!="Media",'Mapa de Riesgos'!#REF!="Mayor"),CONCATENATE("R",'Mapa de Riesgos'!#REF!),"")</f>
        <v>#REF!</v>
      </c>
      <c r="AC24" s="241"/>
      <c r="AD24" s="241" t="e">
        <f>IF(AND('Mapa de Riesgos'!#REF!="Media",'Mapa de Riesgos'!#REF!="Mayor"),CONCATENATE("R",'Mapa de Riesgos'!#REF!),"")</f>
        <v>#REF!</v>
      </c>
      <c r="AE24" s="241"/>
      <c r="AF24" s="241" t="e">
        <f>IF(AND('Mapa de Riesgos'!#REF!="Media",'Mapa de Riesgos'!#REF!="Mayor"),CONCATENATE("R",'Mapa de Riesgos'!#REF!),"")</f>
        <v>#REF!</v>
      </c>
      <c r="AG24" s="242"/>
      <c r="AH24" s="231" t="e">
        <f>IF(AND('Mapa de Riesgos'!#REF!="Media",'Mapa de Riesgos'!#REF!="Catastrófico"),CONCATENATE("R",'Mapa de Riesgos'!#REF!),"")</f>
        <v>#REF!</v>
      </c>
      <c r="AI24" s="232"/>
      <c r="AJ24" s="232" t="e">
        <f>IF(AND('Mapa de Riesgos'!#REF!="Media",'Mapa de Riesgos'!#REF!="Catastrófico"),CONCATENATE("R",'Mapa de Riesgos'!#REF!),"")</f>
        <v>#REF!</v>
      </c>
      <c r="AK24" s="232"/>
      <c r="AL24" s="232" t="e">
        <f>IF(AND('Mapa de Riesgos'!#REF!="Media",'Mapa de Riesgos'!#REF!="Catastrófico"),CONCATENATE("R",'Mapa de Riesgos'!#REF!),"")</f>
        <v>#REF!</v>
      </c>
      <c r="AM24" s="233"/>
      <c r="AN24" s="69"/>
      <c r="AO24" s="283"/>
      <c r="AP24" s="284"/>
      <c r="AQ24" s="284"/>
      <c r="AR24" s="284"/>
      <c r="AS24" s="284"/>
      <c r="AT24" s="285"/>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row>
    <row r="25" spans="1:80" x14ac:dyDescent="0.3">
      <c r="A25" s="69"/>
      <c r="B25" s="260"/>
      <c r="C25" s="260"/>
      <c r="D25" s="261"/>
      <c r="E25" s="253"/>
      <c r="F25" s="254"/>
      <c r="G25" s="254"/>
      <c r="H25" s="254"/>
      <c r="I25" s="255"/>
      <c r="J25" s="222"/>
      <c r="K25" s="223"/>
      <c r="L25" s="223"/>
      <c r="M25" s="223"/>
      <c r="N25" s="223"/>
      <c r="O25" s="224"/>
      <c r="P25" s="222"/>
      <c r="Q25" s="223"/>
      <c r="R25" s="223"/>
      <c r="S25" s="223"/>
      <c r="T25" s="223"/>
      <c r="U25" s="224"/>
      <c r="V25" s="222"/>
      <c r="W25" s="223"/>
      <c r="X25" s="223"/>
      <c r="Y25" s="223"/>
      <c r="Z25" s="223"/>
      <c r="AA25" s="224"/>
      <c r="AB25" s="240"/>
      <c r="AC25" s="241"/>
      <c r="AD25" s="241"/>
      <c r="AE25" s="241"/>
      <c r="AF25" s="241"/>
      <c r="AG25" s="242"/>
      <c r="AH25" s="231"/>
      <c r="AI25" s="232"/>
      <c r="AJ25" s="232"/>
      <c r="AK25" s="232"/>
      <c r="AL25" s="232"/>
      <c r="AM25" s="233"/>
      <c r="AN25" s="69"/>
      <c r="AO25" s="283"/>
      <c r="AP25" s="284"/>
      <c r="AQ25" s="284"/>
      <c r="AR25" s="284"/>
      <c r="AS25" s="284"/>
      <c r="AT25" s="285"/>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row>
    <row r="26" spans="1:80" x14ac:dyDescent="0.3">
      <c r="A26" s="69"/>
      <c r="B26" s="260"/>
      <c r="C26" s="260"/>
      <c r="D26" s="261"/>
      <c r="E26" s="253"/>
      <c r="F26" s="254"/>
      <c r="G26" s="254"/>
      <c r="H26" s="254"/>
      <c r="I26" s="255"/>
      <c r="J26" s="222" t="e">
        <f>IF(AND('Mapa de Riesgos'!#REF!="Media",'Mapa de Riesgos'!#REF!="Leve"),CONCATENATE("R",'Mapa de Riesgos'!#REF!),"")</f>
        <v>#REF!</v>
      </c>
      <c r="K26" s="223"/>
      <c r="L26" s="223" t="e">
        <f>IF(AND('Mapa de Riesgos'!#REF!="Media",'Mapa de Riesgos'!#REF!="Leve"),CONCATENATE("R",'Mapa de Riesgos'!#REF!),"")</f>
        <v>#REF!</v>
      </c>
      <c r="M26" s="223"/>
      <c r="N26" s="223" t="e">
        <f>IF(AND('Mapa de Riesgos'!#REF!="Media",'Mapa de Riesgos'!#REF!="Leve"),CONCATENATE("R",'Mapa de Riesgos'!#REF!),"")</f>
        <v>#REF!</v>
      </c>
      <c r="O26" s="224"/>
      <c r="P26" s="222" t="e">
        <f>IF(AND('Mapa de Riesgos'!#REF!="Media",'Mapa de Riesgos'!#REF!="Menor"),CONCATENATE("R",'Mapa de Riesgos'!#REF!),"")</f>
        <v>#REF!</v>
      </c>
      <c r="Q26" s="223"/>
      <c r="R26" s="223" t="e">
        <f>IF(AND('Mapa de Riesgos'!#REF!="Media",'Mapa de Riesgos'!#REF!="Menor"),CONCATENATE("R",'Mapa de Riesgos'!#REF!),"")</f>
        <v>#REF!</v>
      </c>
      <c r="S26" s="223"/>
      <c r="T26" s="223" t="e">
        <f>IF(AND('Mapa de Riesgos'!#REF!="Media",'Mapa de Riesgos'!#REF!="Menor"),CONCATENATE("R",'Mapa de Riesgos'!#REF!),"")</f>
        <v>#REF!</v>
      </c>
      <c r="U26" s="224"/>
      <c r="V26" s="222" t="e">
        <f>IF(AND('Mapa de Riesgos'!#REF!="Media",'Mapa de Riesgos'!#REF!="Moderado"),CONCATENATE("R",'Mapa de Riesgos'!#REF!),"")</f>
        <v>#REF!</v>
      </c>
      <c r="W26" s="223"/>
      <c r="X26" s="223" t="e">
        <f>IF(AND('Mapa de Riesgos'!#REF!="Media",'Mapa de Riesgos'!#REF!="Moderado"),CONCATENATE("R",'Mapa de Riesgos'!#REF!),"")</f>
        <v>#REF!</v>
      </c>
      <c r="Y26" s="223"/>
      <c r="Z26" s="223" t="e">
        <f>IF(AND('Mapa de Riesgos'!#REF!="Media",'Mapa de Riesgos'!#REF!="Moderado"),CONCATENATE("R",'Mapa de Riesgos'!#REF!),"")</f>
        <v>#REF!</v>
      </c>
      <c r="AA26" s="224"/>
      <c r="AB26" s="240" t="e">
        <f>IF(AND('Mapa de Riesgos'!#REF!="Media",'Mapa de Riesgos'!#REF!="Mayor"),CONCATENATE("R",'Mapa de Riesgos'!#REF!),"")</f>
        <v>#REF!</v>
      </c>
      <c r="AC26" s="241"/>
      <c r="AD26" s="241" t="e">
        <f>IF(AND('Mapa de Riesgos'!#REF!="Media",'Mapa de Riesgos'!#REF!="Mayor"),CONCATENATE("R",'Mapa de Riesgos'!#REF!),"")</f>
        <v>#REF!</v>
      </c>
      <c r="AE26" s="241"/>
      <c r="AF26" s="241" t="e">
        <f>IF(AND('Mapa de Riesgos'!#REF!="Media",'Mapa de Riesgos'!#REF!="Mayor"),CONCATENATE("R",'Mapa de Riesgos'!#REF!),"")</f>
        <v>#REF!</v>
      </c>
      <c r="AG26" s="242"/>
      <c r="AH26" s="231" t="e">
        <f>IF(AND('Mapa de Riesgos'!#REF!="Media",'Mapa de Riesgos'!#REF!="Catastrófico"),CONCATENATE("R",'Mapa de Riesgos'!#REF!),"")</f>
        <v>#REF!</v>
      </c>
      <c r="AI26" s="232"/>
      <c r="AJ26" s="232" t="e">
        <f>IF(AND('Mapa de Riesgos'!#REF!="Media",'Mapa de Riesgos'!#REF!="Catastrófico"),CONCATENATE("R",'Mapa de Riesgos'!#REF!),"")</f>
        <v>#REF!</v>
      </c>
      <c r="AK26" s="232"/>
      <c r="AL26" s="232" t="e">
        <f>IF(AND('Mapa de Riesgos'!#REF!="Media",'Mapa de Riesgos'!#REF!="Catastrófico"),CONCATENATE("R",'Mapa de Riesgos'!#REF!),"")</f>
        <v>#REF!</v>
      </c>
      <c r="AM26" s="233"/>
      <c r="AN26" s="69"/>
      <c r="AO26" s="283"/>
      <c r="AP26" s="284"/>
      <c r="AQ26" s="284"/>
      <c r="AR26" s="284"/>
      <c r="AS26" s="284"/>
      <c r="AT26" s="285"/>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row>
    <row r="27" spans="1:80" x14ac:dyDescent="0.3">
      <c r="A27" s="69"/>
      <c r="B27" s="260"/>
      <c r="C27" s="260"/>
      <c r="D27" s="261"/>
      <c r="E27" s="253"/>
      <c r="F27" s="254"/>
      <c r="G27" s="254"/>
      <c r="H27" s="254"/>
      <c r="I27" s="255"/>
      <c r="J27" s="222"/>
      <c r="K27" s="223"/>
      <c r="L27" s="223"/>
      <c r="M27" s="223"/>
      <c r="N27" s="223"/>
      <c r="O27" s="224"/>
      <c r="P27" s="222"/>
      <c r="Q27" s="223"/>
      <c r="R27" s="223"/>
      <c r="S27" s="223"/>
      <c r="T27" s="223"/>
      <c r="U27" s="224"/>
      <c r="V27" s="222"/>
      <c r="W27" s="223"/>
      <c r="X27" s="223"/>
      <c r="Y27" s="223"/>
      <c r="Z27" s="223"/>
      <c r="AA27" s="224"/>
      <c r="AB27" s="240"/>
      <c r="AC27" s="241"/>
      <c r="AD27" s="241"/>
      <c r="AE27" s="241"/>
      <c r="AF27" s="241"/>
      <c r="AG27" s="242"/>
      <c r="AH27" s="231"/>
      <c r="AI27" s="232"/>
      <c r="AJ27" s="232"/>
      <c r="AK27" s="232"/>
      <c r="AL27" s="232"/>
      <c r="AM27" s="233"/>
      <c r="AN27" s="69"/>
      <c r="AO27" s="283"/>
      <c r="AP27" s="284"/>
      <c r="AQ27" s="284"/>
      <c r="AR27" s="284"/>
      <c r="AS27" s="284"/>
      <c r="AT27" s="285"/>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row>
    <row r="28" spans="1:80" x14ac:dyDescent="0.3">
      <c r="A28" s="69"/>
      <c r="B28" s="260"/>
      <c r="C28" s="260"/>
      <c r="D28" s="261"/>
      <c r="E28" s="253"/>
      <c r="F28" s="254"/>
      <c r="G28" s="254"/>
      <c r="H28" s="254"/>
      <c r="I28" s="255"/>
      <c r="J28" s="222" t="e">
        <f>IF(AND('Mapa de Riesgos'!#REF!="Media",'Mapa de Riesgos'!#REF!="Leve"),CONCATENATE("R",'Mapa de Riesgos'!#REF!),"")</f>
        <v>#REF!</v>
      </c>
      <c r="K28" s="223"/>
      <c r="L28" s="223" t="str">
        <f>IF(AND('Mapa de Riesgos'!$K$13="Media",'Mapa de Riesgos'!$O$13="Leve"),CONCATENATE("R",'Mapa de Riesgos'!$A$13),"")</f>
        <v/>
      </c>
      <c r="M28" s="223"/>
      <c r="N28" s="223" t="str">
        <f>IF(AND('Mapa de Riesgos'!$K$19="Media",'Mapa de Riesgos'!$O$19="Leve"),CONCATENATE("R",'Mapa de Riesgos'!$A$19),"")</f>
        <v/>
      </c>
      <c r="O28" s="224"/>
      <c r="P28" s="222" t="e">
        <f>IF(AND('Mapa de Riesgos'!#REF!="Media",'Mapa de Riesgos'!#REF!="Menor"),CONCATENATE("R",'Mapa de Riesgos'!#REF!),"")</f>
        <v>#REF!</v>
      </c>
      <c r="Q28" s="223"/>
      <c r="R28" s="223" t="str">
        <f>IF(AND('Mapa de Riesgos'!$K$13="Media",'Mapa de Riesgos'!$O$13="Menor"),CONCATENATE("R",'Mapa de Riesgos'!$A$13),"")</f>
        <v/>
      </c>
      <c r="S28" s="223"/>
      <c r="T28" s="223" t="str">
        <f>IF(AND('Mapa de Riesgos'!$K$19="Media",'Mapa de Riesgos'!$O$19="Menor"),CONCATENATE("R",'Mapa de Riesgos'!$A$19),"")</f>
        <v/>
      </c>
      <c r="U28" s="224"/>
      <c r="V28" s="222" t="e">
        <f>IF(AND('Mapa de Riesgos'!#REF!="Media",'Mapa de Riesgos'!#REF!="Moderado"),CONCATENATE("R",'Mapa de Riesgos'!#REF!),"")</f>
        <v>#REF!</v>
      </c>
      <c r="W28" s="223"/>
      <c r="X28" s="223" t="str">
        <f>IF(AND('Mapa de Riesgos'!$K$13="Media",'Mapa de Riesgos'!$O$13="Moderado"),CONCATENATE("R",'Mapa de Riesgos'!$A$13),"")</f>
        <v/>
      </c>
      <c r="Y28" s="223"/>
      <c r="Z28" s="223" t="str">
        <f>IF(AND('Mapa de Riesgos'!$K$19="Media",'Mapa de Riesgos'!$O$19="Moderado"),CONCATENATE("R",'Mapa de Riesgos'!$A$19),"")</f>
        <v/>
      </c>
      <c r="AA28" s="224"/>
      <c r="AB28" s="240" t="e">
        <f>IF(AND('Mapa de Riesgos'!#REF!="Media",'Mapa de Riesgos'!#REF!="Mayor"),CONCATENATE("R",'Mapa de Riesgos'!#REF!),"")</f>
        <v>#REF!</v>
      </c>
      <c r="AC28" s="241"/>
      <c r="AD28" s="241" t="str">
        <f>IF(AND('Mapa de Riesgos'!$K$13="Media",'Mapa de Riesgos'!$O$13="Mayor"),CONCATENATE("R",'Mapa de Riesgos'!$A$13),"")</f>
        <v/>
      </c>
      <c r="AE28" s="241"/>
      <c r="AF28" s="241" t="str">
        <f>IF(AND('Mapa de Riesgos'!$K$19="Media",'Mapa de Riesgos'!$O$19="Mayor"),CONCATENATE("R",'Mapa de Riesgos'!$A$19),"")</f>
        <v/>
      </c>
      <c r="AG28" s="242"/>
      <c r="AH28" s="231" t="e">
        <f>IF(AND('Mapa de Riesgos'!#REF!="Media",'Mapa de Riesgos'!#REF!="Catastrófico"),CONCATENATE("R",'Mapa de Riesgos'!#REF!),"")</f>
        <v>#REF!</v>
      </c>
      <c r="AI28" s="232"/>
      <c r="AJ28" s="232" t="str">
        <f>IF(AND('Mapa de Riesgos'!$K$13="Media",'Mapa de Riesgos'!$O$13="Catastrófico"),CONCATENATE("R",'Mapa de Riesgos'!$A$13),"")</f>
        <v/>
      </c>
      <c r="AK28" s="232"/>
      <c r="AL28" s="232" t="str">
        <f>IF(AND('Mapa de Riesgos'!$K$19="Media",'Mapa de Riesgos'!$O$19="Catastrófico"),CONCATENATE("R",'Mapa de Riesgos'!$A$19),"")</f>
        <v/>
      </c>
      <c r="AM28" s="233"/>
      <c r="AN28" s="69"/>
      <c r="AO28" s="283"/>
      <c r="AP28" s="284"/>
      <c r="AQ28" s="284"/>
      <c r="AR28" s="284"/>
      <c r="AS28" s="284"/>
      <c r="AT28" s="285"/>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row>
    <row r="29" spans="1:80" ht="15" thickBot="1" x14ac:dyDescent="0.35">
      <c r="A29" s="69"/>
      <c r="B29" s="260"/>
      <c r="C29" s="260"/>
      <c r="D29" s="261"/>
      <c r="E29" s="256"/>
      <c r="F29" s="257"/>
      <c r="G29" s="257"/>
      <c r="H29" s="257"/>
      <c r="I29" s="258"/>
      <c r="J29" s="222"/>
      <c r="K29" s="223"/>
      <c r="L29" s="223"/>
      <c r="M29" s="223"/>
      <c r="N29" s="223"/>
      <c r="O29" s="224"/>
      <c r="P29" s="225"/>
      <c r="Q29" s="226"/>
      <c r="R29" s="226"/>
      <c r="S29" s="226"/>
      <c r="T29" s="226"/>
      <c r="U29" s="227"/>
      <c r="V29" s="225"/>
      <c r="W29" s="226"/>
      <c r="X29" s="226"/>
      <c r="Y29" s="226"/>
      <c r="Z29" s="226"/>
      <c r="AA29" s="227"/>
      <c r="AB29" s="243"/>
      <c r="AC29" s="244"/>
      <c r="AD29" s="244"/>
      <c r="AE29" s="244"/>
      <c r="AF29" s="244"/>
      <c r="AG29" s="245"/>
      <c r="AH29" s="234"/>
      <c r="AI29" s="235"/>
      <c r="AJ29" s="235"/>
      <c r="AK29" s="235"/>
      <c r="AL29" s="235"/>
      <c r="AM29" s="236"/>
      <c r="AN29" s="69"/>
      <c r="AO29" s="286"/>
      <c r="AP29" s="287"/>
      <c r="AQ29" s="287"/>
      <c r="AR29" s="287"/>
      <c r="AS29" s="287"/>
      <c r="AT29" s="288"/>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row>
    <row r="30" spans="1:80" x14ac:dyDescent="0.3">
      <c r="A30" s="69"/>
      <c r="B30" s="260"/>
      <c r="C30" s="260"/>
      <c r="D30" s="261"/>
      <c r="E30" s="250" t="s">
        <v>109</v>
      </c>
      <c r="F30" s="251"/>
      <c r="G30" s="251"/>
      <c r="H30" s="251"/>
      <c r="I30" s="251"/>
      <c r="J30" s="219" t="str">
        <f>IF(AND('Mapa de Riesgos'!$K$7="Baja",'Mapa de Riesgos'!$O$7="Leve"),CONCATENATE("R",'Mapa de Riesgos'!$A$7),"")</f>
        <v/>
      </c>
      <c r="K30" s="220"/>
      <c r="L30" s="220" t="e">
        <f>IF(AND('Mapa de Riesgos'!#REF!="Baja",'Mapa de Riesgos'!#REF!="Leve"),CONCATENATE("R",'Mapa de Riesgos'!#REF!),"")</f>
        <v>#REF!</v>
      </c>
      <c r="M30" s="220"/>
      <c r="N30" s="220" t="e">
        <f>IF(AND('Mapa de Riesgos'!#REF!="Baja",'Mapa de Riesgos'!#REF!="Leve"),CONCATENATE("R",'Mapa de Riesgos'!#REF!),"")</f>
        <v>#REF!</v>
      </c>
      <c r="O30" s="221"/>
      <c r="P30" s="229" t="str">
        <f>IF(AND('Mapa de Riesgos'!$K$7="Baja",'Mapa de Riesgos'!$O$7="Menor"),CONCATENATE("R",'Mapa de Riesgos'!$A$7),"")</f>
        <v/>
      </c>
      <c r="Q30" s="229"/>
      <c r="R30" s="229" t="e">
        <f>IF(AND('Mapa de Riesgos'!#REF!="Baja",'Mapa de Riesgos'!#REF!="Menor"),CONCATENATE("R",'Mapa de Riesgos'!#REF!),"")</f>
        <v>#REF!</v>
      </c>
      <c r="S30" s="229"/>
      <c r="T30" s="229" t="e">
        <f>IF(AND('Mapa de Riesgos'!#REF!="Baja",'Mapa de Riesgos'!#REF!="Menor"),CONCATENATE("R",'Mapa de Riesgos'!#REF!),"")</f>
        <v>#REF!</v>
      </c>
      <c r="U30" s="230"/>
      <c r="V30" s="228" t="str">
        <f>IF(AND('Mapa de Riesgos'!$K$7="Baja",'Mapa de Riesgos'!$O$7="Moderado"),CONCATENATE("R",'Mapa de Riesgos'!$A$7),"")</f>
        <v/>
      </c>
      <c r="W30" s="229"/>
      <c r="X30" s="229" t="e">
        <f>IF(AND('Mapa de Riesgos'!#REF!="Baja",'Mapa de Riesgos'!#REF!="Moderado"),CONCATENATE("R",'Mapa de Riesgos'!#REF!),"")</f>
        <v>#REF!</v>
      </c>
      <c r="Y30" s="229"/>
      <c r="Z30" s="229" t="e">
        <f>IF(AND('Mapa de Riesgos'!#REF!="Baja",'Mapa de Riesgos'!#REF!="Moderado"),CONCATENATE("R",'Mapa de Riesgos'!#REF!),"")</f>
        <v>#REF!</v>
      </c>
      <c r="AA30" s="230"/>
      <c r="AB30" s="246" t="str">
        <f>IF(AND('Mapa de Riesgos'!$K$7="Baja",'Mapa de Riesgos'!$O$7="Mayor"),CONCATENATE("R",'Mapa de Riesgos'!$A$7),"")</f>
        <v/>
      </c>
      <c r="AC30" s="247"/>
      <c r="AD30" s="247" t="e">
        <f>IF(AND('Mapa de Riesgos'!#REF!="Baja",'Mapa de Riesgos'!#REF!="Mayor"),CONCATENATE("R",'Mapa de Riesgos'!#REF!),"")</f>
        <v>#REF!</v>
      </c>
      <c r="AE30" s="247"/>
      <c r="AF30" s="247" t="e">
        <f>IF(AND('Mapa de Riesgos'!#REF!="Baja",'Mapa de Riesgos'!#REF!="Mayor"),CONCATENATE("R",'Mapa de Riesgos'!#REF!),"")</f>
        <v>#REF!</v>
      </c>
      <c r="AG30" s="248"/>
      <c r="AH30" s="237" t="str">
        <f>IF(AND('Mapa de Riesgos'!$K$7="Baja",'Mapa de Riesgos'!$O$7="Catastrófico"),CONCATENATE("R",'Mapa de Riesgos'!$A$7),"")</f>
        <v/>
      </c>
      <c r="AI30" s="238"/>
      <c r="AJ30" s="238" t="e">
        <f>IF(AND('Mapa de Riesgos'!#REF!="Baja",'Mapa de Riesgos'!#REF!="Catastrófico"),CONCATENATE("R",'Mapa de Riesgos'!#REF!),"")</f>
        <v>#REF!</v>
      </c>
      <c r="AK30" s="238"/>
      <c r="AL30" s="238" t="e">
        <f>IF(AND('Mapa de Riesgos'!#REF!="Baja",'Mapa de Riesgos'!#REF!="Catastrófico"),CONCATENATE("R",'Mapa de Riesgos'!#REF!),"")</f>
        <v>#REF!</v>
      </c>
      <c r="AM30" s="239"/>
      <c r="AN30" s="69"/>
      <c r="AO30" s="289" t="s">
        <v>77</v>
      </c>
      <c r="AP30" s="290"/>
      <c r="AQ30" s="290"/>
      <c r="AR30" s="290"/>
      <c r="AS30" s="290"/>
      <c r="AT30" s="291"/>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row>
    <row r="31" spans="1:80" x14ac:dyDescent="0.3">
      <c r="A31" s="69"/>
      <c r="B31" s="260"/>
      <c r="C31" s="260"/>
      <c r="D31" s="261"/>
      <c r="E31" s="253"/>
      <c r="F31" s="254"/>
      <c r="G31" s="254"/>
      <c r="H31" s="254"/>
      <c r="I31" s="254"/>
      <c r="J31" s="213"/>
      <c r="K31" s="214"/>
      <c r="L31" s="214"/>
      <c r="M31" s="214"/>
      <c r="N31" s="214"/>
      <c r="O31" s="215"/>
      <c r="P31" s="223"/>
      <c r="Q31" s="223"/>
      <c r="R31" s="223"/>
      <c r="S31" s="223"/>
      <c r="T31" s="223"/>
      <c r="U31" s="224"/>
      <c r="V31" s="222"/>
      <c r="W31" s="223"/>
      <c r="X31" s="223"/>
      <c r="Y31" s="223"/>
      <c r="Z31" s="223"/>
      <c r="AA31" s="224"/>
      <c r="AB31" s="240"/>
      <c r="AC31" s="241"/>
      <c r="AD31" s="241"/>
      <c r="AE31" s="241"/>
      <c r="AF31" s="241"/>
      <c r="AG31" s="242"/>
      <c r="AH31" s="231"/>
      <c r="AI31" s="232"/>
      <c r="AJ31" s="232"/>
      <c r="AK31" s="232"/>
      <c r="AL31" s="232"/>
      <c r="AM31" s="233"/>
      <c r="AN31" s="69"/>
      <c r="AO31" s="292"/>
      <c r="AP31" s="293"/>
      <c r="AQ31" s="293"/>
      <c r="AR31" s="293"/>
      <c r="AS31" s="293"/>
      <c r="AT31" s="294"/>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row>
    <row r="32" spans="1:80" x14ac:dyDescent="0.3">
      <c r="A32" s="69"/>
      <c r="B32" s="260"/>
      <c r="C32" s="260"/>
      <c r="D32" s="261"/>
      <c r="E32" s="253"/>
      <c r="F32" s="254"/>
      <c r="G32" s="254"/>
      <c r="H32" s="254"/>
      <c r="I32" s="254"/>
      <c r="J32" s="213" t="e">
        <f>IF(AND('Mapa de Riesgos'!#REF!="Baja",'Mapa de Riesgos'!#REF!="Leve"),CONCATENATE("R",'Mapa de Riesgos'!#REF!),"")</f>
        <v>#REF!</v>
      </c>
      <c r="K32" s="214"/>
      <c r="L32" s="214" t="e">
        <f>IF(AND('Mapa de Riesgos'!#REF!="Baja",'Mapa de Riesgos'!#REF!="Leve"),CONCATENATE("R",'Mapa de Riesgos'!#REF!),"")</f>
        <v>#REF!</v>
      </c>
      <c r="M32" s="214"/>
      <c r="N32" s="214" t="e">
        <f>IF(AND('Mapa de Riesgos'!#REF!="Baja",'Mapa de Riesgos'!#REF!="Leve"),CONCATENATE("R",'Mapa de Riesgos'!#REF!),"")</f>
        <v>#REF!</v>
      </c>
      <c r="O32" s="215"/>
      <c r="P32" s="223" t="e">
        <f>IF(AND('Mapa de Riesgos'!#REF!="Baja",'Mapa de Riesgos'!#REF!="Menor"),CONCATENATE("R",'Mapa de Riesgos'!#REF!),"")</f>
        <v>#REF!</v>
      </c>
      <c r="Q32" s="223"/>
      <c r="R32" s="223" t="e">
        <f>IF(AND('Mapa de Riesgos'!#REF!="Baja",'Mapa de Riesgos'!#REF!="Menor"),CONCATENATE("R",'Mapa de Riesgos'!#REF!),"")</f>
        <v>#REF!</v>
      </c>
      <c r="S32" s="223"/>
      <c r="T32" s="223" t="e">
        <f>IF(AND('Mapa de Riesgos'!#REF!="Baja",'Mapa de Riesgos'!#REF!="Menor"),CONCATENATE("R",'Mapa de Riesgos'!#REF!),"")</f>
        <v>#REF!</v>
      </c>
      <c r="U32" s="224"/>
      <c r="V32" s="222" t="e">
        <f>IF(AND('Mapa de Riesgos'!#REF!="Baja",'Mapa de Riesgos'!#REF!="Moderado"),CONCATENATE("R",'Mapa de Riesgos'!#REF!),"")</f>
        <v>#REF!</v>
      </c>
      <c r="W32" s="223"/>
      <c r="X32" s="223" t="e">
        <f>IF(AND('Mapa de Riesgos'!#REF!="Baja",'Mapa de Riesgos'!#REF!="Moderado"),CONCATENATE("R",'Mapa de Riesgos'!#REF!),"")</f>
        <v>#REF!</v>
      </c>
      <c r="Y32" s="223"/>
      <c r="Z32" s="223" t="e">
        <f>IF(AND('Mapa de Riesgos'!#REF!="Baja",'Mapa de Riesgos'!#REF!="Moderado"),CONCATENATE("R",'Mapa de Riesgos'!#REF!),"")</f>
        <v>#REF!</v>
      </c>
      <c r="AA32" s="224"/>
      <c r="AB32" s="240" t="e">
        <f>IF(AND('Mapa de Riesgos'!#REF!="Baja",'Mapa de Riesgos'!#REF!="Mayor"),CONCATENATE("R",'Mapa de Riesgos'!#REF!),"")</f>
        <v>#REF!</v>
      </c>
      <c r="AC32" s="241"/>
      <c r="AD32" s="241" t="e">
        <f>IF(AND('Mapa de Riesgos'!#REF!="Baja",'Mapa de Riesgos'!#REF!="Mayor"),CONCATENATE("R",'Mapa de Riesgos'!#REF!),"")</f>
        <v>#REF!</v>
      </c>
      <c r="AE32" s="241"/>
      <c r="AF32" s="241" t="e">
        <f>IF(AND('Mapa de Riesgos'!#REF!="Baja",'Mapa de Riesgos'!#REF!="Mayor"),CONCATENATE("R",'Mapa de Riesgos'!#REF!),"")</f>
        <v>#REF!</v>
      </c>
      <c r="AG32" s="242"/>
      <c r="AH32" s="231" t="e">
        <f>IF(AND('Mapa de Riesgos'!#REF!="Baja",'Mapa de Riesgos'!#REF!="Catastrófico"),CONCATENATE("R",'Mapa de Riesgos'!#REF!),"")</f>
        <v>#REF!</v>
      </c>
      <c r="AI32" s="232"/>
      <c r="AJ32" s="232" t="e">
        <f>IF(AND('Mapa de Riesgos'!#REF!="Baja",'Mapa de Riesgos'!#REF!="Catastrófico"),CONCATENATE("R",'Mapa de Riesgos'!#REF!),"")</f>
        <v>#REF!</v>
      </c>
      <c r="AK32" s="232"/>
      <c r="AL32" s="232" t="e">
        <f>IF(AND('Mapa de Riesgos'!#REF!="Baja",'Mapa de Riesgos'!#REF!="Catastrófico"),CONCATENATE("R",'Mapa de Riesgos'!#REF!),"")</f>
        <v>#REF!</v>
      </c>
      <c r="AM32" s="233"/>
      <c r="AN32" s="69"/>
      <c r="AO32" s="292"/>
      <c r="AP32" s="293"/>
      <c r="AQ32" s="293"/>
      <c r="AR32" s="293"/>
      <c r="AS32" s="293"/>
      <c r="AT32" s="294"/>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row>
    <row r="33" spans="1:80" x14ac:dyDescent="0.3">
      <c r="A33" s="69"/>
      <c r="B33" s="260"/>
      <c r="C33" s="260"/>
      <c r="D33" s="261"/>
      <c r="E33" s="253"/>
      <c r="F33" s="254"/>
      <c r="G33" s="254"/>
      <c r="H33" s="254"/>
      <c r="I33" s="254"/>
      <c r="J33" s="213"/>
      <c r="K33" s="214"/>
      <c r="L33" s="214"/>
      <c r="M33" s="214"/>
      <c r="N33" s="214"/>
      <c r="O33" s="215"/>
      <c r="P33" s="223"/>
      <c r="Q33" s="223"/>
      <c r="R33" s="223"/>
      <c r="S33" s="223"/>
      <c r="T33" s="223"/>
      <c r="U33" s="224"/>
      <c r="V33" s="222"/>
      <c r="W33" s="223"/>
      <c r="X33" s="223"/>
      <c r="Y33" s="223"/>
      <c r="Z33" s="223"/>
      <c r="AA33" s="224"/>
      <c r="AB33" s="240"/>
      <c r="AC33" s="241"/>
      <c r="AD33" s="241"/>
      <c r="AE33" s="241"/>
      <c r="AF33" s="241"/>
      <c r="AG33" s="242"/>
      <c r="AH33" s="231"/>
      <c r="AI33" s="232"/>
      <c r="AJ33" s="232"/>
      <c r="AK33" s="232"/>
      <c r="AL33" s="232"/>
      <c r="AM33" s="233"/>
      <c r="AN33" s="69"/>
      <c r="AO33" s="292"/>
      <c r="AP33" s="293"/>
      <c r="AQ33" s="293"/>
      <c r="AR33" s="293"/>
      <c r="AS33" s="293"/>
      <c r="AT33" s="294"/>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row>
    <row r="34" spans="1:80" x14ac:dyDescent="0.3">
      <c r="A34" s="69"/>
      <c r="B34" s="260"/>
      <c r="C34" s="260"/>
      <c r="D34" s="261"/>
      <c r="E34" s="253"/>
      <c r="F34" s="254"/>
      <c r="G34" s="254"/>
      <c r="H34" s="254"/>
      <c r="I34" s="254"/>
      <c r="J34" s="213" t="e">
        <f>IF(AND('Mapa de Riesgos'!#REF!="Baja",'Mapa de Riesgos'!#REF!="Leve"),CONCATENATE("R",'Mapa de Riesgos'!#REF!),"")</f>
        <v>#REF!</v>
      </c>
      <c r="K34" s="214"/>
      <c r="L34" s="214" t="e">
        <f>IF(AND('Mapa de Riesgos'!#REF!="Baja",'Mapa de Riesgos'!#REF!="Leve"),CONCATENATE("R",'Mapa de Riesgos'!#REF!),"")</f>
        <v>#REF!</v>
      </c>
      <c r="M34" s="214"/>
      <c r="N34" s="214" t="e">
        <f>IF(AND('Mapa de Riesgos'!#REF!="Baja",'Mapa de Riesgos'!#REF!="Leve"),CONCATENATE("R",'Mapa de Riesgos'!#REF!),"")</f>
        <v>#REF!</v>
      </c>
      <c r="O34" s="215"/>
      <c r="P34" s="223" t="e">
        <f>IF(AND('Mapa de Riesgos'!#REF!="Baja",'Mapa de Riesgos'!#REF!="Menor"),CONCATENATE("R",'Mapa de Riesgos'!#REF!),"")</f>
        <v>#REF!</v>
      </c>
      <c r="Q34" s="223"/>
      <c r="R34" s="223" t="e">
        <f>IF(AND('Mapa de Riesgos'!#REF!="Baja",'Mapa de Riesgos'!#REF!="Menor"),CONCATENATE("R",'Mapa de Riesgos'!#REF!),"")</f>
        <v>#REF!</v>
      </c>
      <c r="S34" s="223"/>
      <c r="T34" s="223" t="e">
        <f>IF(AND('Mapa de Riesgos'!#REF!="Baja",'Mapa de Riesgos'!#REF!="Menor"),CONCATENATE("R",'Mapa de Riesgos'!#REF!),"")</f>
        <v>#REF!</v>
      </c>
      <c r="U34" s="224"/>
      <c r="V34" s="222" t="e">
        <f>IF(AND('Mapa de Riesgos'!#REF!="Baja",'Mapa de Riesgos'!#REF!="Moderado"),CONCATENATE("R",'Mapa de Riesgos'!#REF!),"")</f>
        <v>#REF!</v>
      </c>
      <c r="W34" s="223"/>
      <c r="X34" s="223" t="e">
        <f>IF(AND('Mapa de Riesgos'!#REF!="Baja",'Mapa de Riesgos'!#REF!="Moderado"),CONCATENATE("R",'Mapa de Riesgos'!#REF!),"")</f>
        <v>#REF!</v>
      </c>
      <c r="Y34" s="223"/>
      <c r="Z34" s="223" t="e">
        <f>IF(AND('Mapa de Riesgos'!#REF!="Baja",'Mapa de Riesgos'!#REF!="Moderado"),CONCATENATE("R",'Mapa de Riesgos'!#REF!),"")</f>
        <v>#REF!</v>
      </c>
      <c r="AA34" s="224"/>
      <c r="AB34" s="240" t="e">
        <f>IF(AND('Mapa de Riesgos'!#REF!="Baja",'Mapa de Riesgos'!#REF!="Mayor"),CONCATENATE("R",'Mapa de Riesgos'!#REF!),"")</f>
        <v>#REF!</v>
      </c>
      <c r="AC34" s="241"/>
      <c r="AD34" s="241" t="e">
        <f>IF(AND('Mapa de Riesgos'!#REF!="Baja",'Mapa de Riesgos'!#REF!="Mayor"),CONCATENATE("R",'Mapa de Riesgos'!#REF!),"")</f>
        <v>#REF!</v>
      </c>
      <c r="AE34" s="241"/>
      <c r="AF34" s="241" t="e">
        <f>IF(AND('Mapa de Riesgos'!#REF!="Baja",'Mapa de Riesgos'!#REF!="Mayor"),CONCATENATE("R",'Mapa de Riesgos'!#REF!),"")</f>
        <v>#REF!</v>
      </c>
      <c r="AG34" s="242"/>
      <c r="AH34" s="231" t="e">
        <f>IF(AND('Mapa de Riesgos'!#REF!="Baja",'Mapa de Riesgos'!#REF!="Catastrófico"),CONCATENATE("R",'Mapa de Riesgos'!#REF!),"")</f>
        <v>#REF!</v>
      </c>
      <c r="AI34" s="232"/>
      <c r="AJ34" s="232" t="e">
        <f>IF(AND('Mapa de Riesgos'!#REF!="Baja",'Mapa de Riesgos'!#REF!="Catastrófico"),CONCATENATE("R",'Mapa de Riesgos'!#REF!),"")</f>
        <v>#REF!</v>
      </c>
      <c r="AK34" s="232"/>
      <c r="AL34" s="232" t="e">
        <f>IF(AND('Mapa de Riesgos'!#REF!="Baja",'Mapa de Riesgos'!#REF!="Catastrófico"),CONCATENATE("R",'Mapa de Riesgos'!#REF!),"")</f>
        <v>#REF!</v>
      </c>
      <c r="AM34" s="233"/>
      <c r="AN34" s="69"/>
      <c r="AO34" s="292"/>
      <c r="AP34" s="293"/>
      <c r="AQ34" s="293"/>
      <c r="AR34" s="293"/>
      <c r="AS34" s="293"/>
      <c r="AT34" s="294"/>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row>
    <row r="35" spans="1:80" x14ac:dyDescent="0.3">
      <c r="A35" s="69"/>
      <c r="B35" s="260"/>
      <c r="C35" s="260"/>
      <c r="D35" s="261"/>
      <c r="E35" s="253"/>
      <c r="F35" s="254"/>
      <c r="G35" s="254"/>
      <c r="H35" s="254"/>
      <c r="I35" s="254"/>
      <c r="J35" s="213"/>
      <c r="K35" s="214"/>
      <c r="L35" s="214"/>
      <c r="M35" s="214"/>
      <c r="N35" s="214"/>
      <c r="O35" s="215"/>
      <c r="P35" s="223"/>
      <c r="Q35" s="223"/>
      <c r="R35" s="223"/>
      <c r="S35" s="223"/>
      <c r="T35" s="223"/>
      <c r="U35" s="224"/>
      <c r="V35" s="222"/>
      <c r="W35" s="223"/>
      <c r="X35" s="223"/>
      <c r="Y35" s="223"/>
      <c r="Z35" s="223"/>
      <c r="AA35" s="224"/>
      <c r="AB35" s="240"/>
      <c r="AC35" s="241"/>
      <c r="AD35" s="241"/>
      <c r="AE35" s="241"/>
      <c r="AF35" s="241"/>
      <c r="AG35" s="242"/>
      <c r="AH35" s="231"/>
      <c r="AI35" s="232"/>
      <c r="AJ35" s="232"/>
      <c r="AK35" s="232"/>
      <c r="AL35" s="232"/>
      <c r="AM35" s="233"/>
      <c r="AN35" s="69"/>
      <c r="AO35" s="292"/>
      <c r="AP35" s="293"/>
      <c r="AQ35" s="293"/>
      <c r="AR35" s="293"/>
      <c r="AS35" s="293"/>
      <c r="AT35" s="294"/>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row>
    <row r="36" spans="1:80" x14ac:dyDescent="0.3">
      <c r="A36" s="69"/>
      <c r="B36" s="260"/>
      <c r="C36" s="260"/>
      <c r="D36" s="261"/>
      <c r="E36" s="253"/>
      <c r="F36" s="254"/>
      <c r="G36" s="254"/>
      <c r="H36" s="254"/>
      <c r="I36" s="254"/>
      <c r="J36" s="213" t="e">
        <f>IF(AND('Mapa de Riesgos'!#REF!="Baja",'Mapa de Riesgos'!#REF!="Leve"),CONCATENATE("R",'Mapa de Riesgos'!#REF!),"")</f>
        <v>#REF!</v>
      </c>
      <c r="K36" s="214"/>
      <c r="L36" s="214" t="str">
        <f>IF(AND('Mapa de Riesgos'!$K$13="Baja",'Mapa de Riesgos'!$O$13="Leve"),CONCATENATE("R",'Mapa de Riesgos'!$A$13),"")</f>
        <v/>
      </c>
      <c r="M36" s="214"/>
      <c r="N36" s="214" t="str">
        <f>IF(AND('Mapa de Riesgos'!$K$19="Baja",'Mapa de Riesgos'!$O$19="Leve"),CONCATENATE("R",'Mapa de Riesgos'!$A$19),"")</f>
        <v/>
      </c>
      <c r="O36" s="215"/>
      <c r="P36" s="223" t="e">
        <f>IF(AND('Mapa de Riesgos'!#REF!="Baja",'Mapa de Riesgos'!#REF!="Menor"),CONCATENATE("R",'Mapa de Riesgos'!#REF!),"")</f>
        <v>#REF!</v>
      </c>
      <c r="Q36" s="223"/>
      <c r="R36" s="223" t="str">
        <f>IF(AND('Mapa de Riesgos'!$K$13="Baja",'Mapa de Riesgos'!$O$13="Menor"),CONCATENATE("R",'Mapa de Riesgos'!$A$13),"")</f>
        <v/>
      </c>
      <c r="S36" s="223"/>
      <c r="T36" s="223" t="str">
        <f>IF(AND('Mapa de Riesgos'!$K$19="Baja",'Mapa de Riesgos'!$O$19="Menor"),CONCATENATE("R",'Mapa de Riesgos'!$A$19),"")</f>
        <v/>
      </c>
      <c r="U36" s="224"/>
      <c r="V36" s="222" t="e">
        <f>IF(AND('Mapa de Riesgos'!#REF!="Baja",'Mapa de Riesgos'!#REF!="Moderado"),CONCATENATE("R",'Mapa de Riesgos'!#REF!),"")</f>
        <v>#REF!</v>
      </c>
      <c r="W36" s="223"/>
      <c r="X36" s="223" t="str">
        <f>IF(AND('Mapa de Riesgos'!$K$13="Baja",'Mapa de Riesgos'!$O$13="Moderado"),CONCATENATE("R",'Mapa de Riesgos'!$A$13),"")</f>
        <v/>
      </c>
      <c r="Y36" s="223"/>
      <c r="Z36" s="223" t="str">
        <f>IF(AND('Mapa de Riesgos'!$K$19="Baja",'Mapa de Riesgos'!$O$19="Moderado"),CONCATENATE("R",'Mapa de Riesgos'!$A$19),"")</f>
        <v/>
      </c>
      <c r="AA36" s="224"/>
      <c r="AB36" s="240" t="e">
        <f>IF(AND('Mapa de Riesgos'!#REF!="Baja",'Mapa de Riesgos'!#REF!="Mayor"),CONCATENATE("R",'Mapa de Riesgos'!#REF!),"")</f>
        <v>#REF!</v>
      </c>
      <c r="AC36" s="241"/>
      <c r="AD36" s="241" t="str">
        <f>IF(AND('Mapa de Riesgos'!$K$13="Baja",'Mapa de Riesgos'!$O$13="Mayor"),CONCATENATE("R",'Mapa de Riesgos'!$A$13),"")</f>
        <v/>
      </c>
      <c r="AE36" s="241"/>
      <c r="AF36" s="241" t="str">
        <f>IF(AND('Mapa de Riesgos'!$K$19="Baja",'Mapa de Riesgos'!$O$19="Mayor"),CONCATENATE("R",'Mapa de Riesgos'!$A$19),"")</f>
        <v/>
      </c>
      <c r="AG36" s="242"/>
      <c r="AH36" s="231" t="e">
        <f>IF(AND('Mapa de Riesgos'!#REF!="Baja",'Mapa de Riesgos'!#REF!="Catastrófico"),CONCATENATE("R",'Mapa de Riesgos'!#REF!),"")</f>
        <v>#REF!</v>
      </c>
      <c r="AI36" s="232"/>
      <c r="AJ36" s="232" t="str">
        <f>IF(AND('Mapa de Riesgos'!$K$13="Baja",'Mapa de Riesgos'!$O$13="Catastrófico"),CONCATENATE("R",'Mapa de Riesgos'!$A$13),"")</f>
        <v/>
      </c>
      <c r="AK36" s="232"/>
      <c r="AL36" s="232" t="str">
        <f>IF(AND('Mapa de Riesgos'!$K$19="Baja",'Mapa de Riesgos'!$O$19="Catastrófico"),CONCATENATE("R",'Mapa de Riesgos'!$A$19),"")</f>
        <v/>
      </c>
      <c r="AM36" s="233"/>
      <c r="AN36" s="69"/>
      <c r="AO36" s="292"/>
      <c r="AP36" s="293"/>
      <c r="AQ36" s="293"/>
      <c r="AR36" s="293"/>
      <c r="AS36" s="293"/>
      <c r="AT36" s="294"/>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row>
    <row r="37" spans="1:80" ht="15" thickBot="1" x14ac:dyDescent="0.35">
      <c r="A37" s="69"/>
      <c r="B37" s="260"/>
      <c r="C37" s="260"/>
      <c r="D37" s="261"/>
      <c r="E37" s="256"/>
      <c r="F37" s="257"/>
      <c r="G37" s="257"/>
      <c r="H37" s="257"/>
      <c r="I37" s="257"/>
      <c r="J37" s="216"/>
      <c r="K37" s="217"/>
      <c r="L37" s="217"/>
      <c r="M37" s="217"/>
      <c r="N37" s="217"/>
      <c r="O37" s="218"/>
      <c r="P37" s="226"/>
      <c r="Q37" s="226"/>
      <c r="R37" s="226"/>
      <c r="S37" s="226"/>
      <c r="T37" s="226"/>
      <c r="U37" s="227"/>
      <c r="V37" s="225"/>
      <c r="W37" s="226"/>
      <c r="X37" s="226"/>
      <c r="Y37" s="226"/>
      <c r="Z37" s="226"/>
      <c r="AA37" s="227"/>
      <c r="AB37" s="243"/>
      <c r="AC37" s="244"/>
      <c r="AD37" s="244"/>
      <c r="AE37" s="244"/>
      <c r="AF37" s="244"/>
      <c r="AG37" s="245"/>
      <c r="AH37" s="234"/>
      <c r="AI37" s="235"/>
      <c r="AJ37" s="235"/>
      <c r="AK37" s="235"/>
      <c r="AL37" s="235"/>
      <c r="AM37" s="236"/>
      <c r="AN37" s="69"/>
      <c r="AO37" s="295"/>
      <c r="AP37" s="296"/>
      <c r="AQ37" s="296"/>
      <c r="AR37" s="296"/>
      <c r="AS37" s="296"/>
      <c r="AT37" s="297"/>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row>
    <row r="38" spans="1:80" x14ac:dyDescent="0.3">
      <c r="A38" s="69"/>
      <c r="B38" s="260"/>
      <c r="C38" s="260"/>
      <c r="D38" s="261"/>
      <c r="E38" s="250" t="s">
        <v>108</v>
      </c>
      <c r="F38" s="251"/>
      <c r="G38" s="251"/>
      <c r="H38" s="251"/>
      <c r="I38" s="252"/>
      <c r="J38" s="219" t="str">
        <f>IF(AND('Mapa de Riesgos'!$K$7="Muy Baja",'Mapa de Riesgos'!$O$7="Leve"),CONCATENATE("R",'Mapa de Riesgos'!$A$7),"")</f>
        <v/>
      </c>
      <c r="K38" s="220"/>
      <c r="L38" s="220" t="e">
        <f>IF(AND('Mapa de Riesgos'!#REF!="Muy Baja",'Mapa de Riesgos'!#REF!="Leve"),CONCATENATE("R",'Mapa de Riesgos'!#REF!),"")</f>
        <v>#REF!</v>
      </c>
      <c r="M38" s="220"/>
      <c r="N38" s="220" t="e">
        <f>IF(AND('Mapa de Riesgos'!#REF!="Muy Baja",'Mapa de Riesgos'!#REF!="Leve"),CONCATENATE("R",'Mapa de Riesgos'!#REF!),"")</f>
        <v>#REF!</v>
      </c>
      <c r="O38" s="221"/>
      <c r="P38" s="219" t="str">
        <f>IF(AND('Mapa de Riesgos'!$K$7="Muy Baja",'Mapa de Riesgos'!$O$7="Menor"),CONCATENATE("R",'Mapa de Riesgos'!$A$7),"")</f>
        <v/>
      </c>
      <c r="Q38" s="220"/>
      <c r="R38" s="220" t="e">
        <f>IF(AND('Mapa de Riesgos'!#REF!="Muy Baja",'Mapa de Riesgos'!#REF!="Menor"),CONCATENATE("R",'Mapa de Riesgos'!#REF!),"")</f>
        <v>#REF!</v>
      </c>
      <c r="S38" s="220"/>
      <c r="T38" s="220" t="e">
        <f>IF(AND('Mapa de Riesgos'!#REF!="Muy Baja",'Mapa de Riesgos'!#REF!="Menor"),CONCATENATE("R",'Mapa de Riesgos'!#REF!),"")</f>
        <v>#REF!</v>
      </c>
      <c r="U38" s="221"/>
      <c r="V38" s="228" t="str">
        <f>IF(AND('Mapa de Riesgos'!$K$7="Muy Baja",'Mapa de Riesgos'!$O$7="Moderado"),CONCATENATE("R",'Mapa de Riesgos'!$A$7),"")</f>
        <v/>
      </c>
      <c r="W38" s="229"/>
      <c r="X38" s="229" t="e">
        <f>IF(AND('Mapa de Riesgos'!#REF!="Muy Baja",'Mapa de Riesgos'!#REF!="Moderado"),CONCATENATE("R",'Mapa de Riesgos'!#REF!),"")</f>
        <v>#REF!</v>
      </c>
      <c r="Y38" s="229"/>
      <c r="Z38" s="229" t="e">
        <f>IF(AND('Mapa de Riesgos'!#REF!="Muy Baja",'Mapa de Riesgos'!#REF!="Moderado"),CONCATENATE("R",'Mapa de Riesgos'!#REF!),"")</f>
        <v>#REF!</v>
      </c>
      <c r="AA38" s="230"/>
      <c r="AB38" s="246" t="str">
        <f>IF(AND('Mapa de Riesgos'!$K$7="Muy Baja",'Mapa de Riesgos'!$O$7="Mayor"),CONCATENATE("R",'Mapa de Riesgos'!$A$7),"")</f>
        <v/>
      </c>
      <c r="AC38" s="247"/>
      <c r="AD38" s="247" t="e">
        <f>IF(AND('Mapa de Riesgos'!#REF!="Muy Baja",'Mapa de Riesgos'!#REF!="Mayor"),CONCATENATE("R",'Mapa de Riesgos'!#REF!),"")</f>
        <v>#REF!</v>
      </c>
      <c r="AE38" s="247"/>
      <c r="AF38" s="247" t="e">
        <f>IF(AND('Mapa de Riesgos'!#REF!="Muy Baja",'Mapa de Riesgos'!#REF!="Mayor"),CONCATENATE("R",'Mapa de Riesgos'!#REF!),"")</f>
        <v>#REF!</v>
      </c>
      <c r="AG38" s="248"/>
      <c r="AH38" s="237" t="str">
        <f>IF(AND('Mapa de Riesgos'!$K$7="Muy Baja",'Mapa de Riesgos'!$O$7="Catastrófico"),CONCATENATE("R",'Mapa de Riesgos'!$A$7),"")</f>
        <v/>
      </c>
      <c r="AI38" s="238"/>
      <c r="AJ38" s="238" t="e">
        <f>IF(AND('Mapa de Riesgos'!#REF!="Muy Baja",'Mapa de Riesgos'!#REF!="Catastrófico"),CONCATENATE("R",'Mapa de Riesgos'!#REF!),"")</f>
        <v>#REF!</v>
      </c>
      <c r="AK38" s="238"/>
      <c r="AL38" s="238" t="e">
        <f>IF(AND('Mapa de Riesgos'!#REF!="Muy Baja",'Mapa de Riesgos'!#REF!="Catastrófico"),CONCATENATE("R",'Mapa de Riesgos'!#REF!),"")</f>
        <v>#REF!</v>
      </c>
      <c r="AM38" s="23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row>
    <row r="39" spans="1:80" x14ac:dyDescent="0.3">
      <c r="A39" s="69"/>
      <c r="B39" s="260"/>
      <c r="C39" s="260"/>
      <c r="D39" s="261"/>
      <c r="E39" s="253"/>
      <c r="F39" s="254"/>
      <c r="G39" s="254"/>
      <c r="H39" s="254"/>
      <c r="I39" s="255"/>
      <c r="J39" s="213"/>
      <c r="K39" s="214"/>
      <c r="L39" s="214"/>
      <c r="M39" s="214"/>
      <c r="N39" s="214"/>
      <c r="O39" s="215"/>
      <c r="P39" s="213"/>
      <c r="Q39" s="214"/>
      <c r="R39" s="214"/>
      <c r="S39" s="214"/>
      <c r="T39" s="214"/>
      <c r="U39" s="215"/>
      <c r="V39" s="222"/>
      <c r="W39" s="223"/>
      <c r="X39" s="223"/>
      <c r="Y39" s="223"/>
      <c r="Z39" s="223"/>
      <c r="AA39" s="224"/>
      <c r="AB39" s="240"/>
      <c r="AC39" s="241"/>
      <c r="AD39" s="241"/>
      <c r="AE39" s="241"/>
      <c r="AF39" s="241"/>
      <c r="AG39" s="242"/>
      <c r="AH39" s="231"/>
      <c r="AI39" s="232"/>
      <c r="AJ39" s="232"/>
      <c r="AK39" s="232"/>
      <c r="AL39" s="232"/>
      <c r="AM39" s="233"/>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row>
    <row r="40" spans="1:80" x14ac:dyDescent="0.3">
      <c r="A40" s="69"/>
      <c r="B40" s="260"/>
      <c r="C40" s="260"/>
      <c r="D40" s="261"/>
      <c r="E40" s="253"/>
      <c r="F40" s="254"/>
      <c r="G40" s="254"/>
      <c r="H40" s="254"/>
      <c r="I40" s="255"/>
      <c r="J40" s="213" t="e">
        <f>IF(AND('Mapa de Riesgos'!#REF!="Muy Baja",'Mapa de Riesgos'!#REF!="Leve"),CONCATENATE("R",'Mapa de Riesgos'!#REF!),"")</f>
        <v>#REF!</v>
      </c>
      <c r="K40" s="214"/>
      <c r="L40" s="214" t="e">
        <f>IF(AND('Mapa de Riesgos'!#REF!="Muy Baja",'Mapa de Riesgos'!#REF!="Leve"),CONCATENATE("R",'Mapa de Riesgos'!#REF!),"")</f>
        <v>#REF!</v>
      </c>
      <c r="M40" s="214"/>
      <c r="N40" s="214" t="e">
        <f>IF(AND('Mapa de Riesgos'!#REF!="Muy Baja",'Mapa de Riesgos'!#REF!="Leve"),CONCATENATE("R",'Mapa de Riesgos'!#REF!),"")</f>
        <v>#REF!</v>
      </c>
      <c r="O40" s="215"/>
      <c r="P40" s="213" t="e">
        <f>IF(AND('Mapa de Riesgos'!#REF!="Muy Baja",'Mapa de Riesgos'!#REF!="Menor"),CONCATENATE("R",'Mapa de Riesgos'!#REF!),"")</f>
        <v>#REF!</v>
      </c>
      <c r="Q40" s="214"/>
      <c r="R40" s="214" t="e">
        <f>IF(AND('Mapa de Riesgos'!#REF!="Muy Baja",'Mapa de Riesgos'!#REF!="Menor"),CONCATENATE("R",'Mapa de Riesgos'!#REF!),"")</f>
        <v>#REF!</v>
      </c>
      <c r="S40" s="214"/>
      <c r="T40" s="214" t="e">
        <f>IF(AND('Mapa de Riesgos'!#REF!="Muy Baja",'Mapa de Riesgos'!#REF!="Menor"),CONCATENATE("R",'Mapa de Riesgos'!#REF!),"")</f>
        <v>#REF!</v>
      </c>
      <c r="U40" s="215"/>
      <c r="V40" s="222" t="e">
        <f>IF(AND('Mapa de Riesgos'!#REF!="Muy Baja",'Mapa de Riesgos'!#REF!="Moderado"),CONCATENATE("R",'Mapa de Riesgos'!#REF!),"")</f>
        <v>#REF!</v>
      </c>
      <c r="W40" s="223"/>
      <c r="X40" s="223" t="e">
        <f>IF(AND('Mapa de Riesgos'!#REF!="Muy Baja",'Mapa de Riesgos'!#REF!="Moderado"),CONCATENATE("R",'Mapa de Riesgos'!#REF!),"")</f>
        <v>#REF!</v>
      </c>
      <c r="Y40" s="223"/>
      <c r="Z40" s="223" t="e">
        <f>IF(AND('Mapa de Riesgos'!#REF!="Muy Baja",'Mapa de Riesgos'!#REF!="Moderado"),CONCATENATE("R",'Mapa de Riesgos'!#REF!),"")</f>
        <v>#REF!</v>
      </c>
      <c r="AA40" s="224"/>
      <c r="AB40" s="240" t="e">
        <f>IF(AND('Mapa de Riesgos'!#REF!="Muy Baja",'Mapa de Riesgos'!#REF!="Mayor"),CONCATENATE("R",'Mapa de Riesgos'!#REF!),"")</f>
        <v>#REF!</v>
      </c>
      <c r="AC40" s="241"/>
      <c r="AD40" s="241" t="e">
        <f>IF(AND('Mapa de Riesgos'!#REF!="Muy Baja",'Mapa de Riesgos'!#REF!="Mayor"),CONCATENATE("R",'Mapa de Riesgos'!#REF!),"")</f>
        <v>#REF!</v>
      </c>
      <c r="AE40" s="241"/>
      <c r="AF40" s="241" t="e">
        <f>IF(AND('Mapa de Riesgos'!#REF!="Muy Baja",'Mapa de Riesgos'!#REF!="Mayor"),CONCATENATE("R",'Mapa de Riesgos'!#REF!),"")</f>
        <v>#REF!</v>
      </c>
      <c r="AG40" s="242"/>
      <c r="AH40" s="231" t="e">
        <f>IF(AND('Mapa de Riesgos'!#REF!="Muy Baja",'Mapa de Riesgos'!#REF!="Catastrófico"),CONCATENATE("R",'Mapa de Riesgos'!#REF!),"")</f>
        <v>#REF!</v>
      </c>
      <c r="AI40" s="232"/>
      <c r="AJ40" s="232" t="e">
        <f>IF(AND('Mapa de Riesgos'!#REF!="Muy Baja",'Mapa de Riesgos'!#REF!="Catastrófico"),CONCATENATE("R",'Mapa de Riesgos'!#REF!),"")</f>
        <v>#REF!</v>
      </c>
      <c r="AK40" s="232"/>
      <c r="AL40" s="232" t="e">
        <f>IF(AND('Mapa de Riesgos'!#REF!="Muy Baja",'Mapa de Riesgos'!#REF!="Catastrófico"),CONCATENATE("R",'Mapa de Riesgos'!#REF!),"")</f>
        <v>#REF!</v>
      </c>
      <c r="AM40" s="233"/>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row>
    <row r="41" spans="1:80" x14ac:dyDescent="0.3">
      <c r="A41" s="69"/>
      <c r="B41" s="260"/>
      <c r="C41" s="260"/>
      <c r="D41" s="261"/>
      <c r="E41" s="253"/>
      <c r="F41" s="254"/>
      <c r="G41" s="254"/>
      <c r="H41" s="254"/>
      <c r="I41" s="255"/>
      <c r="J41" s="213"/>
      <c r="K41" s="214"/>
      <c r="L41" s="214"/>
      <c r="M41" s="214"/>
      <c r="N41" s="214"/>
      <c r="O41" s="215"/>
      <c r="P41" s="213"/>
      <c r="Q41" s="214"/>
      <c r="R41" s="214"/>
      <c r="S41" s="214"/>
      <c r="T41" s="214"/>
      <c r="U41" s="215"/>
      <c r="V41" s="222"/>
      <c r="W41" s="223"/>
      <c r="X41" s="223"/>
      <c r="Y41" s="223"/>
      <c r="Z41" s="223"/>
      <c r="AA41" s="224"/>
      <c r="AB41" s="240"/>
      <c r="AC41" s="241"/>
      <c r="AD41" s="241"/>
      <c r="AE41" s="241"/>
      <c r="AF41" s="241"/>
      <c r="AG41" s="242"/>
      <c r="AH41" s="231"/>
      <c r="AI41" s="232"/>
      <c r="AJ41" s="232"/>
      <c r="AK41" s="232"/>
      <c r="AL41" s="232"/>
      <c r="AM41" s="233"/>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row>
    <row r="42" spans="1:80" x14ac:dyDescent="0.3">
      <c r="A42" s="69"/>
      <c r="B42" s="260"/>
      <c r="C42" s="260"/>
      <c r="D42" s="261"/>
      <c r="E42" s="253"/>
      <c r="F42" s="254"/>
      <c r="G42" s="254"/>
      <c r="H42" s="254"/>
      <c r="I42" s="255"/>
      <c r="J42" s="213" t="e">
        <f>IF(AND('Mapa de Riesgos'!#REF!="Muy Baja",'Mapa de Riesgos'!#REF!="Leve"),CONCATENATE("R",'Mapa de Riesgos'!#REF!),"")</f>
        <v>#REF!</v>
      </c>
      <c r="K42" s="214"/>
      <c r="L42" s="214" t="e">
        <f>IF(AND('Mapa de Riesgos'!#REF!="Muy Baja",'Mapa de Riesgos'!#REF!="Leve"),CONCATENATE("R",'Mapa de Riesgos'!#REF!),"")</f>
        <v>#REF!</v>
      </c>
      <c r="M42" s="214"/>
      <c r="N42" s="214" t="e">
        <f>IF(AND('Mapa de Riesgos'!#REF!="Muy Baja",'Mapa de Riesgos'!#REF!="Leve"),CONCATENATE("R",'Mapa de Riesgos'!#REF!),"")</f>
        <v>#REF!</v>
      </c>
      <c r="O42" s="215"/>
      <c r="P42" s="213" t="e">
        <f>IF(AND('Mapa de Riesgos'!#REF!="Muy Baja",'Mapa de Riesgos'!#REF!="Menor"),CONCATENATE("R",'Mapa de Riesgos'!#REF!),"")</f>
        <v>#REF!</v>
      </c>
      <c r="Q42" s="214"/>
      <c r="R42" s="214" t="e">
        <f>IF(AND('Mapa de Riesgos'!#REF!="Muy Baja",'Mapa de Riesgos'!#REF!="Menor"),CONCATENATE("R",'Mapa de Riesgos'!#REF!),"")</f>
        <v>#REF!</v>
      </c>
      <c r="S42" s="214"/>
      <c r="T42" s="214" t="e">
        <f>IF(AND('Mapa de Riesgos'!#REF!="Muy Baja",'Mapa de Riesgos'!#REF!="Menor"),CONCATENATE("R",'Mapa de Riesgos'!#REF!),"")</f>
        <v>#REF!</v>
      </c>
      <c r="U42" s="215"/>
      <c r="V42" s="222" t="e">
        <f>IF(AND('Mapa de Riesgos'!#REF!="Muy Baja",'Mapa de Riesgos'!#REF!="Moderado"),CONCATENATE("R",'Mapa de Riesgos'!#REF!),"")</f>
        <v>#REF!</v>
      </c>
      <c r="W42" s="223"/>
      <c r="X42" s="223" t="e">
        <f>IF(AND('Mapa de Riesgos'!#REF!="Muy Baja",'Mapa de Riesgos'!#REF!="Moderado"),CONCATENATE("R",'Mapa de Riesgos'!#REF!),"")</f>
        <v>#REF!</v>
      </c>
      <c r="Y42" s="223"/>
      <c r="Z42" s="223" t="e">
        <f>IF(AND('Mapa de Riesgos'!#REF!="Muy Baja",'Mapa de Riesgos'!#REF!="Moderado"),CONCATENATE("R",'Mapa de Riesgos'!#REF!),"")</f>
        <v>#REF!</v>
      </c>
      <c r="AA42" s="224"/>
      <c r="AB42" s="240" t="e">
        <f>IF(AND('Mapa de Riesgos'!#REF!="Muy Baja",'Mapa de Riesgos'!#REF!="Mayor"),CONCATENATE("R",'Mapa de Riesgos'!#REF!),"")</f>
        <v>#REF!</v>
      </c>
      <c r="AC42" s="241"/>
      <c r="AD42" s="241" t="e">
        <f>IF(AND('Mapa de Riesgos'!#REF!="Muy Baja",'Mapa de Riesgos'!#REF!="Mayor"),CONCATENATE("R",'Mapa de Riesgos'!#REF!),"")</f>
        <v>#REF!</v>
      </c>
      <c r="AE42" s="241"/>
      <c r="AF42" s="241" t="e">
        <f>IF(AND('Mapa de Riesgos'!#REF!="Muy Baja",'Mapa de Riesgos'!#REF!="Mayor"),CONCATENATE("R",'Mapa de Riesgos'!#REF!),"")</f>
        <v>#REF!</v>
      </c>
      <c r="AG42" s="242"/>
      <c r="AH42" s="231" t="e">
        <f>IF(AND('Mapa de Riesgos'!#REF!="Muy Baja",'Mapa de Riesgos'!#REF!="Catastrófico"),CONCATENATE("R",'Mapa de Riesgos'!#REF!),"")</f>
        <v>#REF!</v>
      </c>
      <c r="AI42" s="232"/>
      <c r="AJ42" s="232" t="e">
        <f>IF(AND('Mapa de Riesgos'!#REF!="Muy Baja",'Mapa de Riesgos'!#REF!="Catastrófico"),CONCATENATE("R",'Mapa de Riesgos'!#REF!),"")</f>
        <v>#REF!</v>
      </c>
      <c r="AK42" s="232"/>
      <c r="AL42" s="232" t="e">
        <f>IF(AND('Mapa de Riesgos'!#REF!="Muy Baja",'Mapa de Riesgos'!#REF!="Catastrófico"),CONCATENATE("R",'Mapa de Riesgos'!#REF!),"")</f>
        <v>#REF!</v>
      </c>
      <c r="AM42" s="233"/>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row>
    <row r="43" spans="1:80" x14ac:dyDescent="0.3">
      <c r="A43" s="69"/>
      <c r="B43" s="260"/>
      <c r="C43" s="260"/>
      <c r="D43" s="261"/>
      <c r="E43" s="253"/>
      <c r="F43" s="254"/>
      <c r="G43" s="254"/>
      <c r="H43" s="254"/>
      <c r="I43" s="255"/>
      <c r="J43" s="213"/>
      <c r="K43" s="214"/>
      <c r="L43" s="214"/>
      <c r="M43" s="214"/>
      <c r="N43" s="214"/>
      <c r="O43" s="215"/>
      <c r="P43" s="213"/>
      <c r="Q43" s="214"/>
      <c r="R43" s="214"/>
      <c r="S43" s="214"/>
      <c r="T43" s="214"/>
      <c r="U43" s="215"/>
      <c r="V43" s="222"/>
      <c r="W43" s="223"/>
      <c r="X43" s="223"/>
      <c r="Y43" s="223"/>
      <c r="Z43" s="223"/>
      <c r="AA43" s="224"/>
      <c r="AB43" s="240"/>
      <c r="AC43" s="241"/>
      <c r="AD43" s="241"/>
      <c r="AE43" s="241"/>
      <c r="AF43" s="241"/>
      <c r="AG43" s="242"/>
      <c r="AH43" s="231"/>
      <c r="AI43" s="232"/>
      <c r="AJ43" s="232"/>
      <c r="AK43" s="232"/>
      <c r="AL43" s="232"/>
      <c r="AM43" s="233"/>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row>
    <row r="44" spans="1:80" x14ac:dyDescent="0.3">
      <c r="A44" s="69"/>
      <c r="B44" s="260"/>
      <c r="C44" s="260"/>
      <c r="D44" s="261"/>
      <c r="E44" s="253"/>
      <c r="F44" s="254"/>
      <c r="G44" s="254"/>
      <c r="H44" s="254"/>
      <c r="I44" s="255"/>
      <c r="J44" s="213" t="e">
        <f>IF(AND('Mapa de Riesgos'!#REF!="Muy Baja",'Mapa de Riesgos'!#REF!="Leve"),CONCATENATE("R",'Mapa de Riesgos'!#REF!),"")</f>
        <v>#REF!</v>
      </c>
      <c r="K44" s="214"/>
      <c r="L44" s="214" t="str">
        <f>IF(AND('Mapa de Riesgos'!$K$13="Muy Baja",'Mapa de Riesgos'!$O$13="Leve"),CONCATENATE("R",'Mapa de Riesgos'!$A$13),"")</f>
        <v/>
      </c>
      <c r="M44" s="214"/>
      <c r="N44" s="214" t="str">
        <f>IF(AND('Mapa de Riesgos'!$K$19="Muy Baja",'Mapa de Riesgos'!$O$19="Leve"),CONCATENATE("R",'Mapa de Riesgos'!$A$19),"")</f>
        <v/>
      </c>
      <c r="O44" s="215"/>
      <c r="P44" s="213" t="e">
        <f>IF(AND('Mapa de Riesgos'!#REF!="Muy Baja",'Mapa de Riesgos'!#REF!="Menor"),CONCATENATE("R",'Mapa de Riesgos'!#REF!),"")</f>
        <v>#REF!</v>
      </c>
      <c r="Q44" s="214"/>
      <c r="R44" s="214" t="str">
        <f>IF(AND('Mapa de Riesgos'!$K$13="Muy Baja",'Mapa de Riesgos'!$O$13="Menor"),CONCATENATE("R",'Mapa de Riesgos'!$A$13),"")</f>
        <v/>
      </c>
      <c r="S44" s="214"/>
      <c r="T44" s="214" t="str">
        <f>IF(AND('Mapa de Riesgos'!$K$19="Muy Baja",'Mapa de Riesgos'!$O$19="Menor"),CONCATENATE("R",'Mapa de Riesgos'!$A$19),"")</f>
        <v/>
      </c>
      <c r="U44" s="215"/>
      <c r="V44" s="222" t="e">
        <f>IF(AND('Mapa de Riesgos'!#REF!="Muy Baja",'Mapa de Riesgos'!#REF!="Moderado"),CONCATENATE("R",'Mapa de Riesgos'!#REF!),"")</f>
        <v>#REF!</v>
      </c>
      <c r="W44" s="223"/>
      <c r="X44" s="223" t="str">
        <f>IF(AND('Mapa de Riesgos'!$K$13="Muy Baja",'Mapa de Riesgos'!$O$13="Moderado"),CONCATENATE("R",'Mapa de Riesgos'!$A$13),"")</f>
        <v/>
      </c>
      <c r="Y44" s="223"/>
      <c r="Z44" s="223" t="str">
        <f>IF(AND('Mapa de Riesgos'!$K$19="Muy Baja",'Mapa de Riesgos'!$O$19="Moderado"),CONCATENATE("R",'Mapa de Riesgos'!$A$19),"")</f>
        <v/>
      </c>
      <c r="AA44" s="224"/>
      <c r="AB44" s="240" t="e">
        <f>IF(AND('Mapa de Riesgos'!#REF!="Muy Baja",'Mapa de Riesgos'!#REF!="Mayor"),CONCATENATE("R",'Mapa de Riesgos'!#REF!),"")</f>
        <v>#REF!</v>
      </c>
      <c r="AC44" s="241"/>
      <c r="AD44" s="241" t="str">
        <f>IF(AND('Mapa de Riesgos'!$K$13="Muy Baja",'Mapa de Riesgos'!$O$13="Mayor"),CONCATENATE("R",'Mapa de Riesgos'!$A$13),"")</f>
        <v/>
      </c>
      <c r="AE44" s="241"/>
      <c r="AF44" s="241" t="str">
        <f>IF(AND('Mapa de Riesgos'!$K$19="Muy Baja",'Mapa de Riesgos'!$O$19="Mayor"),CONCATENATE("R",'Mapa de Riesgos'!$A$19),"")</f>
        <v/>
      </c>
      <c r="AG44" s="242"/>
      <c r="AH44" s="231" t="e">
        <f>IF(AND('Mapa de Riesgos'!#REF!="Muy Baja",'Mapa de Riesgos'!#REF!="Catastrófico"),CONCATENATE("R",'Mapa de Riesgos'!#REF!),"")</f>
        <v>#REF!</v>
      </c>
      <c r="AI44" s="232"/>
      <c r="AJ44" s="232" t="str">
        <f>IF(AND('Mapa de Riesgos'!$K$13="Muy Baja",'Mapa de Riesgos'!$O$13="Catastrófico"),CONCATENATE("R",'Mapa de Riesgos'!$A$13),"")</f>
        <v/>
      </c>
      <c r="AK44" s="232"/>
      <c r="AL44" s="232" t="str">
        <f>IF(AND('Mapa de Riesgos'!$K$19="Muy Baja",'Mapa de Riesgos'!$O$19="Catastrófico"),CONCATENATE("R",'Mapa de Riesgos'!$A$19),"")</f>
        <v/>
      </c>
      <c r="AM44" s="233"/>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row>
    <row r="45" spans="1:80" ht="15" thickBot="1" x14ac:dyDescent="0.35">
      <c r="A45" s="69"/>
      <c r="B45" s="260"/>
      <c r="C45" s="260"/>
      <c r="D45" s="261"/>
      <c r="E45" s="256"/>
      <c r="F45" s="257"/>
      <c r="G45" s="257"/>
      <c r="H45" s="257"/>
      <c r="I45" s="258"/>
      <c r="J45" s="216"/>
      <c r="K45" s="217"/>
      <c r="L45" s="217"/>
      <c r="M45" s="217"/>
      <c r="N45" s="217"/>
      <c r="O45" s="218"/>
      <c r="P45" s="216"/>
      <c r="Q45" s="217"/>
      <c r="R45" s="217"/>
      <c r="S45" s="217"/>
      <c r="T45" s="217"/>
      <c r="U45" s="218"/>
      <c r="V45" s="225"/>
      <c r="W45" s="226"/>
      <c r="X45" s="226"/>
      <c r="Y45" s="226"/>
      <c r="Z45" s="226"/>
      <c r="AA45" s="227"/>
      <c r="AB45" s="243"/>
      <c r="AC45" s="244"/>
      <c r="AD45" s="244"/>
      <c r="AE45" s="244"/>
      <c r="AF45" s="244"/>
      <c r="AG45" s="245"/>
      <c r="AH45" s="234"/>
      <c r="AI45" s="235"/>
      <c r="AJ45" s="235"/>
      <c r="AK45" s="235"/>
      <c r="AL45" s="235"/>
      <c r="AM45" s="236"/>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row>
    <row r="46" spans="1:80" x14ac:dyDescent="0.3">
      <c r="A46" s="69"/>
      <c r="B46" s="69"/>
      <c r="C46" s="69"/>
      <c r="D46" s="69"/>
      <c r="E46" s="69"/>
      <c r="F46" s="69"/>
      <c r="G46" s="69"/>
      <c r="H46" s="69"/>
      <c r="I46" s="69"/>
      <c r="J46" s="250" t="s">
        <v>107</v>
      </c>
      <c r="K46" s="251"/>
      <c r="L46" s="251"/>
      <c r="M46" s="251"/>
      <c r="N46" s="251"/>
      <c r="O46" s="252"/>
      <c r="P46" s="250" t="s">
        <v>106</v>
      </c>
      <c r="Q46" s="251"/>
      <c r="R46" s="251"/>
      <c r="S46" s="251"/>
      <c r="T46" s="251"/>
      <c r="U46" s="252"/>
      <c r="V46" s="250" t="s">
        <v>105</v>
      </c>
      <c r="W46" s="251"/>
      <c r="X46" s="251"/>
      <c r="Y46" s="251"/>
      <c r="Z46" s="251"/>
      <c r="AA46" s="252"/>
      <c r="AB46" s="250" t="s">
        <v>104</v>
      </c>
      <c r="AC46" s="259"/>
      <c r="AD46" s="251"/>
      <c r="AE46" s="251"/>
      <c r="AF46" s="251"/>
      <c r="AG46" s="252"/>
      <c r="AH46" s="250" t="s">
        <v>103</v>
      </c>
      <c r="AI46" s="251"/>
      <c r="AJ46" s="251"/>
      <c r="AK46" s="251"/>
      <c r="AL46" s="251"/>
      <c r="AM46" s="252"/>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x14ac:dyDescent="0.3">
      <c r="A47" s="69"/>
      <c r="B47" s="69"/>
      <c r="C47" s="69"/>
      <c r="D47" s="69"/>
      <c r="E47" s="69"/>
      <c r="F47" s="69"/>
      <c r="G47" s="69"/>
      <c r="H47" s="69"/>
      <c r="I47" s="69"/>
      <c r="J47" s="253"/>
      <c r="K47" s="254"/>
      <c r="L47" s="254"/>
      <c r="M47" s="254"/>
      <c r="N47" s="254"/>
      <c r="O47" s="255"/>
      <c r="P47" s="253"/>
      <c r="Q47" s="254"/>
      <c r="R47" s="254"/>
      <c r="S47" s="254"/>
      <c r="T47" s="254"/>
      <c r="U47" s="255"/>
      <c r="V47" s="253"/>
      <c r="W47" s="254"/>
      <c r="X47" s="254"/>
      <c r="Y47" s="254"/>
      <c r="Z47" s="254"/>
      <c r="AA47" s="255"/>
      <c r="AB47" s="253"/>
      <c r="AC47" s="254"/>
      <c r="AD47" s="254"/>
      <c r="AE47" s="254"/>
      <c r="AF47" s="254"/>
      <c r="AG47" s="255"/>
      <c r="AH47" s="253"/>
      <c r="AI47" s="254"/>
      <c r="AJ47" s="254"/>
      <c r="AK47" s="254"/>
      <c r="AL47" s="254"/>
      <c r="AM47" s="255"/>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x14ac:dyDescent="0.3">
      <c r="A48" s="69"/>
      <c r="B48" s="69"/>
      <c r="C48" s="69"/>
      <c r="D48" s="69"/>
      <c r="E48" s="69"/>
      <c r="F48" s="69"/>
      <c r="G48" s="69"/>
      <c r="H48" s="69"/>
      <c r="I48" s="69"/>
      <c r="J48" s="253"/>
      <c r="K48" s="254"/>
      <c r="L48" s="254"/>
      <c r="M48" s="254"/>
      <c r="N48" s="254"/>
      <c r="O48" s="255"/>
      <c r="P48" s="253"/>
      <c r="Q48" s="254"/>
      <c r="R48" s="254"/>
      <c r="S48" s="254"/>
      <c r="T48" s="254"/>
      <c r="U48" s="255"/>
      <c r="V48" s="253"/>
      <c r="W48" s="254"/>
      <c r="X48" s="254"/>
      <c r="Y48" s="254"/>
      <c r="Z48" s="254"/>
      <c r="AA48" s="255"/>
      <c r="AB48" s="253"/>
      <c r="AC48" s="254"/>
      <c r="AD48" s="254"/>
      <c r="AE48" s="254"/>
      <c r="AF48" s="254"/>
      <c r="AG48" s="255"/>
      <c r="AH48" s="253"/>
      <c r="AI48" s="254"/>
      <c r="AJ48" s="254"/>
      <c r="AK48" s="254"/>
      <c r="AL48" s="254"/>
      <c r="AM48" s="255"/>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x14ac:dyDescent="0.3">
      <c r="A49" s="69"/>
      <c r="B49" s="69"/>
      <c r="C49" s="69"/>
      <c r="D49" s="69"/>
      <c r="E49" s="69"/>
      <c r="F49" s="69"/>
      <c r="G49" s="69"/>
      <c r="H49" s="69"/>
      <c r="I49" s="69"/>
      <c r="J49" s="253"/>
      <c r="K49" s="254"/>
      <c r="L49" s="254"/>
      <c r="M49" s="254"/>
      <c r="N49" s="254"/>
      <c r="O49" s="255"/>
      <c r="P49" s="253"/>
      <c r="Q49" s="254"/>
      <c r="R49" s="254"/>
      <c r="S49" s="254"/>
      <c r="T49" s="254"/>
      <c r="U49" s="255"/>
      <c r="V49" s="253"/>
      <c r="W49" s="254"/>
      <c r="X49" s="254"/>
      <c r="Y49" s="254"/>
      <c r="Z49" s="254"/>
      <c r="AA49" s="255"/>
      <c r="AB49" s="253"/>
      <c r="AC49" s="254"/>
      <c r="AD49" s="254"/>
      <c r="AE49" s="254"/>
      <c r="AF49" s="254"/>
      <c r="AG49" s="255"/>
      <c r="AH49" s="253"/>
      <c r="AI49" s="254"/>
      <c r="AJ49" s="254"/>
      <c r="AK49" s="254"/>
      <c r="AL49" s="254"/>
      <c r="AM49" s="255"/>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x14ac:dyDescent="0.3">
      <c r="A50" s="69"/>
      <c r="B50" s="69"/>
      <c r="C50" s="69"/>
      <c r="D50" s="69"/>
      <c r="E50" s="69"/>
      <c r="F50" s="69"/>
      <c r="G50" s="69"/>
      <c r="H50" s="69"/>
      <c r="I50" s="69"/>
      <c r="J50" s="253"/>
      <c r="K50" s="254"/>
      <c r="L50" s="254"/>
      <c r="M50" s="254"/>
      <c r="N50" s="254"/>
      <c r="O50" s="255"/>
      <c r="P50" s="253"/>
      <c r="Q50" s="254"/>
      <c r="R50" s="254"/>
      <c r="S50" s="254"/>
      <c r="T50" s="254"/>
      <c r="U50" s="255"/>
      <c r="V50" s="253"/>
      <c r="W50" s="254"/>
      <c r="X50" s="254"/>
      <c r="Y50" s="254"/>
      <c r="Z50" s="254"/>
      <c r="AA50" s="255"/>
      <c r="AB50" s="253"/>
      <c r="AC50" s="254"/>
      <c r="AD50" s="254"/>
      <c r="AE50" s="254"/>
      <c r="AF50" s="254"/>
      <c r="AG50" s="255"/>
      <c r="AH50" s="253"/>
      <c r="AI50" s="254"/>
      <c r="AJ50" s="254"/>
      <c r="AK50" s="254"/>
      <c r="AL50" s="254"/>
      <c r="AM50" s="255"/>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 thickBot="1" x14ac:dyDescent="0.35">
      <c r="A51" s="69"/>
      <c r="B51" s="69"/>
      <c r="C51" s="69"/>
      <c r="D51" s="69"/>
      <c r="E51" s="69"/>
      <c r="F51" s="69"/>
      <c r="G51" s="69"/>
      <c r="H51" s="69"/>
      <c r="I51" s="69"/>
      <c r="J51" s="256"/>
      <c r="K51" s="257"/>
      <c r="L51" s="257"/>
      <c r="M51" s="257"/>
      <c r="N51" s="257"/>
      <c r="O51" s="258"/>
      <c r="P51" s="256"/>
      <c r="Q51" s="257"/>
      <c r="R51" s="257"/>
      <c r="S51" s="257"/>
      <c r="T51" s="257"/>
      <c r="U51" s="258"/>
      <c r="V51" s="256"/>
      <c r="W51" s="257"/>
      <c r="X51" s="257"/>
      <c r="Y51" s="257"/>
      <c r="Z51" s="257"/>
      <c r="AA51" s="258"/>
      <c r="AB51" s="256"/>
      <c r="AC51" s="257"/>
      <c r="AD51" s="257"/>
      <c r="AE51" s="257"/>
      <c r="AF51" s="257"/>
      <c r="AG51" s="258"/>
      <c r="AH51" s="256"/>
      <c r="AI51" s="257"/>
      <c r="AJ51" s="257"/>
      <c r="AK51" s="257"/>
      <c r="AL51" s="257"/>
      <c r="AM51" s="258"/>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x14ac:dyDescent="0.3">
      <c r="A52" s="69"/>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3">
      <c r="A53" s="69"/>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3">
      <c r="A54" s="69"/>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x14ac:dyDescent="0.3">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3">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3">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3">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3">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3">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x14ac:dyDescent="0.3">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3">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row>
    <row r="63" spans="1:80" x14ac:dyDescent="0.3">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row>
    <row r="64" spans="1:80" x14ac:dyDescent="0.3">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row>
    <row r="65" spans="1:80" x14ac:dyDescent="0.3">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69"/>
      <c r="BW65" s="69"/>
      <c r="BX65" s="69"/>
      <c r="BY65" s="69"/>
      <c r="BZ65" s="69"/>
      <c r="CA65" s="69"/>
      <c r="CB65" s="69"/>
    </row>
    <row r="66" spans="1:80" x14ac:dyDescent="0.3">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row>
    <row r="67" spans="1:80" x14ac:dyDescent="0.3">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69"/>
      <c r="BW67" s="69"/>
      <c r="BX67" s="69"/>
      <c r="BY67" s="69"/>
      <c r="BZ67" s="69"/>
      <c r="CA67" s="69"/>
      <c r="CB67" s="69"/>
    </row>
    <row r="68" spans="1:80" x14ac:dyDescent="0.3">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c r="BZ68" s="69"/>
      <c r="CA68" s="69"/>
      <c r="CB68" s="69"/>
    </row>
    <row r="69" spans="1:80" x14ac:dyDescent="0.3">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row>
    <row r="70" spans="1:80" x14ac:dyDescent="0.3">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row>
    <row r="71" spans="1:80" x14ac:dyDescent="0.3">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69"/>
      <c r="BR71" s="69"/>
      <c r="BS71" s="69"/>
      <c r="BT71" s="69"/>
      <c r="BU71" s="69"/>
      <c r="BV71" s="69"/>
      <c r="BW71" s="69"/>
      <c r="BX71" s="69"/>
      <c r="BY71" s="69"/>
      <c r="BZ71" s="69"/>
      <c r="CA71" s="69"/>
      <c r="CB71" s="69"/>
    </row>
    <row r="72" spans="1:80" x14ac:dyDescent="0.3">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9"/>
      <c r="CA72" s="69"/>
      <c r="CB72" s="69"/>
    </row>
    <row r="73" spans="1:80" x14ac:dyDescent="0.3">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row>
    <row r="74" spans="1:80" x14ac:dyDescent="0.3">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row>
    <row r="75" spans="1:80" x14ac:dyDescent="0.3">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row>
    <row r="76" spans="1:80" x14ac:dyDescent="0.3">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row>
    <row r="77" spans="1:80" x14ac:dyDescent="0.3">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row>
    <row r="78" spans="1:80" x14ac:dyDescent="0.3">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row>
    <row r="79" spans="1:80" x14ac:dyDescent="0.3">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row>
    <row r="80" spans="1:80" x14ac:dyDescent="0.3">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row>
    <row r="81" spans="1:63" x14ac:dyDescent="0.3">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c r="BI81" s="69"/>
      <c r="BJ81" s="69"/>
      <c r="BK81" s="69"/>
    </row>
    <row r="82" spans="1:63" x14ac:dyDescent="0.3">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row>
    <row r="83" spans="1:63" x14ac:dyDescent="0.3">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row>
    <row r="84" spans="1:63" x14ac:dyDescent="0.3">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c r="BI84" s="69"/>
      <c r="BJ84" s="69"/>
      <c r="BK84" s="69"/>
    </row>
    <row r="85" spans="1:63" x14ac:dyDescent="0.3">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c r="BI85" s="69"/>
      <c r="BJ85" s="69"/>
      <c r="BK85" s="69"/>
    </row>
    <row r="86" spans="1:63" x14ac:dyDescent="0.3">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c r="BI86" s="69"/>
      <c r="BJ86" s="69"/>
      <c r="BK86" s="69"/>
    </row>
    <row r="87" spans="1:63" x14ac:dyDescent="0.3">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row>
    <row r="88" spans="1:63" x14ac:dyDescent="0.3">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c r="BI88" s="69"/>
      <c r="BJ88" s="69"/>
      <c r="BK88" s="69"/>
    </row>
    <row r="89" spans="1:63" x14ac:dyDescent="0.3">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row>
    <row r="90" spans="1:63" x14ac:dyDescent="0.3">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c r="BI90" s="69"/>
      <c r="BJ90" s="69"/>
      <c r="BK90" s="69"/>
    </row>
    <row r="91" spans="1:63" x14ac:dyDescent="0.3">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c r="BI91" s="69"/>
      <c r="BJ91" s="69"/>
      <c r="BK91" s="69"/>
    </row>
    <row r="92" spans="1:63" x14ac:dyDescent="0.3">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c r="BI92" s="69"/>
      <c r="BJ92" s="69"/>
      <c r="BK92" s="69"/>
    </row>
    <row r="93" spans="1:63" x14ac:dyDescent="0.3">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c r="BI93" s="69"/>
      <c r="BJ93" s="69"/>
      <c r="BK93" s="69"/>
    </row>
    <row r="94" spans="1:63" x14ac:dyDescent="0.3">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c r="BI94" s="69"/>
      <c r="BJ94" s="69"/>
      <c r="BK94" s="69"/>
    </row>
    <row r="95" spans="1:63" x14ac:dyDescent="0.3">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c r="BI95" s="69"/>
      <c r="BJ95" s="69"/>
      <c r="BK95" s="69"/>
    </row>
    <row r="96" spans="1:63" x14ac:dyDescent="0.3">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c r="BI96" s="69"/>
      <c r="BJ96" s="69"/>
      <c r="BK96" s="69"/>
    </row>
    <row r="97" spans="1:63" x14ac:dyDescent="0.3">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I97" s="69"/>
      <c r="BJ97" s="69"/>
      <c r="BK97" s="69"/>
    </row>
    <row r="98" spans="1:63" x14ac:dyDescent="0.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row>
    <row r="99" spans="1:63" x14ac:dyDescent="0.3">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row>
    <row r="100" spans="1:63" x14ac:dyDescent="0.3">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c r="BI100" s="69"/>
      <c r="BJ100" s="69"/>
      <c r="BK100" s="69"/>
    </row>
    <row r="101" spans="1:63" x14ac:dyDescent="0.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c r="BI101" s="69"/>
      <c r="BJ101" s="69"/>
      <c r="BK101" s="69"/>
    </row>
    <row r="102" spans="1:63" x14ac:dyDescent="0.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c r="BI102" s="69"/>
      <c r="BJ102" s="69"/>
      <c r="BK102" s="69"/>
    </row>
    <row r="103" spans="1:63" x14ac:dyDescent="0.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c r="BI103" s="69"/>
      <c r="BJ103" s="69"/>
      <c r="BK103" s="69"/>
    </row>
    <row r="104" spans="1:63" x14ac:dyDescent="0.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c r="BI104" s="69"/>
      <c r="BJ104" s="69"/>
      <c r="BK104" s="69"/>
    </row>
    <row r="105" spans="1:63" x14ac:dyDescent="0.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c r="BI105" s="69"/>
      <c r="BJ105" s="69"/>
      <c r="BK105" s="69"/>
    </row>
    <row r="106" spans="1:63" x14ac:dyDescent="0.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c r="BI106" s="69"/>
      <c r="BJ106" s="69"/>
      <c r="BK106" s="69"/>
    </row>
    <row r="107" spans="1:63" x14ac:dyDescent="0.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69"/>
    </row>
    <row r="108" spans="1:63" x14ac:dyDescent="0.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row>
    <row r="109" spans="1:63" x14ac:dyDescent="0.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row>
    <row r="110" spans="1:63" x14ac:dyDescent="0.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row>
    <row r="111" spans="1:63" x14ac:dyDescent="0.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69"/>
    </row>
    <row r="112" spans="1:63" x14ac:dyDescent="0.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69"/>
    </row>
    <row r="113" spans="1:63" x14ac:dyDescent="0.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c r="BI113" s="69"/>
      <c r="BJ113" s="69"/>
      <c r="BK113" s="69"/>
    </row>
    <row r="114" spans="1:63" x14ac:dyDescent="0.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c r="BI114" s="69"/>
      <c r="BJ114" s="69"/>
      <c r="BK114" s="69"/>
    </row>
    <row r="115" spans="1:63" x14ac:dyDescent="0.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69"/>
    </row>
    <row r="116" spans="1:63" x14ac:dyDescent="0.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c r="BI116" s="69"/>
      <c r="BJ116" s="69"/>
      <c r="BK116" s="69"/>
    </row>
    <row r="117" spans="1:63" x14ac:dyDescent="0.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row>
    <row r="118" spans="1:63" x14ac:dyDescent="0.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c r="BI118" s="69"/>
      <c r="BJ118" s="69"/>
      <c r="BK118" s="69"/>
    </row>
    <row r="119" spans="1:63" x14ac:dyDescent="0.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c r="BI119" s="69"/>
      <c r="BJ119" s="69"/>
      <c r="BK119" s="69"/>
    </row>
    <row r="120" spans="1:63" x14ac:dyDescent="0.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row>
    <row r="121" spans="1:63" x14ac:dyDescent="0.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69"/>
    </row>
    <row r="122" spans="1:63" x14ac:dyDescent="0.3">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c r="BI122" s="69"/>
      <c r="BJ122" s="69"/>
      <c r="BK122" s="69"/>
    </row>
    <row r="123" spans="1:63" x14ac:dyDescent="0.3">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c r="BI123" s="69"/>
      <c r="BJ123" s="69"/>
      <c r="BK123" s="69"/>
    </row>
    <row r="124" spans="1:63" x14ac:dyDescent="0.3">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c r="BI124" s="69"/>
      <c r="BJ124" s="69"/>
      <c r="BK124" s="69"/>
    </row>
    <row r="125" spans="1:63" x14ac:dyDescent="0.3">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c r="BI125" s="69"/>
      <c r="BJ125" s="69"/>
      <c r="BK125" s="69"/>
    </row>
    <row r="126" spans="1:63" x14ac:dyDescent="0.3">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c r="BI126" s="69"/>
      <c r="BJ126" s="69"/>
      <c r="BK126" s="69"/>
    </row>
    <row r="127" spans="1:63" x14ac:dyDescent="0.3">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c r="BI127" s="69"/>
      <c r="BJ127" s="69"/>
      <c r="BK127" s="69"/>
    </row>
    <row r="128" spans="1:63" x14ac:dyDescent="0.3">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c r="BI128" s="69"/>
      <c r="BJ128" s="69"/>
      <c r="BK128" s="69"/>
    </row>
    <row r="129" spans="2:63" x14ac:dyDescent="0.3">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c r="BI129" s="69"/>
      <c r="BJ129" s="69"/>
      <c r="BK129" s="69"/>
    </row>
    <row r="130" spans="2:63" x14ac:dyDescent="0.3">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row>
    <row r="131" spans="2:63" x14ac:dyDescent="0.3">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c r="BI131" s="69"/>
      <c r="BJ131" s="69"/>
      <c r="BK131" s="69"/>
    </row>
    <row r="132" spans="2:63" x14ac:dyDescent="0.3">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c r="BI132" s="69"/>
      <c r="BJ132" s="69"/>
      <c r="BK132" s="69"/>
    </row>
    <row r="133" spans="2:63" x14ac:dyDescent="0.3">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c r="BI133" s="69"/>
      <c r="BJ133" s="69"/>
      <c r="BK133" s="69"/>
    </row>
    <row r="134" spans="2:63" x14ac:dyDescent="0.3">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c r="BI134" s="69"/>
      <c r="BJ134" s="69"/>
      <c r="BK134" s="69"/>
    </row>
    <row r="135" spans="2:63" x14ac:dyDescent="0.3">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c r="BI135" s="69"/>
      <c r="BJ135" s="69"/>
      <c r="BK135" s="69"/>
    </row>
    <row r="136" spans="2:63" x14ac:dyDescent="0.3">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c r="BI136" s="69"/>
      <c r="BJ136" s="69"/>
      <c r="BK136" s="69"/>
    </row>
    <row r="137" spans="2:63" x14ac:dyDescent="0.3">
      <c r="B137" s="69"/>
      <c r="C137" s="69"/>
      <c r="D137" s="69"/>
      <c r="E137" s="69"/>
      <c r="F137" s="69"/>
      <c r="G137" s="69"/>
      <c r="H137" s="69"/>
      <c r="I137" s="69"/>
    </row>
    <row r="138" spans="2:63" x14ac:dyDescent="0.3">
      <c r="B138" s="69"/>
      <c r="C138" s="69"/>
      <c r="D138" s="69"/>
      <c r="E138" s="69"/>
      <c r="F138" s="69"/>
      <c r="G138" s="69"/>
      <c r="H138" s="69"/>
      <c r="I138" s="69"/>
    </row>
    <row r="139" spans="2:63" x14ac:dyDescent="0.3">
      <c r="B139" s="69"/>
      <c r="C139" s="69"/>
      <c r="D139" s="69"/>
      <c r="E139" s="69"/>
      <c r="F139" s="69"/>
      <c r="G139" s="69"/>
      <c r="H139" s="69"/>
      <c r="I139" s="69"/>
    </row>
    <row r="140" spans="2:63" x14ac:dyDescent="0.3">
      <c r="B140" s="69"/>
      <c r="C140" s="69"/>
      <c r="D140" s="69"/>
      <c r="E140" s="69"/>
      <c r="F140" s="69"/>
      <c r="G140" s="69"/>
      <c r="H140" s="69"/>
      <c r="I140" s="69"/>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topLeftCell="S42" zoomScale="110" zoomScaleNormal="110" workbookViewId="0">
      <selection activeCell="AN32" sqref="AN32"/>
    </sheetView>
  </sheetViews>
  <sheetFormatPr baseColWidth="10" defaultRowHeight="14.4" x14ac:dyDescent="0.3"/>
  <cols>
    <col min="2" max="18" width="5.6640625" customWidth="1"/>
    <col min="19" max="19" width="8.44140625" customWidth="1"/>
    <col min="20" max="23" width="5.6640625" customWidth="1"/>
    <col min="24" max="24" width="8.5546875" customWidth="1"/>
    <col min="25" max="26" width="5.6640625" customWidth="1"/>
    <col min="27" max="27" width="10.6640625" customWidth="1"/>
    <col min="28" max="28" width="5.6640625" customWidth="1"/>
    <col min="29" max="29" width="7.44140625" customWidth="1"/>
    <col min="30" max="33" width="5.6640625" customWidth="1"/>
    <col min="34" max="34" width="8.5546875" customWidth="1"/>
    <col min="35" max="39" width="5.6640625" customWidth="1"/>
    <col min="41" max="46" width="5.6640625" customWidth="1"/>
  </cols>
  <sheetData>
    <row r="1" spans="1:91" x14ac:dyDescent="0.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row>
    <row r="2" spans="1:91" ht="18" customHeight="1" x14ac:dyDescent="0.3">
      <c r="A2" s="69"/>
      <c r="B2" s="327" t="s">
        <v>151</v>
      </c>
      <c r="C2" s="328"/>
      <c r="D2" s="328"/>
      <c r="E2" s="328"/>
      <c r="F2" s="328"/>
      <c r="G2" s="328"/>
      <c r="H2" s="328"/>
      <c r="I2" s="328"/>
      <c r="J2" s="249" t="s">
        <v>1</v>
      </c>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row>
    <row r="3" spans="1:91" ht="18.75" customHeight="1" x14ac:dyDescent="0.3">
      <c r="A3" s="69"/>
      <c r="B3" s="328"/>
      <c r="C3" s="328"/>
      <c r="D3" s="328"/>
      <c r="E3" s="328"/>
      <c r="F3" s="328"/>
      <c r="G3" s="328"/>
      <c r="H3" s="328"/>
      <c r="I3" s="328"/>
      <c r="J3" s="249"/>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row>
    <row r="4" spans="1:91" ht="15" customHeight="1" x14ac:dyDescent="0.3">
      <c r="A4" s="69"/>
      <c r="B4" s="328"/>
      <c r="C4" s="328"/>
      <c r="D4" s="328"/>
      <c r="E4" s="328"/>
      <c r="F4" s="328"/>
      <c r="G4" s="328"/>
      <c r="H4" s="328"/>
      <c r="I4" s="328"/>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row>
    <row r="5" spans="1:91" ht="15" thickBot="1" x14ac:dyDescent="0.35">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row>
    <row r="6" spans="1:91" ht="15" customHeight="1" x14ac:dyDescent="0.3">
      <c r="A6" s="69"/>
      <c r="B6" s="260" t="s">
        <v>3</v>
      </c>
      <c r="C6" s="260"/>
      <c r="D6" s="261"/>
      <c r="E6" s="298" t="s">
        <v>111</v>
      </c>
      <c r="F6" s="299"/>
      <c r="G6" s="299"/>
      <c r="H6" s="299"/>
      <c r="I6" s="300"/>
      <c r="J6" s="32" t="str">
        <f>IF(AND('Mapa de Riesgos'!$AB$7="Muy Alta",'Mapa de Riesgos'!$AD$7="Leve"),CONCATENATE("R1C",'Mapa de Riesgos'!$R$7),"")</f>
        <v/>
      </c>
      <c r="K6" s="33" t="str">
        <f>IF(AND('Mapa de Riesgos'!$AB$8="Muy Alta",'Mapa de Riesgos'!$AD$8="Leve"),CONCATENATE("R1C",'Mapa de Riesgos'!$R$8),"")</f>
        <v/>
      </c>
      <c r="L6" s="33" t="e">
        <f>IF(AND('Mapa de Riesgos'!#REF!="Muy Alta",'Mapa de Riesgos'!#REF!="Leve"),CONCATENATE("R1C",'Mapa de Riesgos'!#REF!),"")</f>
        <v>#REF!</v>
      </c>
      <c r="M6" s="33" t="e">
        <f>IF(AND('Mapa de Riesgos'!#REF!="Muy Alta",'Mapa de Riesgos'!#REF!="Leve"),CONCATENATE("R1C",'Mapa de Riesgos'!#REF!),"")</f>
        <v>#REF!</v>
      </c>
      <c r="N6" s="33" t="e">
        <f>IF(AND('Mapa de Riesgos'!#REF!="Muy Alta",'Mapa de Riesgos'!#REF!="Leve"),CONCATENATE("R1C",'Mapa de Riesgos'!#REF!),"")</f>
        <v>#REF!</v>
      </c>
      <c r="O6" s="34" t="e">
        <f>IF(AND('Mapa de Riesgos'!#REF!="Muy Alta",'Mapa de Riesgos'!#REF!="Leve"),CONCATENATE("R1C",'Mapa de Riesgos'!#REF!),"")</f>
        <v>#REF!</v>
      </c>
      <c r="P6" s="32" t="str">
        <f>IF(AND('Mapa de Riesgos'!$AB$7="Muy Alta",'Mapa de Riesgos'!$AD$7="Menor"),CONCATENATE("R1C",'Mapa de Riesgos'!$R$7),"")</f>
        <v/>
      </c>
      <c r="Q6" s="33" t="str">
        <f>IF(AND('Mapa de Riesgos'!$AB$8="Muy Alta",'Mapa de Riesgos'!$AD$8="Menor"),CONCATENATE("R1C",'Mapa de Riesgos'!$R$8),"")</f>
        <v/>
      </c>
      <c r="R6" s="33" t="e">
        <f>IF(AND('Mapa de Riesgos'!#REF!="Muy Alta",'Mapa de Riesgos'!#REF!="Menor"),CONCATENATE("R1C",'Mapa de Riesgos'!#REF!),"")</f>
        <v>#REF!</v>
      </c>
      <c r="S6" s="33" t="e">
        <f>IF(AND('Mapa de Riesgos'!#REF!="Muy Alta",'Mapa de Riesgos'!#REF!="Menor"),CONCATENATE("R1C",'Mapa de Riesgos'!#REF!),"")</f>
        <v>#REF!</v>
      </c>
      <c r="T6" s="33" t="e">
        <f>IF(AND('Mapa de Riesgos'!#REF!="Muy Alta",'Mapa de Riesgos'!#REF!="Menor"),CONCATENATE("R1C",'Mapa de Riesgos'!#REF!),"")</f>
        <v>#REF!</v>
      </c>
      <c r="U6" s="34" t="e">
        <f>IF(AND('Mapa de Riesgos'!#REF!="Muy Alta",'Mapa de Riesgos'!#REF!="Menor"),CONCATENATE("R1C",'Mapa de Riesgos'!#REF!),"")</f>
        <v>#REF!</v>
      </c>
      <c r="V6" s="32" t="str">
        <f>IF(AND('Mapa de Riesgos'!$AB$7="Muy Alta",'Mapa de Riesgos'!$AD$7="Moderado"),CONCATENATE("R1C",'Mapa de Riesgos'!$R$7),"")</f>
        <v/>
      </c>
      <c r="W6" s="33" t="str">
        <f>IF(AND('Mapa de Riesgos'!$AB$8="Muy Alta",'Mapa de Riesgos'!$AD$8="Moderado"),CONCATENATE("R1C",'Mapa de Riesgos'!$R$8),"")</f>
        <v/>
      </c>
      <c r="X6" s="33" t="e">
        <f>IF(AND('Mapa de Riesgos'!#REF!="Muy Alta",'Mapa de Riesgos'!#REF!="Moderado"),CONCATENATE("R1C",'Mapa de Riesgos'!#REF!),"")</f>
        <v>#REF!</v>
      </c>
      <c r="Y6" s="33" t="e">
        <f>IF(AND('Mapa de Riesgos'!#REF!="Muy Alta",'Mapa de Riesgos'!#REF!="Moderado"),CONCATENATE("R1C",'Mapa de Riesgos'!#REF!),"")</f>
        <v>#REF!</v>
      </c>
      <c r="Z6" s="33" t="e">
        <f>IF(AND('Mapa de Riesgos'!#REF!="Muy Alta",'Mapa de Riesgos'!#REF!="Moderado"),CONCATENATE("R1C",'Mapa de Riesgos'!#REF!),"")</f>
        <v>#REF!</v>
      </c>
      <c r="AA6" s="34" t="e">
        <f>IF(AND('Mapa de Riesgos'!#REF!="Muy Alta",'Mapa de Riesgos'!#REF!="Moderado"),CONCATENATE("R1C",'Mapa de Riesgos'!#REF!),"")</f>
        <v>#REF!</v>
      </c>
      <c r="AB6" s="32" t="str">
        <f>IF(AND('Mapa de Riesgos'!$AB$7="Muy Alta",'Mapa de Riesgos'!$AD$7="Mayor"),CONCATENATE("R1C",'Mapa de Riesgos'!$R$7),"")</f>
        <v/>
      </c>
      <c r="AC6" s="33" t="str">
        <f>IF(AND('Mapa de Riesgos'!$AB$8="Muy Alta",'Mapa de Riesgos'!$AD$8="Mayor"),CONCATENATE("R1C",'Mapa de Riesgos'!$R$8),"")</f>
        <v/>
      </c>
      <c r="AD6" s="33" t="e">
        <f>IF(AND('Mapa de Riesgos'!#REF!="Muy Alta",'Mapa de Riesgos'!#REF!="Mayor"),CONCATENATE("R1C",'Mapa de Riesgos'!#REF!),"")</f>
        <v>#REF!</v>
      </c>
      <c r="AE6" s="33" t="e">
        <f>IF(AND('Mapa de Riesgos'!#REF!="Muy Alta",'Mapa de Riesgos'!#REF!="Mayor"),CONCATENATE("R1C",'Mapa de Riesgos'!#REF!),"")</f>
        <v>#REF!</v>
      </c>
      <c r="AF6" s="33" t="e">
        <f>IF(AND('Mapa de Riesgos'!#REF!="Muy Alta",'Mapa de Riesgos'!#REF!="Mayor"),CONCATENATE("R1C",'Mapa de Riesgos'!#REF!),"")</f>
        <v>#REF!</v>
      </c>
      <c r="AG6" s="34" t="e">
        <f>IF(AND('Mapa de Riesgos'!#REF!="Muy Alta",'Mapa de Riesgos'!#REF!="Mayor"),CONCATENATE("R1C",'Mapa de Riesgos'!#REF!),"")</f>
        <v>#REF!</v>
      </c>
      <c r="AH6" s="35" t="str">
        <f>IF(AND('Mapa de Riesgos'!$AB$7="Muy Alta",'Mapa de Riesgos'!$AD$7="Catastrófico"),CONCATENATE("R1C",'Mapa de Riesgos'!$R$7),"")</f>
        <v/>
      </c>
      <c r="AI6" s="36" t="str">
        <f>IF(AND('Mapa de Riesgos'!$AB$8="Muy Alta",'Mapa de Riesgos'!$AD$8="Catastrófico"),CONCATENATE("R1C",'Mapa de Riesgos'!$R$8),"")</f>
        <v/>
      </c>
      <c r="AJ6" s="36" t="e">
        <f>IF(AND('Mapa de Riesgos'!#REF!="Muy Alta",'Mapa de Riesgos'!#REF!="Catastrófico"),CONCATENATE("R1C",'Mapa de Riesgos'!#REF!),"")</f>
        <v>#REF!</v>
      </c>
      <c r="AK6" s="36" t="e">
        <f>IF(AND('Mapa de Riesgos'!#REF!="Muy Alta",'Mapa de Riesgos'!#REF!="Catastrófico"),CONCATENATE("R1C",'Mapa de Riesgos'!#REF!),"")</f>
        <v>#REF!</v>
      </c>
      <c r="AL6" s="36" t="e">
        <f>IF(AND('Mapa de Riesgos'!#REF!="Muy Alta",'Mapa de Riesgos'!#REF!="Catastrófico"),CONCATENATE("R1C",'Mapa de Riesgos'!#REF!),"")</f>
        <v>#REF!</v>
      </c>
      <c r="AM6" s="37" t="e">
        <f>IF(AND('Mapa de Riesgos'!#REF!="Muy Alta",'Mapa de Riesgos'!#REF!="Catastrófico"),CONCATENATE("R1C",'Mapa de Riesgos'!#REF!),"")</f>
        <v>#REF!</v>
      </c>
      <c r="AN6" s="69"/>
      <c r="AO6" s="318" t="s">
        <v>74</v>
      </c>
      <c r="AP6" s="319"/>
      <c r="AQ6" s="319"/>
      <c r="AR6" s="319"/>
      <c r="AS6" s="319"/>
      <c r="AT6" s="320"/>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row>
    <row r="7" spans="1:91" ht="15" customHeight="1" x14ac:dyDescent="0.3">
      <c r="A7" s="69"/>
      <c r="B7" s="260"/>
      <c r="C7" s="260"/>
      <c r="D7" s="261"/>
      <c r="E7" s="301"/>
      <c r="F7" s="302"/>
      <c r="G7" s="302"/>
      <c r="H7" s="302"/>
      <c r="I7" s="303"/>
      <c r="J7" s="38" t="e">
        <f>IF(AND('Mapa de Riesgos'!#REF!="Muy Alta",'Mapa de Riesgos'!#REF!="Leve"),CONCATENATE("R2C",'Mapa de Riesgos'!#REF!),"")</f>
        <v>#REF!</v>
      </c>
      <c r="K7" s="39" t="e">
        <f>IF(AND('Mapa de Riesgos'!#REF!="Muy Alta",'Mapa de Riesgos'!#REF!="Leve"),CONCATENATE("R2C",'Mapa de Riesgos'!#REF!),"")</f>
        <v>#REF!</v>
      </c>
      <c r="L7" s="39" t="e">
        <f>IF(AND('Mapa de Riesgos'!#REF!="Muy Alta",'Mapa de Riesgos'!#REF!="Leve"),CONCATENATE("R2C",'Mapa de Riesgos'!#REF!),"")</f>
        <v>#REF!</v>
      </c>
      <c r="M7" s="39" t="e">
        <f>IF(AND('Mapa de Riesgos'!#REF!="Muy Alta",'Mapa de Riesgos'!#REF!="Leve"),CONCATENATE("R2C",'Mapa de Riesgos'!#REF!),"")</f>
        <v>#REF!</v>
      </c>
      <c r="N7" s="39" t="e">
        <f>IF(AND('Mapa de Riesgos'!#REF!="Muy Alta",'Mapa de Riesgos'!#REF!="Leve"),CONCATENATE("R2C",'Mapa de Riesgos'!#REF!),"")</f>
        <v>#REF!</v>
      </c>
      <c r="O7" s="40" t="e">
        <f>IF(AND('Mapa de Riesgos'!#REF!="Muy Alta",'Mapa de Riesgos'!#REF!="Leve"),CONCATENATE("R2C",'Mapa de Riesgos'!#REF!),"")</f>
        <v>#REF!</v>
      </c>
      <c r="P7" s="38" t="e">
        <f>IF(AND('Mapa de Riesgos'!#REF!="Muy Alta",'Mapa de Riesgos'!#REF!="Menor"),CONCATENATE("R2C",'Mapa de Riesgos'!#REF!),"")</f>
        <v>#REF!</v>
      </c>
      <c r="Q7" s="39" t="e">
        <f>IF(AND('Mapa de Riesgos'!#REF!="Muy Alta",'Mapa de Riesgos'!#REF!="Menor"),CONCATENATE("R2C",'Mapa de Riesgos'!#REF!),"")</f>
        <v>#REF!</v>
      </c>
      <c r="R7" s="39" t="e">
        <f>IF(AND('Mapa de Riesgos'!#REF!="Muy Alta",'Mapa de Riesgos'!#REF!="Menor"),CONCATENATE("R2C",'Mapa de Riesgos'!#REF!),"")</f>
        <v>#REF!</v>
      </c>
      <c r="S7" s="39" t="e">
        <f>IF(AND('Mapa de Riesgos'!#REF!="Muy Alta",'Mapa de Riesgos'!#REF!="Menor"),CONCATENATE("R2C",'Mapa de Riesgos'!#REF!),"")</f>
        <v>#REF!</v>
      </c>
      <c r="T7" s="39" t="e">
        <f>IF(AND('Mapa de Riesgos'!#REF!="Muy Alta",'Mapa de Riesgos'!#REF!="Menor"),CONCATENATE("R2C",'Mapa de Riesgos'!#REF!),"")</f>
        <v>#REF!</v>
      </c>
      <c r="U7" s="40" t="e">
        <f>IF(AND('Mapa de Riesgos'!#REF!="Muy Alta",'Mapa de Riesgos'!#REF!="Menor"),CONCATENATE("R2C",'Mapa de Riesgos'!#REF!),"")</f>
        <v>#REF!</v>
      </c>
      <c r="V7" s="38" t="e">
        <f>IF(AND('Mapa de Riesgos'!#REF!="Muy Alta",'Mapa de Riesgos'!#REF!="Moderado"),CONCATENATE("R2C",'Mapa de Riesgos'!#REF!),"")</f>
        <v>#REF!</v>
      </c>
      <c r="W7" s="39" t="e">
        <f>IF(AND('Mapa de Riesgos'!#REF!="Muy Alta",'Mapa de Riesgos'!#REF!="Moderado"),CONCATENATE("R2C",'Mapa de Riesgos'!#REF!),"")</f>
        <v>#REF!</v>
      </c>
      <c r="X7" s="39" t="e">
        <f>IF(AND('Mapa de Riesgos'!#REF!="Muy Alta",'Mapa de Riesgos'!#REF!="Moderado"),CONCATENATE("R2C",'Mapa de Riesgos'!#REF!),"")</f>
        <v>#REF!</v>
      </c>
      <c r="Y7" s="39" t="e">
        <f>IF(AND('Mapa de Riesgos'!#REF!="Muy Alta",'Mapa de Riesgos'!#REF!="Moderado"),CONCATENATE("R2C",'Mapa de Riesgos'!#REF!),"")</f>
        <v>#REF!</v>
      </c>
      <c r="Z7" s="39" t="e">
        <f>IF(AND('Mapa de Riesgos'!#REF!="Muy Alta",'Mapa de Riesgos'!#REF!="Moderado"),CONCATENATE("R2C",'Mapa de Riesgos'!#REF!),"")</f>
        <v>#REF!</v>
      </c>
      <c r="AA7" s="40" t="e">
        <f>IF(AND('Mapa de Riesgos'!#REF!="Muy Alta",'Mapa de Riesgos'!#REF!="Moderado"),CONCATENATE("R2C",'Mapa de Riesgos'!#REF!),"")</f>
        <v>#REF!</v>
      </c>
      <c r="AB7" s="38" t="e">
        <f>IF(AND('Mapa de Riesgos'!#REF!="Muy Alta",'Mapa de Riesgos'!#REF!="Mayor"),CONCATENATE("R2C",'Mapa de Riesgos'!#REF!),"")</f>
        <v>#REF!</v>
      </c>
      <c r="AC7" s="39" t="e">
        <f>IF(AND('Mapa de Riesgos'!#REF!="Muy Alta",'Mapa de Riesgos'!#REF!="Mayor"),CONCATENATE("R2C",'Mapa de Riesgos'!#REF!),"")</f>
        <v>#REF!</v>
      </c>
      <c r="AD7" s="39" t="e">
        <f>IF(AND('Mapa de Riesgos'!#REF!="Muy Alta",'Mapa de Riesgos'!#REF!="Mayor"),CONCATENATE("R2C",'Mapa de Riesgos'!#REF!),"")</f>
        <v>#REF!</v>
      </c>
      <c r="AE7" s="39" t="e">
        <f>IF(AND('Mapa de Riesgos'!#REF!="Muy Alta",'Mapa de Riesgos'!#REF!="Mayor"),CONCATENATE("R2C",'Mapa de Riesgos'!#REF!),"")</f>
        <v>#REF!</v>
      </c>
      <c r="AF7" s="39" t="e">
        <f>IF(AND('Mapa de Riesgos'!#REF!="Muy Alta",'Mapa de Riesgos'!#REF!="Mayor"),CONCATENATE("R2C",'Mapa de Riesgos'!#REF!),"")</f>
        <v>#REF!</v>
      </c>
      <c r="AG7" s="40" t="e">
        <f>IF(AND('Mapa de Riesgos'!#REF!="Muy Alta",'Mapa de Riesgos'!#REF!="Mayor"),CONCATENATE("R2C",'Mapa de Riesgos'!#REF!),"")</f>
        <v>#REF!</v>
      </c>
      <c r="AH7" s="41" t="e">
        <f>IF(AND('Mapa de Riesgos'!#REF!="Muy Alta",'Mapa de Riesgos'!#REF!="Catastrófico"),CONCATENATE("R2C",'Mapa de Riesgos'!#REF!),"")</f>
        <v>#REF!</v>
      </c>
      <c r="AI7" s="42" t="e">
        <f>IF(AND('Mapa de Riesgos'!#REF!="Muy Alta",'Mapa de Riesgos'!#REF!="Catastrófico"),CONCATENATE("R2C",'Mapa de Riesgos'!#REF!),"")</f>
        <v>#REF!</v>
      </c>
      <c r="AJ7" s="42" t="e">
        <f>IF(AND('Mapa de Riesgos'!#REF!="Muy Alta",'Mapa de Riesgos'!#REF!="Catastrófico"),CONCATENATE("R2C",'Mapa de Riesgos'!#REF!),"")</f>
        <v>#REF!</v>
      </c>
      <c r="AK7" s="42" t="e">
        <f>IF(AND('Mapa de Riesgos'!#REF!="Muy Alta",'Mapa de Riesgos'!#REF!="Catastrófico"),CONCATENATE("R2C",'Mapa de Riesgos'!#REF!),"")</f>
        <v>#REF!</v>
      </c>
      <c r="AL7" s="42" t="e">
        <f>IF(AND('Mapa de Riesgos'!#REF!="Muy Alta",'Mapa de Riesgos'!#REF!="Catastrófico"),CONCATENATE("R2C",'Mapa de Riesgos'!#REF!),"")</f>
        <v>#REF!</v>
      </c>
      <c r="AM7" s="43" t="e">
        <f>IF(AND('Mapa de Riesgos'!#REF!="Muy Alta",'Mapa de Riesgos'!#REF!="Catastrófico"),CONCATENATE("R2C",'Mapa de Riesgos'!#REF!),"")</f>
        <v>#REF!</v>
      </c>
      <c r="AN7" s="69"/>
      <c r="AO7" s="321"/>
      <c r="AP7" s="322"/>
      <c r="AQ7" s="322"/>
      <c r="AR7" s="322"/>
      <c r="AS7" s="322"/>
      <c r="AT7" s="323"/>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row>
    <row r="8" spans="1:91" ht="15" customHeight="1" x14ac:dyDescent="0.3">
      <c r="A8" s="69"/>
      <c r="B8" s="260"/>
      <c r="C8" s="260"/>
      <c r="D8" s="261"/>
      <c r="E8" s="301"/>
      <c r="F8" s="302"/>
      <c r="G8" s="302"/>
      <c r="H8" s="302"/>
      <c r="I8" s="303"/>
      <c r="J8" s="38" t="e">
        <f>IF(AND('Mapa de Riesgos'!#REF!="Muy Alta",'Mapa de Riesgos'!#REF!="Leve"),CONCATENATE("R3C",'Mapa de Riesgos'!#REF!),"")</f>
        <v>#REF!</v>
      </c>
      <c r="K8" s="39" t="e">
        <f>IF(AND('Mapa de Riesgos'!#REF!="Muy Alta",'Mapa de Riesgos'!#REF!="Leve"),CONCATENATE("R3C",'Mapa de Riesgos'!#REF!),"")</f>
        <v>#REF!</v>
      </c>
      <c r="L8" s="39" t="e">
        <f>IF(AND('Mapa de Riesgos'!#REF!="Muy Alta",'Mapa de Riesgos'!#REF!="Leve"),CONCATENATE("R3C",'Mapa de Riesgos'!#REF!),"")</f>
        <v>#REF!</v>
      </c>
      <c r="M8" s="39" t="e">
        <f>IF(AND('Mapa de Riesgos'!#REF!="Muy Alta",'Mapa de Riesgos'!#REF!="Leve"),CONCATENATE("R3C",'Mapa de Riesgos'!#REF!),"")</f>
        <v>#REF!</v>
      </c>
      <c r="N8" s="39" t="e">
        <f>IF(AND('Mapa de Riesgos'!#REF!="Muy Alta",'Mapa de Riesgos'!#REF!="Leve"),CONCATENATE("R3C",'Mapa de Riesgos'!#REF!),"")</f>
        <v>#REF!</v>
      </c>
      <c r="O8" s="40" t="e">
        <f>IF(AND('Mapa de Riesgos'!#REF!="Muy Alta",'Mapa de Riesgos'!#REF!="Leve"),CONCATENATE("R3C",'Mapa de Riesgos'!#REF!),"")</f>
        <v>#REF!</v>
      </c>
      <c r="P8" s="38" t="e">
        <f>IF(AND('Mapa de Riesgos'!#REF!="Muy Alta",'Mapa de Riesgos'!#REF!="Menor"),CONCATENATE("R3C",'Mapa de Riesgos'!#REF!),"")</f>
        <v>#REF!</v>
      </c>
      <c r="Q8" s="39" t="e">
        <f>IF(AND('Mapa de Riesgos'!#REF!="Muy Alta",'Mapa de Riesgos'!#REF!="Menor"),CONCATENATE("R3C",'Mapa de Riesgos'!#REF!),"")</f>
        <v>#REF!</v>
      </c>
      <c r="R8" s="39" t="e">
        <f>IF(AND('Mapa de Riesgos'!#REF!="Muy Alta",'Mapa de Riesgos'!#REF!="Menor"),CONCATENATE("R3C",'Mapa de Riesgos'!#REF!),"")</f>
        <v>#REF!</v>
      </c>
      <c r="S8" s="39" t="e">
        <f>IF(AND('Mapa de Riesgos'!#REF!="Muy Alta",'Mapa de Riesgos'!#REF!="Menor"),CONCATENATE("R3C",'Mapa de Riesgos'!#REF!),"")</f>
        <v>#REF!</v>
      </c>
      <c r="T8" s="39" t="e">
        <f>IF(AND('Mapa de Riesgos'!#REF!="Muy Alta",'Mapa de Riesgos'!#REF!="Menor"),CONCATENATE("R3C",'Mapa de Riesgos'!#REF!),"")</f>
        <v>#REF!</v>
      </c>
      <c r="U8" s="40" t="e">
        <f>IF(AND('Mapa de Riesgos'!#REF!="Muy Alta",'Mapa de Riesgos'!#REF!="Menor"),CONCATENATE("R3C",'Mapa de Riesgos'!#REF!),"")</f>
        <v>#REF!</v>
      </c>
      <c r="V8" s="38" t="e">
        <f>IF(AND('Mapa de Riesgos'!#REF!="Muy Alta",'Mapa de Riesgos'!#REF!="Moderado"),CONCATENATE("R3C",'Mapa de Riesgos'!#REF!),"")</f>
        <v>#REF!</v>
      </c>
      <c r="W8" s="39" t="e">
        <f>IF(AND('Mapa de Riesgos'!#REF!="Muy Alta",'Mapa de Riesgos'!#REF!="Moderado"),CONCATENATE("R3C",'Mapa de Riesgos'!#REF!),"")</f>
        <v>#REF!</v>
      </c>
      <c r="X8" s="39" t="e">
        <f>IF(AND('Mapa de Riesgos'!#REF!="Muy Alta",'Mapa de Riesgos'!#REF!="Moderado"),CONCATENATE("R3C",'Mapa de Riesgos'!#REF!),"")</f>
        <v>#REF!</v>
      </c>
      <c r="Y8" s="39" t="e">
        <f>IF(AND('Mapa de Riesgos'!#REF!="Muy Alta",'Mapa de Riesgos'!#REF!="Moderado"),CONCATENATE("R3C",'Mapa de Riesgos'!#REF!),"")</f>
        <v>#REF!</v>
      </c>
      <c r="Z8" s="39" t="e">
        <f>IF(AND('Mapa de Riesgos'!#REF!="Muy Alta",'Mapa de Riesgos'!#REF!="Moderado"),CONCATENATE("R3C",'Mapa de Riesgos'!#REF!),"")</f>
        <v>#REF!</v>
      </c>
      <c r="AA8" s="40" t="e">
        <f>IF(AND('Mapa de Riesgos'!#REF!="Muy Alta",'Mapa de Riesgos'!#REF!="Moderado"),CONCATENATE("R3C",'Mapa de Riesgos'!#REF!),"")</f>
        <v>#REF!</v>
      </c>
      <c r="AB8" s="38" t="e">
        <f>IF(AND('Mapa de Riesgos'!#REF!="Muy Alta",'Mapa de Riesgos'!#REF!="Mayor"),CONCATENATE("R3C",'Mapa de Riesgos'!#REF!),"")</f>
        <v>#REF!</v>
      </c>
      <c r="AC8" s="39" t="e">
        <f>IF(AND('Mapa de Riesgos'!#REF!="Muy Alta",'Mapa de Riesgos'!#REF!="Mayor"),CONCATENATE("R3C",'Mapa de Riesgos'!#REF!),"")</f>
        <v>#REF!</v>
      </c>
      <c r="AD8" s="39" t="e">
        <f>IF(AND('Mapa de Riesgos'!#REF!="Muy Alta",'Mapa de Riesgos'!#REF!="Mayor"),CONCATENATE("R3C",'Mapa de Riesgos'!#REF!),"")</f>
        <v>#REF!</v>
      </c>
      <c r="AE8" s="39" t="e">
        <f>IF(AND('Mapa de Riesgos'!#REF!="Muy Alta",'Mapa de Riesgos'!#REF!="Mayor"),CONCATENATE("R3C",'Mapa de Riesgos'!#REF!),"")</f>
        <v>#REF!</v>
      </c>
      <c r="AF8" s="39" t="e">
        <f>IF(AND('Mapa de Riesgos'!#REF!="Muy Alta",'Mapa de Riesgos'!#REF!="Mayor"),CONCATENATE("R3C",'Mapa de Riesgos'!#REF!),"")</f>
        <v>#REF!</v>
      </c>
      <c r="AG8" s="40" t="e">
        <f>IF(AND('Mapa de Riesgos'!#REF!="Muy Alta",'Mapa de Riesgos'!#REF!="Mayor"),CONCATENATE("R3C",'Mapa de Riesgos'!#REF!),"")</f>
        <v>#REF!</v>
      </c>
      <c r="AH8" s="41" t="e">
        <f>IF(AND('Mapa de Riesgos'!#REF!="Muy Alta",'Mapa de Riesgos'!#REF!="Catastrófico"),CONCATENATE("R3C",'Mapa de Riesgos'!#REF!),"")</f>
        <v>#REF!</v>
      </c>
      <c r="AI8" s="42" t="e">
        <f>IF(AND('Mapa de Riesgos'!#REF!="Muy Alta",'Mapa de Riesgos'!#REF!="Catastrófico"),CONCATENATE("R3C",'Mapa de Riesgos'!#REF!),"")</f>
        <v>#REF!</v>
      </c>
      <c r="AJ8" s="42" t="e">
        <f>IF(AND('Mapa de Riesgos'!#REF!="Muy Alta",'Mapa de Riesgos'!#REF!="Catastrófico"),CONCATENATE("R3C",'Mapa de Riesgos'!#REF!),"")</f>
        <v>#REF!</v>
      </c>
      <c r="AK8" s="42" t="e">
        <f>IF(AND('Mapa de Riesgos'!#REF!="Muy Alta",'Mapa de Riesgos'!#REF!="Catastrófico"),CONCATENATE("R3C",'Mapa de Riesgos'!#REF!),"")</f>
        <v>#REF!</v>
      </c>
      <c r="AL8" s="42" t="e">
        <f>IF(AND('Mapa de Riesgos'!#REF!="Muy Alta",'Mapa de Riesgos'!#REF!="Catastrófico"),CONCATENATE("R3C",'Mapa de Riesgos'!#REF!),"")</f>
        <v>#REF!</v>
      </c>
      <c r="AM8" s="43" t="e">
        <f>IF(AND('Mapa de Riesgos'!#REF!="Muy Alta",'Mapa de Riesgos'!#REF!="Catastrófico"),CONCATENATE("R3C",'Mapa de Riesgos'!#REF!),"")</f>
        <v>#REF!</v>
      </c>
      <c r="AN8" s="69"/>
      <c r="AO8" s="321"/>
      <c r="AP8" s="322"/>
      <c r="AQ8" s="322"/>
      <c r="AR8" s="322"/>
      <c r="AS8" s="322"/>
      <c r="AT8" s="323"/>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row>
    <row r="9" spans="1:91" ht="15" customHeight="1" x14ac:dyDescent="0.3">
      <c r="A9" s="69"/>
      <c r="B9" s="260"/>
      <c r="C9" s="260"/>
      <c r="D9" s="261"/>
      <c r="E9" s="301"/>
      <c r="F9" s="302"/>
      <c r="G9" s="302"/>
      <c r="H9" s="302"/>
      <c r="I9" s="303"/>
      <c r="J9" s="38" t="e">
        <f>IF(AND('Mapa de Riesgos'!#REF!="Muy Alta",'Mapa de Riesgos'!#REF!="Leve"),CONCATENATE("R4C",'Mapa de Riesgos'!#REF!),"")</f>
        <v>#REF!</v>
      </c>
      <c r="K9" s="39" t="e">
        <f>IF(AND('Mapa de Riesgos'!#REF!="Muy Alta",'Mapa de Riesgos'!#REF!="Leve"),CONCATENATE("R4C",'Mapa de Riesgos'!#REF!),"")</f>
        <v>#REF!</v>
      </c>
      <c r="L9" s="39" t="e">
        <f>IF(AND('Mapa de Riesgos'!#REF!="Muy Alta",'Mapa de Riesgos'!#REF!="Leve"),CONCATENATE("R4C",'Mapa de Riesgos'!#REF!),"")</f>
        <v>#REF!</v>
      </c>
      <c r="M9" s="39" t="e">
        <f>IF(AND('Mapa de Riesgos'!#REF!="Muy Alta",'Mapa de Riesgos'!#REF!="Leve"),CONCATENATE("R4C",'Mapa de Riesgos'!#REF!),"")</f>
        <v>#REF!</v>
      </c>
      <c r="N9" s="39" t="e">
        <f>IF(AND('Mapa de Riesgos'!#REF!="Muy Alta",'Mapa de Riesgos'!#REF!="Leve"),CONCATENATE("R4C",'Mapa de Riesgos'!#REF!),"")</f>
        <v>#REF!</v>
      </c>
      <c r="O9" s="40" t="e">
        <f>IF(AND('Mapa de Riesgos'!#REF!="Muy Alta",'Mapa de Riesgos'!#REF!="Leve"),CONCATENATE("R4C",'Mapa de Riesgos'!#REF!),"")</f>
        <v>#REF!</v>
      </c>
      <c r="P9" s="38" t="e">
        <f>IF(AND('Mapa de Riesgos'!#REF!="Muy Alta",'Mapa de Riesgos'!#REF!="Menor"),CONCATENATE("R4C",'Mapa de Riesgos'!#REF!),"")</f>
        <v>#REF!</v>
      </c>
      <c r="Q9" s="39" t="e">
        <f>IF(AND('Mapa de Riesgos'!#REF!="Muy Alta",'Mapa de Riesgos'!#REF!="Menor"),CONCATENATE("R4C",'Mapa de Riesgos'!#REF!),"")</f>
        <v>#REF!</v>
      </c>
      <c r="R9" s="39" t="e">
        <f>IF(AND('Mapa de Riesgos'!#REF!="Muy Alta",'Mapa de Riesgos'!#REF!="Menor"),CONCATENATE("R4C",'Mapa de Riesgos'!#REF!),"")</f>
        <v>#REF!</v>
      </c>
      <c r="S9" s="39" t="e">
        <f>IF(AND('Mapa de Riesgos'!#REF!="Muy Alta",'Mapa de Riesgos'!#REF!="Menor"),CONCATENATE("R4C",'Mapa de Riesgos'!#REF!),"")</f>
        <v>#REF!</v>
      </c>
      <c r="T9" s="39" t="e">
        <f>IF(AND('Mapa de Riesgos'!#REF!="Muy Alta",'Mapa de Riesgos'!#REF!="Menor"),CONCATENATE("R4C",'Mapa de Riesgos'!#REF!),"")</f>
        <v>#REF!</v>
      </c>
      <c r="U9" s="40" t="e">
        <f>IF(AND('Mapa de Riesgos'!#REF!="Muy Alta",'Mapa de Riesgos'!#REF!="Menor"),CONCATENATE("R4C",'Mapa de Riesgos'!#REF!),"")</f>
        <v>#REF!</v>
      </c>
      <c r="V9" s="38" t="e">
        <f>IF(AND('Mapa de Riesgos'!#REF!="Muy Alta",'Mapa de Riesgos'!#REF!="Moderado"),CONCATENATE("R4C",'Mapa de Riesgos'!#REF!),"")</f>
        <v>#REF!</v>
      </c>
      <c r="W9" s="39" t="e">
        <f>IF(AND('Mapa de Riesgos'!#REF!="Muy Alta",'Mapa de Riesgos'!#REF!="Moderado"),CONCATENATE("R4C",'Mapa de Riesgos'!#REF!),"")</f>
        <v>#REF!</v>
      </c>
      <c r="X9" s="39" t="e">
        <f>IF(AND('Mapa de Riesgos'!#REF!="Muy Alta",'Mapa de Riesgos'!#REF!="Moderado"),CONCATENATE("R4C",'Mapa de Riesgos'!#REF!),"")</f>
        <v>#REF!</v>
      </c>
      <c r="Y9" s="39" t="e">
        <f>IF(AND('Mapa de Riesgos'!#REF!="Muy Alta",'Mapa de Riesgos'!#REF!="Moderado"),CONCATENATE("R4C",'Mapa de Riesgos'!#REF!),"")</f>
        <v>#REF!</v>
      </c>
      <c r="Z9" s="39" t="e">
        <f>IF(AND('Mapa de Riesgos'!#REF!="Muy Alta",'Mapa de Riesgos'!#REF!="Moderado"),CONCATENATE("R4C",'Mapa de Riesgos'!#REF!),"")</f>
        <v>#REF!</v>
      </c>
      <c r="AA9" s="40" t="e">
        <f>IF(AND('Mapa de Riesgos'!#REF!="Muy Alta",'Mapa de Riesgos'!#REF!="Moderado"),CONCATENATE("R4C",'Mapa de Riesgos'!#REF!),"")</f>
        <v>#REF!</v>
      </c>
      <c r="AB9" s="38" t="e">
        <f>IF(AND('Mapa de Riesgos'!#REF!="Muy Alta",'Mapa de Riesgos'!#REF!="Mayor"),CONCATENATE("R4C",'Mapa de Riesgos'!#REF!),"")</f>
        <v>#REF!</v>
      </c>
      <c r="AC9" s="39" t="e">
        <f>IF(AND('Mapa de Riesgos'!#REF!="Muy Alta",'Mapa de Riesgos'!#REF!="Mayor"),CONCATENATE("R4C",'Mapa de Riesgos'!#REF!),"")</f>
        <v>#REF!</v>
      </c>
      <c r="AD9" s="39" t="e">
        <f>IF(AND('Mapa de Riesgos'!#REF!="Muy Alta",'Mapa de Riesgos'!#REF!="Mayor"),CONCATENATE("R4C",'Mapa de Riesgos'!#REF!),"")</f>
        <v>#REF!</v>
      </c>
      <c r="AE9" s="39" t="e">
        <f>IF(AND('Mapa de Riesgos'!#REF!="Muy Alta",'Mapa de Riesgos'!#REF!="Mayor"),CONCATENATE("R4C",'Mapa de Riesgos'!#REF!),"")</f>
        <v>#REF!</v>
      </c>
      <c r="AF9" s="39" t="e">
        <f>IF(AND('Mapa de Riesgos'!#REF!="Muy Alta",'Mapa de Riesgos'!#REF!="Mayor"),CONCATENATE("R4C",'Mapa de Riesgos'!#REF!),"")</f>
        <v>#REF!</v>
      </c>
      <c r="AG9" s="40" t="e">
        <f>IF(AND('Mapa de Riesgos'!#REF!="Muy Alta",'Mapa de Riesgos'!#REF!="Mayor"),CONCATENATE("R4C",'Mapa de Riesgos'!#REF!),"")</f>
        <v>#REF!</v>
      </c>
      <c r="AH9" s="41" t="e">
        <f>IF(AND('Mapa de Riesgos'!#REF!="Muy Alta",'Mapa de Riesgos'!#REF!="Catastrófico"),CONCATENATE("R4C",'Mapa de Riesgos'!#REF!),"")</f>
        <v>#REF!</v>
      </c>
      <c r="AI9" s="42" t="e">
        <f>IF(AND('Mapa de Riesgos'!#REF!="Muy Alta",'Mapa de Riesgos'!#REF!="Catastrófico"),CONCATENATE("R4C",'Mapa de Riesgos'!#REF!),"")</f>
        <v>#REF!</v>
      </c>
      <c r="AJ9" s="42" t="e">
        <f>IF(AND('Mapa de Riesgos'!#REF!="Muy Alta",'Mapa de Riesgos'!#REF!="Catastrófico"),CONCATENATE("R4C",'Mapa de Riesgos'!#REF!),"")</f>
        <v>#REF!</v>
      </c>
      <c r="AK9" s="42" t="e">
        <f>IF(AND('Mapa de Riesgos'!#REF!="Muy Alta",'Mapa de Riesgos'!#REF!="Catastrófico"),CONCATENATE("R4C",'Mapa de Riesgos'!#REF!),"")</f>
        <v>#REF!</v>
      </c>
      <c r="AL9" s="42" t="e">
        <f>IF(AND('Mapa de Riesgos'!#REF!="Muy Alta",'Mapa de Riesgos'!#REF!="Catastrófico"),CONCATENATE("R4C",'Mapa de Riesgos'!#REF!),"")</f>
        <v>#REF!</v>
      </c>
      <c r="AM9" s="43" t="e">
        <f>IF(AND('Mapa de Riesgos'!#REF!="Muy Alta",'Mapa de Riesgos'!#REF!="Catastrófico"),CONCATENATE("R4C",'Mapa de Riesgos'!#REF!),"")</f>
        <v>#REF!</v>
      </c>
      <c r="AN9" s="69"/>
      <c r="AO9" s="321"/>
      <c r="AP9" s="322"/>
      <c r="AQ9" s="322"/>
      <c r="AR9" s="322"/>
      <c r="AS9" s="322"/>
      <c r="AT9" s="323"/>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row>
    <row r="10" spans="1:91" ht="15" customHeight="1" x14ac:dyDescent="0.3">
      <c r="A10" s="69"/>
      <c r="B10" s="260"/>
      <c r="C10" s="260"/>
      <c r="D10" s="261"/>
      <c r="E10" s="301"/>
      <c r="F10" s="302"/>
      <c r="G10" s="302"/>
      <c r="H10" s="302"/>
      <c r="I10" s="303"/>
      <c r="J10" s="38" t="e">
        <f>IF(AND('Mapa de Riesgos'!#REF!="Muy Alta",'Mapa de Riesgos'!#REF!="Leve"),CONCATENATE("R5C",'Mapa de Riesgos'!#REF!),"")</f>
        <v>#REF!</v>
      </c>
      <c r="K10" s="39" t="e">
        <f>IF(AND('Mapa de Riesgos'!#REF!="Muy Alta",'Mapa de Riesgos'!#REF!="Leve"),CONCATENATE("R5C",'Mapa de Riesgos'!#REF!),"")</f>
        <v>#REF!</v>
      </c>
      <c r="L10" s="39" t="e">
        <f>IF(AND('Mapa de Riesgos'!#REF!="Muy Alta",'Mapa de Riesgos'!#REF!="Leve"),CONCATENATE("R5C",'Mapa de Riesgos'!#REF!),"")</f>
        <v>#REF!</v>
      </c>
      <c r="M10" s="39" t="e">
        <f>IF(AND('Mapa de Riesgos'!#REF!="Muy Alta",'Mapa de Riesgos'!#REF!="Leve"),CONCATENATE("R5C",'Mapa de Riesgos'!#REF!),"")</f>
        <v>#REF!</v>
      </c>
      <c r="N10" s="39" t="e">
        <f>IF(AND('Mapa de Riesgos'!#REF!="Muy Alta",'Mapa de Riesgos'!#REF!="Leve"),CONCATENATE("R5C",'Mapa de Riesgos'!#REF!),"")</f>
        <v>#REF!</v>
      </c>
      <c r="O10" s="40" t="e">
        <f>IF(AND('Mapa de Riesgos'!#REF!="Muy Alta",'Mapa de Riesgos'!#REF!="Leve"),CONCATENATE("R5C",'Mapa de Riesgos'!#REF!),"")</f>
        <v>#REF!</v>
      </c>
      <c r="P10" s="38" t="e">
        <f>IF(AND('Mapa de Riesgos'!#REF!="Muy Alta",'Mapa de Riesgos'!#REF!="Menor"),CONCATENATE("R5C",'Mapa de Riesgos'!#REF!),"")</f>
        <v>#REF!</v>
      </c>
      <c r="Q10" s="39" t="e">
        <f>IF(AND('Mapa de Riesgos'!#REF!="Muy Alta",'Mapa de Riesgos'!#REF!="Menor"),CONCATENATE("R5C",'Mapa de Riesgos'!#REF!),"")</f>
        <v>#REF!</v>
      </c>
      <c r="R10" s="39" t="e">
        <f>IF(AND('Mapa de Riesgos'!#REF!="Muy Alta",'Mapa de Riesgos'!#REF!="Menor"),CONCATENATE("R5C",'Mapa de Riesgos'!#REF!),"")</f>
        <v>#REF!</v>
      </c>
      <c r="S10" s="39" t="e">
        <f>IF(AND('Mapa de Riesgos'!#REF!="Muy Alta",'Mapa de Riesgos'!#REF!="Menor"),CONCATENATE("R5C",'Mapa de Riesgos'!#REF!),"")</f>
        <v>#REF!</v>
      </c>
      <c r="T10" s="39" t="e">
        <f>IF(AND('Mapa de Riesgos'!#REF!="Muy Alta",'Mapa de Riesgos'!#REF!="Menor"),CONCATENATE("R5C",'Mapa de Riesgos'!#REF!),"")</f>
        <v>#REF!</v>
      </c>
      <c r="U10" s="40" t="e">
        <f>IF(AND('Mapa de Riesgos'!#REF!="Muy Alta",'Mapa de Riesgos'!#REF!="Menor"),CONCATENATE("R5C",'Mapa de Riesgos'!#REF!),"")</f>
        <v>#REF!</v>
      </c>
      <c r="V10" s="38" t="e">
        <f>IF(AND('Mapa de Riesgos'!#REF!="Muy Alta",'Mapa de Riesgos'!#REF!="Moderado"),CONCATENATE("R5C",'Mapa de Riesgos'!#REF!),"")</f>
        <v>#REF!</v>
      </c>
      <c r="W10" s="39" t="e">
        <f>IF(AND('Mapa de Riesgos'!#REF!="Muy Alta",'Mapa de Riesgos'!#REF!="Moderado"),CONCATENATE("R5C",'Mapa de Riesgos'!#REF!),"")</f>
        <v>#REF!</v>
      </c>
      <c r="X10" s="39" t="e">
        <f>IF(AND('Mapa de Riesgos'!#REF!="Muy Alta",'Mapa de Riesgos'!#REF!="Moderado"),CONCATENATE("R5C",'Mapa de Riesgos'!#REF!),"")</f>
        <v>#REF!</v>
      </c>
      <c r="Y10" s="39" t="e">
        <f>IF(AND('Mapa de Riesgos'!#REF!="Muy Alta",'Mapa de Riesgos'!#REF!="Moderado"),CONCATENATE("R5C",'Mapa de Riesgos'!#REF!),"")</f>
        <v>#REF!</v>
      </c>
      <c r="Z10" s="39" t="e">
        <f>IF(AND('Mapa de Riesgos'!#REF!="Muy Alta",'Mapa de Riesgos'!#REF!="Moderado"),CONCATENATE("R5C",'Mapa de Riesgos'!#REF!),"")</f>
        <v>#REF!</v>
      </c>
      <c r="AA10" s="40" t="e">
        <f>IF(AND('Mapa de Riesgos'!#REF!="Muy Alta",'Mapa de Riesgos'!#REF!="Moderado"),CONCATENATE("R5C",'Mapa de Riesgos'!#REF!),"")</f>
        <v>#REF!</v>
      </c>
      <c r="AB10" s="38" t="e">
        <f>IF(AND('Mapa de Riesgos'!#REF!="Muy Alta",'Mapa de Riesgos'!#REF!="Mayor"),CONCATENATE("R5C",'Mapa de Riesgos'!#REF!),"")</f>
        <v>#REF!</v>
      </c>
      <c r="AC10" s="39" t="e">
        <f>IF(AND('Mapa de Riesgos'!#REF!="Muy Alta",'Mapa de Riesgos'!#REF!="Mayor"),CONCATENATE("R5C",'Mapa de Riesgos'!#REF!),"")</f>
        <v>#REF!</v>
      </c>
      <c r="AD10" s="39" t="e">
        <f>IF(AND('Mapa de Riesgos'!#REF!="Muy Alta",'Mapa de Riesgos'!#REF!="Mayor"),CONCATENATE("R5C",'Mapa de Riesgos'!#REF!),"")</f>
        <v>#REF!</v>
      </c>
      <c r="AE10" s="39" t="e">
        <f>IF(AND('Mapa de Riesgos'!#REF!="Muy Alta",'Mapa de Riesgos'!#REF!="Mayor"),CONCATENATE("R5C",'Mapa de Riesgos'!#REF!),"")</f>
        <v>#REF!</v>
      </c>
      <c r="AF10" s="39" t="e">
        <f>IF(AND('Mapa de Riesgos'!#REF!="Muy Alta",'Mapa de Riesgos'!#REF!="Mayor"),CONCATENATE("R5C",'Mapa de Riesgos'!#REF!),"")</f>
        <v>#REF!</v>
      </c>
      <c r="AG10" s="40" t="e">
        <f>IF(AND('Mapa de Riesgos'!#REF!="Muy Alta",'Mapa de Riesgos'!#REF!="Mayor"),CONCATENATE("R5C",'Mapa de Riesgos'!#REF!),"")</f>
        <v>#REF!</v>
      </c>
      <c r="AH10" s="41" t="e">
        <f>IF(AND('Mapa de Riesgos'!#REF!="Muy Alta",'Mapa de Riesgos'!#REF!="Catastrófico"),CONCATENATE("R5C",'Mapa de Riesgos'!#REF!),"")</f>
        <v>#REF!</v>
      </c>
      <c r="AI10" s="42" t="e">
        <f>IF(AND('Mapa de Riesgos'!#REF!="Muy Alta",'Mapa de Riesgos'!#REF!="Catastrófico"),CONCATENATE("R5C",'Mapa de Riesgos'!#REF!),"")</f>
        <v>#REF!</v>
      </c>
      <c r="AJ10" s="42" t="e">
        <f>IF(AND('Mapa de Riesgos'!#REF!="Muy Alta",'Mapa de Riesgos'!#REF!="Catastrófico"),CONCATENATE("R5C",'Mapa de Riesgos'!#REF!),"")</f>
        <v>#REF!</v>
      </c>
      <c r="AK10" s="42" t="e">
        <f>IF(AND('Mapa de Riesgos'!#REF!="Muy Alta",'Mapa de Riesgos'!#REF!="Catastrófico"),CONCATENATE("R5C",'Mapa de Riesgos'!#REF!),"")</f>
        <v>#REF!</v>
      </c>
      <c r="AL10" s="42" t="e">
        <f>IF(AND('Mapa de Riesgos'!#REF!="Muy Alta",'Mapa de Riesgos'!#REF!="Catastrófico"),CONCATENATE("R5C",'Mapa de Riesgos'!#REF!),"")</f>
        <v>#REF!</v>
      </c>
      <c r="AM10" s="43" t="e">
        <f>IF(AND('Mapa de Riesgos'!#REF!="Muy Alta",'Mapa de Riesgos'!#REF!="Catastrófico"),CONCATENATE("R5C",'Mapa de Riesgos'!#REF!),"")</f>
        <v>#REF!</v>
      </c>
      <c r="AN10" s="69"/>
      <c r="AO10" s="321"/>
      <c r="AP10" s="322"/>
      <c r="AQ10" s="322"/>
      <c r="AR10" s="322"/>
      <c r="AS10" s="322"/>
      <c r="AT10" s="323"/>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row>
    <row r="11" spans="1:91" ht="15" customHeight="1" x14ac:dyDescent="0.3">
      <c r="A11" s="69"/>
      <c r="B11" s="260"/>
      <c r="C11" s="260"/>
      <c r="D11" s="261"/>
      <c r="E11" s="301"/>
      <c r="F11" s="302"/>
      <c r="G11" s="302"/>
      <c r="H11" s="302"/>
      <c r="I11" s="303"/>
      <c r="J11" s="38" t="e">
        <f>IF(AND('Mapa de Riesgos'!#REF!="Muy Alta",'Mapa de Riesgos'!#REF!="Leve"),CONCATENATE("R6C",'Mapa de Riesgos'!#REF!),"")</f>
        <v>#REF!</v>
      </c>
      <c r="K11" s="39" t="e">
        <f>IF(AND('Mapa de Riesgos'!#REF!="Muy Alta",'Mapa de Riesgos'!#REF!="Leve"),CONCATENATE("R6C",'Mapa de Riesgos'!#REF!),"")</f>
        <v>#REF!</v>
      </c>
      <c r="L11" s="39" t="e">
        <f>IF(AND('Mapa de Riesgos'!#REF!="Muy Alta",'Mapa de Riesgos'!#REF!="Leve"),CONCATENATE("R6C",'Mapa de Riesgos'!#REF!),"")</f>
        <v>#REF!</v>
      </c>
      <c r="M11" s="39" t="e">
        <f>IF(AND('Mapa de Riesgos'!#REF!="Muy Alta",'Mapa de Riesgos'!#REF!="Leve"),CONCATENATE("R6C",'Mapa de Riesgos'!#REF!),"")</f>
        <v>#REF!</v>
      </c>
      <c r="N11" s="39" t="e">
        <f>IF(AND('Mapa de Riesgos'!#REF!="Muy Alta",'Mapa de Riesgos'!#REF!="Leve"),CONCATENATE("R6C",'Mapa de Riesgos'!#REF!),"")</f>
        <v>#REF!</v>
      </c>
      <c r="O11" s="40" t="e">
        <f>IF(AND('Mapa de Riesgos'!#REF!="Muy Alta",'Mapa de Riesgos'!#REF!="Leve"),CONCATENATE("R6C",'Mapa de Riesgos'!#REF!),"")</f>
        <v>#REF!</v>
      </c>
      <c r="P11" s="38" t="e">
        <f>IF(AND('Mapa de Riesgos'!#REF!="Muy Alta",'Mapa de Riesgos'!#REF!="Menor"),CONCATENATE("R6C",'Mapa de Riesgos'!#REF!),"")</f>
        <v>#REF!</v>
      </c>
      <c r="Q11" s="39" t="e">
        <f>IF(AND('Mapa de Riesgos'!#REF!="Muy Alta",'Mapa de Riesgos'!#REF!="Menor"),CONCATENATE("R6C",'Mapa de Riesgos'!#REF!),"")</f>
        <v>#REF!</v>
      </c>
      <c r="R11" s="39" t="e">
        <f>IF(AND('Mapa de Riesgos'!#REF!="Muy Alta",'Mapa de Riesgos'!#REF!="Menor"),CONCATENATE("R6C",'Mapa de Riesgos'!#REF!),"")</f>
        <v>#REF!</v>
      </c>
      <c r="S11" s="39" t="e">
        <f>IF(AND('Mapa de Riesgos'!#REF!="Muy Alta",'Mapa de Riesgos'!#REF!="Menor"),CONCATENATE("R6C",'Mapa de Riesgos'!#REF!),"")</f>
        <v>#REF!</v>
      </c>
      <c r="T11" s="39" t="e">
        <f>IF(AND('Mapa de Riesgos'!#REF!="Muy Alta",'Mapa de Riesgos'!#REF!="Menor"),CONCATENATE("R6C",'Mapa de Riesgos'!#REF!),"")</f>
        <v>#REF!</v>
      </c>
      <c r="U11" s="40" t="e">
        <f>IF(AND('Mapa de Riesgos'!#REF!="Muy Alta",'Mapa de Riesgos'!#REF!="Menor"),CONCATENATE("R6C",'Mapa de Riesgos'!#REF!),"")</f>
        <v>#REF!</v>
      </c>
      <c r="V11" s="38" t="e">
        <f>IF(AND('Mapa de Riesgos'!#REF!="Muy Alta",'Mapa de Riesgos'!#REF!="Moderado"),CONCATENATE("R6C",'Mapa de Riesgos'!#REF!),"")</f>
        <v>#REF!</v>
      </c>
      <c r="W11" s="39" t="e">
        <f>IF(AND('Mapa de Riesgos'!#REF!="Muy Alta",'Mapa de Riesgos'!#REF!="Moderado"),CONCATENATE("R6C",'Mapa de Riesgos'!#REF!),"")</f>
        <v>#REF!</v>
      </c>
      <c r="X11" s="39" t="e">
        <f>IF(AND('Mapa de Riesgos'!#REF!="Muy Alta",'Mapa de Riesgos'!#REF!="Moderado"),CONCATENATE("R6C",'Mapa de Riesgos'!#REF!),"")</f>
        <v>#REF!</v>
      </c>
      <c r="Y11" s="39" t="e">
        <f>IF(AND('Mapa de Riesgos'!#REF!="Muy Alta",'Mapa de Riesgos'!#REF!="Moderado"),CONCATENATE("R6C",'Mapa de Riesgos'!#REF!),"")</f>
        <v>#REF!</v>
      </c>
      <c r="Z11" s="39" t="e">
        <f>IF(AND('Mapa de Riesgos'!#REF!="Muy Alta",'Mapa de Riesgos'!#REF!="Moderado"),CONCATENATE("R6C",'Mapa de Riesgos'!#REF!),"")</f>
        <v>#REF!</v>
      </c>
      <c r="AA11" s="40" t="e">
        <f>IF(AND('Mapa de Riesgos'!#REF!="Muy Alta",'Mapa de Riesgos'!#REF!="Moderado"),CONCATENATE("R6C",'Mapa de Riesgos'!#REF!),"")</f>
        <v>#REF!</v>
      </c>
      <c r="AB11" s="38" t="e">
        <f>IF(AND('Mapa de Riesgos'!#REF!="Muy Alta",'Mapa de Riesgos'!#REF!="Mayor"),CONCATENATE("R6C",'Mapa de Riesgos'!#REF!),"")</f>
        <v>#REF!</v>
      </c>
      <c r="AC11" s="39" t="e">
        <f>IF(AND('Mapa de Riesgos'!#REF!="Muy Alta",'Mapa de Riesgos'!#REF!="Mayor"),CONCATENATE("R6C",'Mapa de Riesgos'!#REF!),"")</f>
        <v>#REF!</v>
      </c>
      <c r="AD11" s="39" t="e">
        <f>IF(AND('Mapa de Riesgos'!#REF!="Muy Alta",'Mapa de Riesgos'!#REF!="Mayor"),CONCATENATE("R6C",'Mapa de Riesgos'!#REF!),"")</f>
        <v>#REF!</v>
      </c>
      <c r="AE11" s="39" t="e">
        <f>IF(AND('Mapa de Riesgos'!#REF!="Muy Alta",'Mapa de Riesgos'!#REF!="Mayor"),CONCATENATE("R6C",'Mapa de Riesgos'!#REF!),"")</f>
        <v>#REF!</v>
      </c>
      <c r="AF11" s="39" t="e">
        <f>IF(AND('Mapa de Riesgos'!#REF!="Muy Alta",'Mapa de Riesgos'!#REF!="Mayor"),CONCATENATE("R6C",'Mapa de Riesgos'!#REF!),"")</f>
        <v>#REF!</v>
      </c>
      <c r="AG11" s="40" t="e">
        <f>IF(AND('Mapa de Riesgos'!#REF!="Muy Alta",'Mapa de Riesgos'!#REF!="Mayor"),CONCATENATE("R6C",'Mapa de Riesgos'!#REF!),"")</f>
        <v>#REF!</v>
      </c>
      <c r="AH11" s="41" t="e">
        <f>IF(AND('Mapa de Riesgos'!#REF!="Muy Alta",'Mapa de Riesgos'!#REF!="Catastrófico"),CONCATENATE("R6C",'Mapa de Riesgos'!#REF!),"")</f>
        <v>#REF!</v>
      </c>
      <c r="AI11" s="42" t="e">
        <f>IF(AND('Mapa de Riesgos'!#REF!="Muy Alta",'Mapa de Riesgos'!#REF!="Catastrófico"),CONCATENATE("R6C",'Mapa de Riesgos'!#REF!),"")</f>
        <v>#REF!</v>
      </c>
      <c r="AJ11" s="42" t="e">
        <f>IF(AND('Mapa de Riesgos'!#REF!="Muy Alta",'Mapa de Riesgos'!#REF!="Catastrófico"),CONCATENATE("R6C",'Mapa de Riesgos'!#REF!),"")</f>
        <v>#REF!</v>
      </c>
      <c r="AK11" s="42" t="e">
        <f>IF(AND('Mapa de Riesgos'!#REF!="Muy Alta",'Mapa de Riesgos'!#REF!="Catastrófico"),CONCATENATE("R6C",'Mapa de Riesgos'!#REF!),"")</f>
        <v>#REF!</v>
      </c>
      <c r="AL11" s="42" t="e">
        <f>IF(AND('Mapa de Riesgos'!#REF!="Muy Alta",'Mapa de Riesgos'!#REF!="Catastrófico"),CONCATENATE("R6C",'Mapa de Riesgos'!#REF!),"")</f>
        <v>#REF!</v>
      </c>
      <c r="AM11" s="43" t="e">
        <f>IF(AND('Mapa de Riesgos'!#REF!="Muy Alta",'Mapa de Riesgos'!#REF!="Catastrófico"),CONCATENATE("R6C",'Mapa de Riesgos'!#REF!),"")</f>
        <v>#REF!</v>
      </c>
      <c r="AN11" s="69"/>
      <c r="AO11" s="321"/>
      <c r="AP11" s="322"/>
      <c r="AQ11" s="322"/>
      <c r="AR11" s="322"/>
      <c r="AS11" s="322"/>
      <c r="AT11" s="323"/>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row>
    <row r="12" spans="1:91" ht="15" customHeight="1" x14ac:dyDescent="0.3">
      <c r="A12" s="69"/>
      <c r="B12" s="260"/>
      <c r="C12" s="260"/>
      <c r="D12" s="261"/>
      <c r="E12" s="301"/>
      <c r="F12" s="302"/>
      <c r="G12" s="302"/>
      <c r="H12" s="302"/>
      <c r="I12" s="303"/>
      <c r="J12" s="38" t="e">
        <f>IF(AND('Mapa de Riesgos'!#REF!="Muy Alta",'Mapa de Riesgos'!#REF!="Leve"),CONCATENATE("R7C",'Mapa de Riesgos'!#REF!),"")</f>
        <v>#REF!</v>
      </c>
      <c r="K12" s="39" t="e">
        <f>IF(AND('Mapa de Riesgos'!#REF!="Muy Alta",'Mapa de Riesgos'!#REF!="Leve"),CONCATENATE("R7C",'Mapa de Riesgos'!#REF!),"")</f>
        <v>#REF!</v>
      </c>
      <c r="L12" s="39" t="e">
        <f>IF(AND('Mapa de Riesgos'!#REF!="Muy Alta",'Mapa de Riesgos'!#REF!="Leve"),CONCATENATE("R7C",'Mapa de Riesgos'!#REF!),"")</f>
        <v>#REF!</v>
      </c>
      <c r="M12" s="39" t="e">
        <f>IF(AND('Mapa de Riesgos'!#REF!="Muy Alta",'Mapa de Riesgos'!#REF!="Leve"),CONCATENATE("R7C",'Mapa de Riesgos'!#REF!),"")</f>
        <v>#REF!</v>
      </c>
      <c r="N12" s="39" t="e">
        <f>IF(AND('Mapa de Riesgos'!#REF!="Muy Alta",'Mapa de Riesgos'!#REF!="Leve"),CONCATENATE("R7C",'Mapa de Riesgos'!#REF!),"")</f>
        <v>#REF!</v>
      </c>
      <c r="O12" s="40" t="e">
        <f>IF(AND('Mapa de Riesgos'!#REF!="Muy Alta",'Mapa de Riesgos'!#REF!="Leve"),CONCATENATE("R7C",'Mapa de Riesgos'!#REF!),"")</f>
        <v>#REF!</v>
      </c>
      <c r="P12" s="38" t="e">
        <f>IF(AND('Mapa de Riesgos'!#REF!="Muy Alta",'Mapa de Riesgos'!#REF!="Menor"),CONCATENATE("R7C",'Mapa de Riesgos'!#REF!),"")</f>
        <v>#REF!</v>
      </c>
      <c r="Q12" s="39" t="e">
        <f>IF(AND('Mapa de Riesgos'!#REF!="Muy Alta",'Mapa de Riesgos'!#REF!="Menor"),CONCATENATE("R7C",'Mapa de Riesgos'!#REF!),"")</f>
        <v>#REF!</v>
      </c>
      <c r="R12" s="39" t="e">
        <f>IF(AND('Mapa de Riesgos'!#REF!="Muy Alta",'Mapa de Riesgos'!#REF!="Menor"),CONCATENATE("R7C",'Mapa de Riesgos'!#REF!),"")</f>
        <v>#REF!</v>
      </c>
      <c r="S12" s="39" t="e">
        <f>IF(AND('Mapa de Riesgos'!#REF!="Muy Alta",'Mapa de Riesgos'!#REF!="Menor"),CONCATENATE("R7C",'Mapa de Riesgos'!#REF!),"")</f>
        <v>#REF!</v>
      </c>
      <c r="T12" s="39" t="e">
        <f>IF(AND('Mapa de Riesgos'!#REF!="Muy Alta",'Mapa de Riesgos'!#REF!="Menor"),CONCATENATE("R7C",'Mapa de Riesgos'!#REF!),"")</f>
        <v>#REF!</v>
      </c>
      <c r="U12" s="40" t="e">
        <f>IF(AND('Mapa de Riesgos'!#REF!="Muy Alta",'Mapa de Riesgos'!#REF!="Menor"),CONCATENATE("R7C",'Mapa de Riesgos'!#REF!),"")</f>
        <v>#REF!</v>
      </c>
      <c r="V12" s="38" t="e">
        <f>IF(AND('Mapa de Riesgos'!#REF!="Muy Alta",'Mapa de Riesgos'!#REF!="Moderado"),CONCATENATE("R7C",'Mapa de Riesgos'!#REF!),"")</f>
        <v>#REF!</v>
      </c>
      <c r="W12" s="39" t="e">
        <f>IF(AND('Mapa de Riesgos'!#REF!="Muy Alta",'Mapa de Riesgos'!#REF!="Moderado"),CONCATENATE("R7C",'Mapa de Riesgos'!#REF!),"")</f>
        <v>#REF!</v>
      </c>
      <c r="X12" s="39" t="e">
        <f>IF(AND('Mapa de Riesgos'!#REF!="Muy Alta",'Mapa de Riesgos'!#REF!="Moderado"),CONCATENATE("R7C",'Mapa de Riesgos'!#REF!),"")</f>
        <v>#REF!</v>
      </c>
      <c r="Y12" s="39" t="e">
        <f>IF(AND('Mapa de Riesgos'!#REF!="Muy Alta",'Mapa de Riesgos'!#REF!="Moderado"),CONCATENATE("R7C",'Mapa de Riesgos'!#REF!),"")</f>
        <v>#REF!</v>
      </c>
      <c r="Z12" s="39" t="e">
        <f>IF(AND('Mapa de Riesgos'!#REF!="Muy Alta",'Mapa de Riesgos'!#REF!="Moderado"),CONCATENATE("R7C",'Mapa de Riesgos'!#REF!),"")</f>
        <v>#REF!</v>
      </c>
      <c r="AA12" s="40" t="e">
        <f>IF(AND('Mapa de Riesgos'!#REF!="Muy Alta",'Mapa de Riesgos'!#REF!="Moderado"),CONCATENATE("R7C",'Mapa de Riesgos'!#REF!),"")</f>
        <v>#REF!</v>
      </c>
      <c r="AB12" s="38" t="e">
        <f>IF(AND('Mapa de Riesgos'!#REF!="Muy Alta",'Mapa de Riesgos'!#REF!="Mayor"),CONCATENATE("R7C",'Mapa de Riesgos'!#REF!),"")</f>
        <v>#REF!</v>
      </c>
      <c r="AC12" s="39" t="e">
        <f>IF(AND('Mapa de Riesgos'!#REF!="Muy Alta",'Mapa de Riesgos'!#REF!="Mayor"),CONCATENATE("R7C",'Mapa de Riesgos'!#REF!),"")</f>
        <v>#REF!</v>
      </c>
      <c r="AD12" s="39" t="e">
        <f>IF(AND('Mapa de Riesgos'!#REF!="Muy Alta",'Mapa de Riesgos'!#REF!="Mayor"),CONCATENATE("R7C",'Mapa de Riesgos'!#REF!),"")</f>
        <v>#REF!</v>
      </c>
      <c r="AE12" s="39" t="e">
        <f>IF(AND('Mapa de Riesgos'!#REF!="Muy Alta",'Mapa de Riesgos'!#REF!="Mayor"),CONCATENATE("R7C",'Mapa de Riesgos'!#REF!),"")</f>
        <v>#REF!</v>
      </c>
      <c r="AF12" s="39" t="e">
        <f>IF(AND('Mapa de Riesgos'!#REF!="Muy Alta",'Mapa de Riesgos'!#REF!="Mayor"),CONCATENATE("R7C",'Mapa de Riesgos'!#REF!),"")</f>
        <v>#REF!</v>
      </c>
      <c r="AG12" s="40" t="e">
        <f>IF(AND('Mapa de Riesgos'!#REF!="Muy Alta",'Mapa de Riesgos'!#REF!="Mayor"),CONCATENATE("R7C",'Mapa de Riesgos'!#REF!),"")</f>
        <v>#REF!</v>
      </c>
      <c r="AH12" s="41" t="e">
        <f>IF(AND('Mapa de Riesgos'!#REF!="Muy Alta",'Mapa de Riesgos'!#REF!="Catastrófico"),CONCATENATE("R7C",'Mapa de Riesgos'!#REF!),"")</f>
        <v>#REF!</v>
      </c>
      <c r="AI12" s="42" t="e">
        <f>IF(AND('Mapa de Riesgos'!#REF!="Muy Alta",'Mapa de Riesgos'!#REF!="Catastrófico"),CONCATENATE("R7C",'Mapa de Riesgos'!#REF!),"")</f>
        <v>#REF!</v>
      </c>
      <c r="AJ12" s="42" t="e">
        <f>IF(AND('Mapa de Riesgos'!#REF!="Muy Alta",'Mapa de Riesgos'!#REF!="Catastrófico"),CONCATENATE("R7C",'Mapa de Riesgos'!#REF!),"")</f>
        <v>#REF!</v>
      </c>
      <c r="AK12" s="42" t="e">
        <f>IF(AND('Mapa de Riesgos'!#REF!="Muy Alta",'Mapa de Riesgos'!#REF!="Catastrófico"),CONCATENATE("R7C",'Mapa de Riesgos'!#REF!),"")</f>
        <v>#REF!</v>
      </c>
      <c r="AL12" s="42" t="e">
        <f>IF(AND('Mapa de Riesgos'!#REF!="Muy Alta",'Mapa de Riesgos'!#REF!="Catastrófico"),CONCATENATE("R7C",'Mapa de Riesgos'!#REF!),"")</f>
        <v>#REF!</v>
      </c>
      <c r="AM12" s="43" t="e">
        <f>IF(AND('Mapa de Riesgos'!#REF!="Muy Alta",'Mapa de Riesgos'!#REF!="Catastrófico"),CONCATENATE("R7C",'Mapa de Riesgos'!#REF!),"")</f>
        <v>#REF!</v>
      </c>
      <c r="AN12" s="69"/>
      <c r="AO12" s="321"/>
      <c r="AP12" s="322"/>
      <c r="AQ12" s="322"/>
      <c r="AR12" s="322"/>
      <c r="AS12" s="322"/>
      <c r="AT12" s="323"/>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row>
    <row r="13" spans="1:91" ht="15" customHeight="1" x14ac:dyDescent="0.3">
      <c r="A13" s="69"/>
      <c r="B13" s="260"/>
      <c r="C13" s="260"/>
      <c r="D13" s="261"/>
      <c r="E13" s="301"/>
      <c r="F13" s="302"/>
      <c r="G13" s="302"/>
      <c r="H13" s="302"/>
      <c r="I13" s="303"/>
      <c r="J13" s="38" t="e">
        <f>IF(AND('Mapa de Riesgos'!#REF!="Muy Alta",'Mapa de Riesgos'!#REF!="Leve"),CONCATENATE("R8C",'Mapa de Riesgos'!#REF!),"")</f>
        <v>#REF!</v>
      </c>
      <c r="K13" s="39" t="e">
        <f>IF(AND('Mapa de Riesgos'!#REF!="Muy Alta",'Mapa de Riesgos'!#REF!="Leve"),CONCATENATE("R8C",'Mapa de Riesgos'!#REF!),"")</f>
        <v>#REF!</v>
      </c>
      <c r="L13" s="39" t="e">
        <f>IF(AND('Mapa de Riesgos'!#REF!="Muy Alta",'Mapa de Riesgos'!#REF!="Leve"),CONCATENATE("R8C",'Mapa de Riesgos'!#REF!),"")</f>
        <v>#REF!</v>
      </c>
      <c r="M13" s="39" t="e">
        <f>IF(AND('Mapa de Riesgos'!#REF!="Muy Alta",'Mapa de Riesgos'!#REF!="Leve"),CONCATENATE("R8C",'Mapa de Riesgos'!#REF!),"")</f>
        <v>#REF!</v>
      </c>
      <c r="N13" s="39" t="e">
        <f>IF(AND('Mapa de Riesgos'!#REF!="Muy Alta",'Mapa de Riesgos'!#REF!="Leve"),CONCATENATE("R8C",'Mapa de Riesgos'!#REF!),"")</f>
        <v>#REF!</v>
      </c>
      <c r="O13" s="40" t="e">
        <f>IF(AND('Mapa de Riesgos'!#REF!="Muy Alta",'Mapa de Riesgos'!#REF!="Leve"),CONCATENATE("R8C",'Mapa de Riesgos'!#REF!),"")</f>
        <v>#REF!</v>
      </c>
      <c r="P13" s="38" t="e">
        <f>IF(AND('Mapa de Riesgos'!#REF!="Muy Alta",'Mapa de Riesgos'!#REF!="Menor"),CONCATENATE("R8C",'Mapa de Riesgos'!#REF!),"")</f>
        <v>#REF!</v>
      </c>
      <c r="Q13" s="39" t="e">
        <f>IF(AND('Mapa de Riesgos'!#REF!="Muy Alta",'Mapa de Riesgos'!#REF!="Menor"),CONCATENATE("R8C",'Mapa de Riesgos'!#REF!),"")</f>
        <v>#REF!</v>
      </c>
      <c r="R13" s="39" t="e">
        <f>IF(AND('Mapa de Riesgos'!#REF!="Muy Alta",'Mapa de Riesgos'!#REF!="Menor"),CONCATENATE("R8C",'Mapa de Riesgos'!#REF!),"")</f>
        <v>#REF!</v>
      </c>
      <c r="S13" s="39" t="e">
        <f>IF(AND('Mapa de Riesgos'!#REF!="Muy Alta",'Mapa de Riesgos'!#REF!="Menor"),CONCATENATE("R8C",'Mapa de Riesgos'!#REF!),"")</f>
        <v>#REF!</v>
      </c>
      <c r="T13" s="39" t="e">
        <f>IF(AND('Mapa de Riesgos'!#REF!="Muy Alta",'Mapa de Riesgos'!#REF!="Menor"),CONCATENATE("R8C",'Mapa de Riesgos'!#REF!),"")</f>
        <v>#REF!</v>
      </c>
      <c r="U13" s="40" t="e">
        <f>IF(AND('Mapa de Riesgos'!#REF!="Muy Alta",'Mapa de Riesgos'!#REF!="Menor"),CONCATENATE("R8C",'Mapa de Riesgos'!#REF!),"")</f>
        <v>#REF!</v>
      </c>
      <c r="V13" s="38" t="e">
        <f>IF(AND('Mapa de Riesgos'!#REF!="Muy Alta",'Mapa de Riesgos'!#REF!="Moderado"),CONCATENATE("R8C",'Mapa de Riesgos'!#REF!),"")</f>
        <v>#REF!</v>
      </c>
      <c r="W13" s="39" t="e">
        <f>IF(AND('Mapa de Riesgos'!#REF!="Muy Alta",'Mapa de Riesgos'!#REF!="Moderado"),CONCATENATE("R8C",'Mapa de Riesgos'!#REF!),"")</f>
        <v>#REF!</v>
      </c>
      <c r="X13" s="39" t="e">
        <f>IF(AND('Mapa de Riesgos'!#REF!="Muy Alta",'Mapa de Riesgos'!#REF!="Moderado"),CONCATENATE("R8C",'Mapa de Riesgos'!#REF!),"")</f>
        <v>#REF!</v>
      </c>
      <c r="Y13" s="39" t="e">
        <f>IF(AND('Mapa de Riesgos'!#REF!="Muy Alta",'Mapa de Riesgos'!#REF!="Moderado"),CONCATENATE("R8C",'Mapa de Riesgos'!#REF!),"")</f>
        <v>#REF!</v>
      </c>
      <c r="Z13" s="39" t="e">
        <f>IF(AND('Mapa de Riesgos'!#REF!="Muy Alta",'Mapa de Riesgos'!#REF!="Moderado"),CONCATENATE("R8C",'Mapa de Riesgos'!#REF!),"")</f>
        <v>#REF!</v>
      </c>
      <c r="AA13" s="40" t="e">
        <f>IF(AND('Mapa de Riesgos'!#REF!="Muy Alta",'Mapa de Riesgos'!#REF!="Moderado"),CONCATENATE("R8C",'Mapa de Riesgos'!#REF!),"")</f>
        <v>#REF!</v>
      </c>
      <c r="AB13" s="38" t="e">
        <f>IF(AND('Mapa de Riesgos'!#REF!="Muy Alta",'Mapa de Riesgos'!#REF!="Mayor"),CONCATENATE("R8C",'Mapa de Riesgos'!#REF!),"")</f>
        <v>#REF!</v>
      </c>
      <c r="AC13" s="39" t="e">
        <f>IF(AND('Mapa de Riesgos'!#REF!="Muy Alta",'Mapa de Riesgos'!#REF!="Mayor"),CONCATENATE("R8C",'Mapa de Riesgos'!#REF!),"")</f>
        <v>#REF!</v>
      </c>
      <c r="AD13" s="39" t="e">
        <f>IF(AND('Mapa de Riesgos'!#REF!="Muy Alta",'Mapa de Riesgos'!#REF!="Mayor"),CONCATENATE("R8C",'Mapa de Riesgos'!#REF!),"")</f>
        <v>#REF!</v>
      </c>
      <c r="AE13" s="39" t="e">
        <f>IF(AND('Mapa de Riesgos'!#REF!="Muy Alta",'Mapa de Riesgos'!#REF!="Mayor"),CONCATENATE("R8C",'Mapa de Riesgos'!#REF!),"")</f>
        <v>#REF!</v>
      </c>
      <c r="AF13" s="39" t="e">
        <f>IF(AND('Mapa de Riesgos'!#REF!="Muy Alta",'Mapa de Riesgos'!#REF!="Mayor"),CONCATENATE("R8C",'Mapa de Riesgos'!#REF!),"")</f>
        <v>#REF!</v>
      </c>
      <c r="AG13" s="40" t="e">
        <f>IF(AND('Mapa de Riesgos'!#REF!="Muy Alta",'Mapa de Riesgos'!#REF!="Mayor"),CONCATENATE("R8C",'Mapa de Riesgos'!#REF!),"")</f>
        <v>#REF!</v>
      </c>
      <c r="AH13" s="41" t="e">
        <f>IF(AND('Mapa de Riesgos'!#REF!="Muy Alta",'Mapa de Riesgos'!#REF!="Catastrófico"),CONCATENATE("R8C",'Mapa de Riesgos'!#REF!),"")</f>
        <v>#REF!</v>
      </c>
      <c r="AI13" s="42" t="e">
        <f>IF(AND('Mapa de Riesgos'!#REF!="Muy Alta",'Mapa de Riesgos'!#REF!="Catastrófico"),CONCATENATE("R8C",'Mapa de Riesgos'!#REF!),"")</f>
        <v>#REF!</v>
      </c>
      <c r="AJ13" s="42" t="e">
        <f>IF(AND('Mapa de Riesgos'!#REF!="Muy Alta",'Mapa de Riesgos'!#REF!="Catastrófico"),CONCATENATE("R8C",'Mapa de Riesgos'!#REF!),"")</f>
        <v>#REF!</v>
      </c>
      <c r="AK13" s="42" t="e">
        <f>IF(AND('Mapa de Riesgos'!#REF!="Muy Alta",'Mapa de Riesgos'!#REF!="Catastrófico"),CONCATENATE("R8C",'Mapa de Riesgos'!#REF!),"")</f>
        <v>#REF!</v>
      </c>
      <c r="AL13" s="42" t="e">
        <f>IF(AND('Mapa de Riesgos'!#REF!="Muy Alta",'Mapa de Riesgos'!#REF!="Catastrófico"),CONCATENATE("R8C",'Mapa de Riesgos'!#REF!),"")</f>
        <v>#REF!</v>
      </c>
      <c r="AM13" s="43" t="e">
        <f>IF(AND('Mapa de Riesgos'!#REF!="Muy Alta",'Mapa de Riesgos'!#REF!="Catastrófico"),CONCATENATE("R8C",'Mapa de Riesgos'!#REF!),"")</f>
        <v>#REF!</v>
      </c>
      <c r="AN13" s="69"/>
      <c r="AO13" s="321"/>
      <c r="AP13" s="322"/>
      <c r="AQ13" s="322"/>
      <c r="AR13" s="322"/>
      <c r="AS13" s="322"/>
      <c r="AT13" s="323"/>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row>
    <row r="14" spans="1:91" ht="15" customHeight="1" x14ac:dyDescent="0.3">
      <c r="A14" s="69"/>
      <c r="B14" s="260"/>
      <c r="C14" s="260"/>
      <c r="D14" s="261"/>
      <c r="E14" s="301"/>
      <c r="F14" s="302"/>
      <c r="G14" s="302"/>
      <c r="H14" s="302"/>
      <c r="I14" s="303"/>
      <c r="J14" s="38" t="e">
        <f>IF(AND('Mapa de Riesgos'!#REF!="Muy Alta",'Mapa de Riesgos'!#REF!="Leve"),CONCATENATE("R9C",'Mapa de Riesgos'!#REF!),"")</f>
        <v>#REF!</v>
      </c>
      <c r="K14" s="39" t="e">
        <f>IF(AND('Mapa de Riesgos'!#REF!="Muy Alta",'Mapa de Riesgos'!#REF!="Leve"),CONCATENATE("R9C",'Mapa de Riesgos'!#REF!),"")</f>
        <v>#REF!</v>
      </c>
      <c r="L14" s="39" t="e">
        <f>IF(AND('Mapa de Riesgos'!#REF!="Muy Alta",'Mapa de Riesgos'!#REF!="Leve"),CONCATENATE("R9C",'Mapa de Riesgos'!#REF!),"")</f>
        <v>#REF!</v>
      </c>
      <c r="M14" s="39" t="e">
        <f>IF(AND('Mapa de Riesgos'!#REF!="Muy Alta",'Mapa de Riesgos'!#REF!="Leve"),CONCATENATE("R9C",'Mapa de Riesgos'!#REF!),"")</f>
        <v>#REF!</v>
      </c>
      <c r="N14" s="39" t="e">
        <f>IF(AND('Mapa de Riesgos'!#REF!="Muy Alta",'Mapa de Riesgos'!#REF!="Leve"),CONCATENATE("R9C",'Mapa de Riesgos'!#REF!),"")</f>
        <v>#REF!</v>
      </c>
      <c r="O14" s="40" t="e">
        <f>IF(AND('Mapa de Riesgos'!#REF!="Muy Alta",'Mapa de Riesgos'!#REF!="Leve"),CONCATENATE("R9C",'Mapa de Riesgos'!#REF!),"")</f>
        <v>#REF!</v>
      </c>
      <c r="P14" s="38" t="e">
        <f>IF(AND('Mapa de Riesgos'!#REF!="Muy Alta",'Mapa de Riesgos'!#REF!="Menor"),CONCATENATE("R9C",'Mapa de Riesgos'!#REF!),"")</f>
        <v>#REF!</v>
      </c>
      <c r="Q14" s="39" t="e">
        <f>IF(AND('Mapa de Riesgos'!#REF!="Muy Alta",'Mapa de Riesgos'!#REF!="Menor"),CONCATENATE("R9C",'Mapa de Riesgos'!#REF!),"")</f>
        <v>#REF!</v>
      </c>
      <c r="R14" s="39" t="e">
        <f>IF(AND('Mapa de Riesgos'!#REF!="Muy Alta",'Mapa de Riesgos'!#REF!="Menor"),CONCATENATE("R9C",'Mapa de Riesgos'!#REF!),"")</f>
        <v>#REF!</v>
      </c>
      <c r="S14" s="39" t="e">
        <f>IF(AND('Mapa de Riesgos'!#REF!="Muy Alta",'Mapa de Riesgos'!#REF!="Menor"),CONCATENATE("R9C",'Mapa de Riesgos'!#REF!),"")</f>
        <v>#REF!</v>
      </c>
      <c r="T14" s="39" t="e">
        <f>IF(AND('Mapa de Riesgos'!#REF!="Muy Alta",'Mapa de Riesgos'!#REF!="Menor"),CONCATENATE("R9C",'Mapa de Riesgos'!#REF!),"")</f>
        <v>#REF!</v>
      </c>
      <c r="U14" s="40" t="e">
        <f>IF(AND('Mapa de Riesgos'!#REF!="Muy Alta",'Mapa de Riesgos'!#REF!="Menor"),CONCATENATE("R9C",'Mapa de Riesgos'!#REF!),"")</f>
        <v>#REF!</v>
      </c>
      <c r="V14" s="38" t="e">
        <f>IF(AND('Mapa de Riesgos'!#REF!="Muy Alta",'Mapa de Riesgos'!#REF!="Moderado"),CONCATENATE("R9C",'Mapa de Riesgos'!#REF!),"")</f>
        <v>#REF!</v>
      </c>
      <c r="W14" s="39" t="e">
        <f>IF(AND('Mapa de Riesgos'!#REF!="Muy Alta",'Mapa de Riesgos'!#REF!="Moderado"),CONCATENATE("R9C",'Mapa de Riesgos'!#REF!),"")</f>
        <v>#REF!</v>
      </c>
      <c r="X14" s="39" t="e">
        <f>IF(AND('Mapa de Riesgos'!#REF!="Muy Alta",'Mapa de Riesgos'!#REF!="Moderado"),CONCATENATE("R9C",'Mapa de Riesgos'!#REF!),"")</f>
        <v>#REF!</v>
      </c>
      <c r="Y14" s="39" t="e">
        <f>IF(AND('Mapa de Riesgos'!#REF!="Muy Alta",'Mapa de Riesgos'!#REF!="Moderado"),CONCATENATE("R9C",'Mapa de Riesgos'!#REF!),"")</f>
        <v>#REF!</v>
      </c>
      <c r="Z14" s="39" t="e">
        <f>IF(AND('Mapa de Riesgos'!#REF!="Muy Alta",'Mapa de Riesgos'!#REF!="Moderado"),CONCATENATE("R9C",'Mapa de Riesgos'!#REF!),"")</f>
        <v>#REF!</v>
      </c>
      <c r="AA14" s="40" t="e">
        <f>IF(AND('Mapa de Riesgos'!#REF!="Muy Alta",'Mapa de Riesgos'!#REF!="Moderado"),CONCATENATE("R9C",'Mapa de Riesgos'!#REF!),"")</f>
        <v>#REF!</v>
      </c>
      <c r="AB14" s="38" t="e">
        <f>IF(AND('Mapa de Riesgos'!#REF!="Muy Alta",'Mapa de Riesgos'!#REF!="Mayor"),CONCATENATE("R9C",'Mapa de Riesgos'!#REF!),"")</f>
        <v>#REF!</v>
      </c>
      <c r="AC14" s="39" t="e">
        <f>IF(AND('Mapa de Riesgos'!#REF!="Muy Alta",'Mapa de Riesgos'!#REF!="Mayor"),CONCATENATE("R9C",'Mapa de Riesgos'!#REF!),"")</f>
        <v>#REF!</v>
      </c>
      <c r="AD14" s="39" t="e">
        <f>IF(AND('Mapa de Riesgos'!#REF!="Muy Alta",'Mapa de Riesgos'!#REF!="Mayor"),CONCATENATE("R9C",'Mapa de Riesgos'!#REF!),"")</f>
        <v>#REF!</v>
      </c>
      <c r="AE14" s="39" t="e">
        <f>IF(AND('Mapa de Riesgos'!#REF!="Muy Alta",'Mapa de Riesgos'!#REF!="Mayor"),CONCATENATE("R9C",'Mapa de Riesgos'!#REF!),"")</f>
        <v>#REF!</v>
      </c>
      <c r="AF14" s="39" t="e">
        <f>IF(AND('Mapa de Riesgos'!#REF!="Muy Alta",'Mapa de Riesgos'!#REF!="Mayor"),CONCATENATE("R9C",'Mapa de Riesgos'!#REF!),"")</f>
        <v>#REF!</v>
      </c>
      <c r="AG14" s="40" t="e">
        <f>IF(AND('Mapa de Riesgos'!#REF!="Muy Alta",'Mapa de Riesgos'!#REF!="Mayor"),CONCATENATE("R9C",'Mapa de Riesgos'!#REF!),"")</f>
        <v>#REF!</v>
      </c>
      <c r="AH14" s="41" t="e">
        <f>IF(AND('Mapa de Riesgos'!#REF!="Muy Alta",'Mapa de Riesgos'!#REF!="Catastrófico"),CONCATENATE("R9C",'Mapa de Riesgos'!#REF!),"")</f>
        <v>#REF!</v>
      </c>
      <c r="AI14" s="42" t="e">
        <f>IF(AND('Mapa de Riesgos'!#REF!="Muy Alta",'Mapa de Riesgos'!#REF!="Catastrófico"),CONCATENATE("R9C",'Mapa de Riesgos'!#REF!),"")</f>
        <v>#REF!</v>
      </c>
      <c r="AJ14" s="42" t="e">
        <f>IF(AND('Mapa de Riesgos'!#REF!="Muy Alta",'Mapa de Riesgos'!#REF!="Catastrófico"),CONCATENATE("R9C",'Mapa de Riesgos'!#REF!),"")</f>
        <v>#REF!</v>
      </c>
      <c r="AK14" s="42" t="e">
        <f>IF(AND('Mapa de Riesgos'!#REF!="Muy Alta",'Mapa de Riesgos'!#REF!="Catastrófico"),CONCATENATE("R9C",'Mapa de Riesgos'!#REF!),"")</f>
        <v>#REF!</v>
      </c>
      <c r="AL14" s="42" t="e">
        <f>IF(AND('Mapa de Riesgos'!#REF!="Muy Alta",'Mapa de Riesgos'!#REF!="Catastrófico"),CONCATENATE("R9C",'Mapa de Riesgos'!#REF!),"")</f>
        <v>#REF!</v>
      </c>
      <c r="AM14" s="43" t="e">
        <f>IF(AND('Mapa de Riesgos'!#REF!="Muy Alta",'Mapa de Riesgos'!#REF!="Catastrófico"),CONCATENATE("R9C",'Mapa de Riesgos'!#REF!),"")</f>
        <v>#REF!</v>
      </c>
      <c r="AN14" s="69"/>
      <c r="AO14" s="321"/>
      <c r="AP14" s="322"/>
      <c r="AQ14" s="322"/>
      <c r="AR14" s="322"/>
      <c r="AS14" s="322"/>
      <c r="AT14" s="323"/>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row>
    <row r="15" spans="1:91" ht="15.75" customHeight="1" thickBot="1" x14ac:dyDescent="0.35">
      <c r="A15" s="69"/>
      <c r="B15" s="260"/>
      <c r="C15" s="260"/>
      <c r="D15" s="261"/>
      <c r="E15" s="304"/>
      <c r="F15" s="305"/>
      <c r="G15" s="305"/>
      <c r="H15" s="305"/>
      <c r="I15" s="306"/>
      <c r="J15" s="44" t="e">
        <f>IF(AND('Mapa de Riesgos'!#REF!="Muy Alta",'Mapa de Riesgos'!#REF!="Leve"),CONCATENATE("R10C",'Mapa de Riesgos'!#REF!),"")</f>
        <v>#REF!</v>
      </c>
      <c r="K15" s="45" t="e">
        <f>IF(AND('Mapa de Riesgos'!#REF!="Muy Alta",'Mapa de Riesgos'!#REF!="Leve"),CONCATENATE("R10C",'Mapa de Riesgos'!#REF!),"")</f>
        <v>#REF!</v>
      </c>
      <c r="L15" s="45" t="e">
        <f>IF(AND('Mapa de Riesgos'!#REF!="Muy Alta",'Mapa de Riesgos'!#REF!="Leve"),CONCATENATE("R10C",'Mapa de Riesgos'!#REF!),"")</f>
        <v>#REF!</v>
      </c>
      <c r="M15" s="45" t="e">
        <f>IF(AND('Mapa de Riesgos'!#REF!="Muy Alta",'Mapa de Riesgos'!#REF!="Leve"),CONCATENATE("R10C",'Mapa de Riesgos'!#REF!),"")</f>
        <v>#REF!</v>
      </c>
      <c r="N15" s="45" t="e">
        <f>IF(AND('Mapa de Riesgos'!#REF!="Muy Alta",'Mapa de Riesgos'!#REF!="Leve"),CONCATENATE("R10C",'Mapa de Riesgos'!#REF!),"")</f>
        <v>#REF!</v>
      </c>
      <c r="O15" s="46" t="e">
        <f>IF(AND('Mapa de Riesgos'!#REF!="Muy Alta",'Mapa de Riesgos'!#REF!="Leve"),CONCATENATE("R10C",'Mapa de Riesgos'!#REF!),"")</f>
        <v>#REF!</v>
      </c>
      <c r="P15" s="38" t="e">
        <f>IF(AND('Mapa de Riesgos'!#REF!="Muy Alta",'Mapa de Riesgos'!#REF!="Menor"),CONCATENATE("R10C",'Mapa de Riesgos'!#REF!),"")</f>
        <v>#REF!</v>
      </c>
      <c r="Q15" s="39" t="e">
        <f>IF(AND('Mapa de Riesgos'!#REF!="Muy Alta",'Mapa de Riesgos'!#REF!="Menor"),CONCATENATE("R10C",'Mapa de Riesgos'!#REF!),"")</f>
        <v>#REF!</v>
      </c>
      <c r="R15" s="39" t="e">
        <f>IF(AND('Mapa de Riesgos'!#REF!="Muy Alta",'Mapa de Riesgos'!#REF!="Menor"),CONCATENATE("R10C",'Mapa de Riesgos'!#REF!),"")</f>
        <v>#REF!</v>
      </c>
      <c r="S15" s="39" t="e">
        <f>IF(AND('Mapa de Riesgos'!#REF!="Muy Alta",'Mapa de Riesgos'!#REF!="Menor"),CONCATENATE("R10C",'Mapa de Riesgos'!#REF!),"")</f>
        <v>#REF!</v>
      </c>
      <c r="T15" s="39" t="e">
        <f>IF(AND('Mapa de Riesgos'!#REF!="Muy Alta",'Mapa de Riesgos'!#REF!="Menor"),CONCATENATE("R10C",'Mapa de Riesgos'!#REF!),"")</f>
        <v>#REF!</v>
      </c>
      <c r="U15" s="40" t="e">
        <f>IF(AND('Mapa de Riesgos'!#REF!="Muy Alta",'Mapa de Riesgos'!#REF!="Menor"),CONCATENATE("R10C",'Mapa de Riesgos'!#REF!),"")</f>
        <v>#REF!</v>
      </c>
      <c r="V15" s="44" t="e">
        <f>IF(AND('Mapa de Riesgos'!#REF!="Muy Alta",'Mapa de Riesgos'!#REF!="Moderado"),CONCATENATE("R10C",'Mapa de Riesgos'!#REF!),"")</f>
        <v>#REF!</v>
      </c>
      <c r="W15" s="45" t="e">
        <f>IF(AND('Mapa de Riesgos'!#REF!="Muy Alta",'Mapa de Riesgos'!#REF!="Moderado"),CONCATENATE("R10C",'Mapa de Riesgos'!#REF!),"")</f>
        <v>#REF!</v>
      </c>
      <c r="X15" s="45" t="e">
        <f>IF(AND('Mapa de Riesgos'!#REF!="Muy Alta",'Mapa de Riesgos'!#REF!="Moderado"),CONCATENATE("R10C",'Mapa de Riesgos'!#REF!),"")</f>
        <v>#REF!</v>
      </c>
      <c r="Y15" s="45" t="e">
        <f>IF(AND('Mapa de Riesgos'!#REF!="Muy Alta",'Mapa de Riesgos'!#REF!="Moderado"),CONCATENATE("R10C",'Mapa de Riesgos'!#REF!),"")</f>
        <v>#REF!</v>
      </c>
      <c r="Z15" s="45" t="e">
        <f>IF(AND('Mapa de Riesgos'!#REF!="Muy Alta",'Mapa de Riesgos'!#REF!="Moderado"),CONCATENATE("R10C",'Mapa de Riesgos'!#REF!),"")</f>
        <v>#REF!</v>
      </c>
      <c r="AA15" s="46" t="e">
        <f>IF(AND('Mapa de Riesgos'!#REF!="Muy Alta",'Mapa de Riesgos'!#REF!="Moderado"),CONCATENATE("R10C",'Mapa de Riesgos'!#REF!),"")</f>
        <v>#REF!</v>
      </c>
      <c r="AB15" s="38" t="e">
        <f>IF(AND('Mapa de Riesgos'!#REF!="Muy Alta",'Mapa de Riesgos'!#REF!="Mayor"),CONCATENATE("R10C",'Mapa de Riesgos'!#REF!),"")</f>
        <v>#REF!</v>
      </c>
      <c r="AC15" s="39" t="e">
        <f>IF(AND('Mapa de Riesgos'!#REF!="Muy Alta",'Mapa de Riesgos'!#REF!="Mayor"),CONCATENATE("R10C",'Mapa de Riesgos'!#REF!),"")</f>
        <v>#REF!</v>
      </c>
      <c r="AD15" s="39" t="e">
        <f>IF(AND('Mapa de Riesgos'!#REF!="Muy Alta",'Mapa de Riesgos'!#REF!="Mayor"),CONCATENATE("R10C",'Mapa de Riesgos'!#REF!),"")</f>
        <v>#REF!</v>
      </c>
      <c r="AE15" s="39" t="e">
        <f>IF(AND('Mapa de Riesgos'!#REF!="Muy Alta",'Mapa de Riesgos'!#REF!="Mayor"),CONCATENATE("R10C",'Mapa de Riesgos'!#REF!),"")</f>
        <v>#REF!</v>
      </c>
      <c r="AF15" s="39" t="e">
        <f>IF(AND('Mapa de Riesgos'!#REF!="Muy Alta",'Mapa de Riesgos'!#REF!="Mayor"),CONCATENATE("R10C",'Mapa de Riesgos'!#REF!),"")</f>
        <v>#REF!</v>
      </c>
      <c r="AG15" s="40" t="e">
        <f>IF(AND('Mapa de Riesgos'!#REF!="Muy Alta",'Mapa de Riesgos'!#REF!="Mayor"),CONCATENATE("R10C",'Mapa de Riesgos'!#REF!),"")</f>
        <v>#REF!</v>
      </c>
      <c r="AH15" s="47" t="e">
        <f>IF(AND('Mapa de Riesgos'!#REF!="Muy Alta",'Mapa de Riesgos'!#REF!="Catastrófico"),CONCATENATE("R10C",'Mapa de Riesgos'!#REF!),"")</f>
        <v>#REF!</v>
      </c>
      <c r="AI15" s="48" t="e">
        <f>IF(AND('Mapa de Riesgos'!#REF!="Muy Alta",'Mapa de Riesgos'!#REF!="Catastrófico"),CONCATENATE("R10C",'Mapa de Riesgos'!#REF!),"")</f>
        <v>#REF!</v>
      </c>
      <c r="AJ15" s="48" t="e">
        <f>IF(AND('Mapa de Riesgos'!#REF!="Muy Alta",'Mapa de Riesgos'!#REF!="Catastrófico"),CONCATENATE("R10C",'Mapa de Riesgos'!#REF!),"")</f>
        <v>#REF!</v>
      </c>
      <c r="AK15" s="48" t="e">
        <f>IF(AND('Mapa de Riesgos'!#REF!="Muy Alta",'Mapa de Riesgos'!#REF!="Catastrófico"),CONCATENATE("R10C",'Mapa de Riesgos'!#REF!),"")</f>
        <v>#REF!</v>
      </c>
      <c r="AL15" s="48" t="e">
        <f>IF(AND('Mapa de Riesgos'!#REF!="Muy Alta",'Mapa de Riesgos'!#REF!="Catastrófico"),CONCATENATE("R10C",'Mapa de Riesgos'!#REF!),"")</f>
        <v>#REF!</v>
      </c>
      <c r="AM15" s="49" t="e">
        <f>IF(AND('Mapa de Riesgos'!#REF!="Muy Alta",'Mapa de Riesgos'!#REF!="Catastrófico"),CONCATENATE("R10C",'Mapa de Riesgos'!#REF!),"")</f>
        <v>#REF!</v>
      </c>
      <c r="AN15" s="69"/>
      <c r="AO15" s="324"/>
      <c r="AP15" s="325"/>
      <c r="AQ15" s="325"/>
      <c r="AR15" s="325"/>
      <c r="AS15" s="325"/>
      <c r="AT15" s="326"/>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row>
    <row r="16" spans="1:91" ht="15" customHeight="1" x14ac:dyDescent="0.3">
      <c r="A16" s="69"/>
      <c r="B16" s="260"/>
      <c r="C16" s="260"/>
      <c r="D16" s="261"/>
      <c r="E16" s="298" t="s">
        <v>110</v>
      </c>
      <c r="F16" s="299"/>
      <c r="G16" s="299"/>
      <c r="H16" s="299"/>
      <c r="I16" s="299"/>
      <c r="J16" s="50" t="str">
        <f>IF(AND('Mapa de Riesgos'!$AB$7="Alta",'Mapa de Riesgos'!$AD$7="Leve"),CONCATENATE("R1C",'Mapa de Riesgos'!$R$7),"")</f>
        <v/>
      </c>
      <c r="K16" s="51" t="str">
        <f>IF(AND('Mapa de Riesgos'!$AB$8="Alta",'Mapa de Riesgos'!$AD$8="Leve"),CONCATENATE("R1C",'Mapa de Riesgos'!$R$8),"")</f>
        <v/>
      </c>
      <c r="L16" s="51" t="e">
        <f>IF(AND('Mapa de Riesgos'!#REF!="Alta",'Mapa de Riesgos'!#REF!="Leve"),CONCATENATE("R1C",'Mapa de Riesgos'!#REF!),"")</f>
        <v>#REF!</v>
      </c>
      <c r="M16" s="51" t="e">
        <f>IF(AND('Mapa de Riesgos'!#REF!="Alta",'Mapa de Riesgos'!#REF!="Leve"),CONCATENATE("R1C",'Mapa de Riesgos'!#REF!),"")</f>
        <v>#REF!</v>
      </c>
      <c r="N16" s="51" t="e">
        <f>IF(AND('Mapa de Riesgos'!#REF!="Alta",'Mapa de Riesgos'!#REF!="Leve"),CONCATENATE("R1C",'Mapa de Riesgos'!#REF!),"")</f>
        <v>#REF!</v>
      </c>
      <c r="O16" s="52" t="e">
        <f>IF(AND('Mapa de Riesgos'!#REF!="Alta",'Mapa de Riesgos'!#REF!="Leve"),CONCATENATE("R1C",'Mapa de Riesgos'!#REF!),"")</f>
        <v>#REF!</v>
      </c>
      <c r="P16" s="50" t="str">
        <f>IF(AND('Mapa de Riesgos'!$AB$7="Alta",'Mapa de Riesgos'!$AD$7="Menor"),CONCATENATE("R1C",'Mapa de Riesgos'!$R$7),"")</f>
        <v/>
      </c>
      <c r="Q16" s="51" t="str">
        <f>IF(AND('Mapa de Riesgos'!$AB$8="Alta",'Mapa de Riesgos'!$AD$8="Menor"),CONCATENATE("R1C",'Mapa de Riesgos'!$R$8),"")</f>
        <v/>
      </c>
      <c r="R16" s="51" t="e">
        <f>IF(AND('Mapa de Riesgos'!#REF!="Alta",'Mapa de Riesgos'!#REF!="Menor"),CONCATENATE("R1C",'Mapa de Riesgos'!#REF!),"")</f>
        <v>#REF!</v>
      </c>
      <c r="S16" s="51" t="e">
        <f>IF(AND('Mapa de Riesgos'!#REF!="Alta",'Mapa de Riesgos'!#REF!="Menor"),CONCATENATE("R1C",'Mapa de Riesgos'!#REF!),"")</f>
        <v>#REF!</v>
      </c>
      <c r="T16" s="51" t="e">
        <f>IF(AND('Mapa de Riesgos'!#REF!="Alta",'Mapa de Riesgos'!#REF!="Menor"),CONCATENATE("R1C",'Mapa de Riesgos'!#REF!),"")</f>
        <v>#REF!</v>
      </c>
      <c r="U16" s="52" t="e">
        <f>IF(AND('Mapa de Riesgos'!#REF!="Alta",'Mapa de Riesgos'!#REF!="Menor"),CONCATENATE("R1C",'Mapa de Riesgos'!#REF!),"")</f>
        <v>#REF!</v>
      </c>
      <c r="V16" s="32" t="str">
        <f>IF(AND('Mapa de Riesgos'!$AB$7="Alta",'Mapa de Riesgos'!$AD$7="Moderado"),CONCATENATE("R1C",'Mapa de Riesgos'!$R$7),"")</f>
        <v>R1C1</v>
      </c>
      <c r="W16" s="33" t="str">
        <f>IF(AND('Mapa de Riesgos'!$AB$8="Alta",'Mapa de Riesgos'!$AD$8="Moderado"),CONCATENATE("R1C",'Mapa de Riesgos'!$R$8),"")</f>
        <v/>
      </c>
      <c r="X16" s="33" t="e">
        <f>IF(AND('Mapa de Riesgos'!#REF!="Alta",'Mapa de Riesgos'!#REF!="Moderado"),CONCATENATE("R1C",'Mapa de Riesgos'!#REF!),"")</f>
        <v>#REF!</v>
      </c>
      <c r="Y16" s="33" t="e">
        <f>IF(AND('Mapa de Riesgos'!#REF!="Alta",'Mapa de Riesgos'!#REF!="Moderado"),CONCATENATE("R1C",'Mapa de Riesgos'!#REF!),"")</f>
        <v>#REF!</v>
      </c>
      <c r="Z16" s="33" t="e">
        <f>IF(AND('Mapa de Riesgos'!#REF!="Alta",'Mapa de Riesgos'!#REF!="Moderado"),CONCATENATE("R1C",'Mapa de Riesgos'!#REF!),"")</f>
        <v>#REF!</v>
      </c>
      <c r="AA16" s="34" t="e">
        <f>IF(AND('Mapa de Riesgos'!#REF!="Alta",'Mapa de Riesgos'!#REF!="Moderado"),CONCATENATE("R1C",'Mapa de Riesgos'!#REF!),"")</f>
        <v>#REF!</v>
      </c>
      <c r="AB16" s="32" t="str">
        <f>IF(AND('Mapa de Riesgos'!$AB$7="Alta",'Mapa de Riesgos'!$AD$7="Mayor"),CONCATENATE("R1C",'Mapa de Riesgos'!$R$7),"")</f>
        <v/>
      </c>
      <c r="AC16" s="33" t="str">
        <f>IF(AND('Mapa de Riesgos'!$AB$8="Alta",'Mapa de Riesgos'!$AD$8="Mayor"),CONCATENATE("R1C",'Mapa de Riesgos'!$R$8),"")</f>
        <v/>
      </c>
      <c r="AD16" s="33" t="e">
        <f>IF(AND('Mapa de Riesgos'!#REF!="Alta",'Mapa de Riesgos'!#REF!="Mayor"),CONCATENATE("R1C",'Mapa de Riesgos'!#REF!),"")</f>
        <v>#REF!</v>
      </c>
      <c r="AE16" s="33" t="e">
        <f>IF(AND('Mapa de Riesgos'!#REF!="Alta",'Mapa de Riesgos'!#REF!="Mayor"),CONCATENATE("R1C",'Mapa de Riesgos'!#REF!),"")</f>
        <v>#REF!</v>
      </c>
      <c r="AF16" s="33" t="e">
        <f>IF(AND('Mapa de Riesgos'!#REF!="Alta",'Mapa de Riesgos'!#REF!="Mayor"),CONCATENATE("R1C",'Mapa de Riesgos'!#REF!),"")</f>
        <v>#REF!</v>
      </c>
      <c r="AG16" s="34" t="e">
        <f>IF(AND('Mapa de Riesgos'!#REF!="Alta",'Mapa de Riesgos'!#REF!="Mayor"),CONCATENATE("R1C",'Mapa de Riesgos'!#REF!),"")</f>
        <v>#REF!</v>
      </c>
      <c r="AH16" s="35" t="str">
        <f>IF(AND('Mapa de Riesgos'!$AB$7="Alta",'Mapa de Riesgos'!$AD$7="Catastrófico"),CONCATENATE("R1C",'Mapa de Riesgos'!$R$7),"")</f>
        <v/>
      </c>
      <c r="AI16" s="36" t="str">
        <f>IF(AND('Mapa de Riesgos'!$AB$8="Alta",'Mapa de Riesgos'!$AD$8="Catastrófico"),CONCATENATE("R1C",'Mapa de Riesgos'!$R$8),"")</f>
        <v/>
      </c>
      <c r="AJ16" s="36" t="e">
        <f>IF(AND('Mapa de Riesgos'!#REF!="Alta",'Mapa de Riesgos'!#REF!="Catastrófico"),CONCATENATE("R1C",'Mapa de Riesgos'!#REF!),"")</f>
        <v>#REF!</v>
      </c>
      <c r="AK16" s="36" t="e">
        <f>IF(AND('Mapa de Riesgos'!#REF!="Alta",'Mapa de Riesgos'!#REF!="Catastrófico"),CONCATENATE("R1C",'Mapa de Riesgos'!#REF!),"")</f>
        <v>#REF!</v>
      </c>
      <c r="AL16" s="36" t="e">
        <f>IF(AND('Mapa de Riesgos'!#REF!="Alta",'Mapa de Riesgos'!#REF!="Catastrófico"),CONCATENATE("R1C",'Mapa de Riesgos'!#REF!),"")</f>
        <v>#REF!</v>
      </c>
      <c r="AM16" s="37" t="e">
        <f>IF(AND('Mapa de Riesgos'!#REF!="Alta",'Mapa de Riesgos'!#REF!="Catastrófico"),CONCATENATE("R1C",'Mapa de Riesgos'!#REF!),"")</f>
        <v>#REF!</v>
      </c>
      <c r="AN16" s="69"/>
      <c r="AO16" s="308" t="s">
        <v>75</v>
      </c>
      <c r="AP16" s="309"/>
      <c r="AQ16" s="309"/>
      <c r="AR16" s="309"/>
      <c r="AS16" s="309"/>
      <c r="AT16" s="310"/>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row>
    <row r="17" spans="1:76" ht="15" customHeight="1" x14ac:dyDescent="0.3">
      <c r="A17" s="69"/>
      <c r="B17" s="260"/>
      <c r="C17" s="260"/>
      <c r="D17" s="261"/>
      <c r="E17" s="317"/>
      <c r="F17" s="302"/>
      <c r="G17" s="302"/>
      <c r="H17" s="302"/>
      <c r="I17" s="302"/>
      <c r="J17" s="53" t="e">
        <f>IF(AND('Mapa de Riesgos'!#REF!="Alta",'Mapa de Riesgos'!#REF!="Leve"),CONCATENATE("R2C",'Mapa de Riesgos'!#REF!),"")</f>
        <v>#REF!</v>
      </c>
      <c r="K17" s="54" t="e">
        <f>IF(AND('Mapa de Riesgos'!#REF!="Alta",'Mapa de Riesgos'!#REF!="Leve"),CONCATENATE("R2C",'Mapa de Riesgos'!#REF!),"")</f>
        <v>#REF!</v>
      </c>
      <c r="L17" s="54" t="e">
        <f>IF(AND('Mapa de Riesgos'!#REF!="Alta",'Mapa de Riesgos'!#REF!="Leve"),CONCATENATE("R2C",'Mapa de Riesgos'!#REF!),"")</f>
        <v>#REF!</v>
      </c>
      <c r="M17" s="54" t="e">
        <f>IF(AND('Mapa de Riesgos'!#REF!="Alta",'Mapa de Riesgos'!#REF!="Leve"),CONCATENATE("R2C",'Mapa de Riesgos'!#REF!),"")</f>
        <v>#REF!</v>
      </c>
      <c r="N17" s="54" t="e">
        <f>IF(AND('Mapa de Riesgos'!#REF!="Alta",'Mapa de Riesgos'!#REF!="Leve"),CONCATENATE("R2C",'Mapa de Riesgos'!#REF!),"")</f>
        <v>#REF!</v>
      </c>
      <c r="O17" s="55" t="e">
        <f>IF(AND('Mapa de Riesgos'!#REF!="Alta",'Mapa de Riesgos'!#REF!="Leve"),CONCATENATE("R2C",'Mapa de Riesgos'!#REF!),"")</f>
        <v>#REF!</v>
      </c>
      <c r="P17" s="53" t="e">
        <f>IF(AND('Mapa de Riesgos'!#REF!="Alta",'Mapa de Riesgos'!#REF!="Menor"),CONCATENATE("R2C",'Mapa de Riesgos'!#REF!),"")</f>
        <v>#REF!</v>
      </c>
      <c r="Q17" s="54" t="e">
        <f>IF(AND('Mapa de Riesgos'!#REF!="Alta",'Mapa de Riesgos'!#REF!="Menor"),CONCATENATE("R2C",'Mapa de Riesgos'!#REF!),"")</f>
        <v>#REF!</v>
      </c>
      <c r="R17" s="54" t="e">
        <f>IF(AND('Mapa de Riesgos'!#REF!="Alta",'Mapa de Riesgos'!#REF!="Menor"),CONCATENATE("R2C",'Mapa de Riesgos'!#REF!),"")</f>
        <v>#REF!</v>
      </c>
      <c r="S17" s="54" t="e">
        <f>IF(AND('Mapa de Riesgos'!#REF!="Alta",'Mapa de Riesgos'!#REF!="Menor"),CONCATENATE("R2C",'Mapa de Riesgos'!#REF!),"")</f>
        <v>#REF!</v>
      </c>
      <c r="T17" s="54" t="e">
        <f>IF(AND('Mapa de Riesgos'!#REF!="Alta",'Mapa de Riesgos'!#REF!="Menor"),CONCATENATE("R2C",'Mapa de Riesgos'!#REF!),"")</f>
        <v>#REF!</v>
      </c>
      <c r="U17" s="55" t="e">
        <f>IF(AND('Mapa de Riesgos'!#REF!="Alta",'Mapa de Riesgos'!#REF!="Menor"),CONCATENATE("R2C",'Mapa de Riesgos'!#REF!),"")</f>
        <v>#REF!</v>
      </c>
      <c r="V17" s="38" t="e">
        <f>IF(AND('Mapa de Riesgos'!#REF!="Alta",'Mapa de Riesgos'!#REF!="Moderado"),CONCATENATE("R2C",'Mapa de Riesgos'!#REF!),"")</f>
        <v>#REF!</v>
      </c>
      <c r="W17" s="39" t="e">
        <f>IF(AND('Mapa de Riesgos'!#REF!="Alta",'Mapa de Riesgos'!#REF!="Moderado"),CONCATENATE("R2C",'Mapa de Riesgos'!#REF!),"")</f>
        <v>#REF!</v>
      </c>
      <c r="X17" s="39" t="e">
        <f>IF(AND('Mapa de Riesgos'!#REF!="Alta",'Mapa de Riesgos'!#REF!="Moderado"),CONCATENATE("R2C",'Mapa de Riesgos'!#REF!),"")</f>
        <v>#REF!</v>
      </c>
      <c r="Y17" s="39" t="e">
        <f>IF(AND('Mapa de Riesgos'!#REF!="Alta",'Mapa de Riesgos'!#REF!="Moderado"),CONCATENATE("R2C",'Mapa de Riesgos'!#REF!),"")</f>
        <v>#REF!</v>
      </c>
      <c r="Z17" s="39" t="e">
        <f>IF(AND('Mapa de Riesgos'!#REF!="Alta",'Mapa de Riesgos'!#REF!="Moderado"),CONCATENATE("R2C",'Mapa de Riesgos'!#REF!),"")</f>
        <v>#REF!</v>
      </c>
      <c r="AA17" s="40" t="e">
        <f>IF(AND('Mapa de Riesgos'!#REF!="Alta",'Mapa de Riesgos'!#REF!="Moderado"),CONCATENATE("R2C",'Mapa de Riesgos'!#REF!),"")</f>
        <v>#REF!</v>
      </c>
      <c r="AB17" s="38" t="e">
        <f>IF(AND('Mapa de Riesgos'!#REF!="Alta",'Mapa de Riesgos'!#REF!="Mayor"),CONCATENATE("R2C",'Mapa de Riesgos'!#REF!),"")</f>
        <v>#REF!</v>
      </c>
      <c r="AC17" s="39" t="e">
        <f>IF(AND('Mapa de Riesgos'!#REF!="Alta",'Mapa de Riesgos'!#REF!="Mayor"),CONCATENATE("R2C",'Mapa de Riesgos'!#REF!),"")</f>
        <v>#REF!</v>
      </c>
      <c r="AD17" s="39" t="e">
        <f>IF(AND('Mapa de Riesgos'!#REF!="Alta",'Mapa de Riesgos'!#REF!="Mayor"),CONCATENATE("R2C",'Mapa de Riesgos'!#REF!),"")</f>
        <v>#REF!</v>
      </c>
      <c r="AE17" s="39" t="e">
        <f>IF(AND('Mapa de Riesgos'!#REF!="Alta",'Mapa de Riesgos'!#REF!="Mayor"),CONCATENATE("R2C",'Mapa de Riesgos'!#REF!),"")</f>
        <v>#REF!</v>
      </c>
      <c r="AF17" s="39" t="e">
        <f>IF(AND('Mapa de Riesgos'!#REF!="Alta",'Mapa de Riesgos'!#REF!="Mayor"),CONCATENATE("R2C",'Mapa de Riesgos'!#REF!),"")</f>
        <v>#REF!</v>
      </c>
      <c r="AG17" s="40" t="e">
        <f>IF(AND('Mapa de Riesgos'!#REF!="Alta",'Mapa de Riesgos'!#REF!="Mayor"),CONCATENATE("R2C",'Mapa de Riesgos'!#REF!),"")</f>
        <v>#REF!</v>
      </c>
      <c r="AH17" s="41" t="e">
        <f>IF(AND('Mapa de Riesgos'!#REF!="Alta",'Mapa de Riesgos'!#REF!="Catastrófico"),CONCATENATE("R2C",'Mapa de Riesgos'!#REF!),"")</f>
        <v>#REF!</v>
      </c>
      <c r="AI17" s="42" t="e">
        <f>IF(AND('Mapa de Riesgos'!#REF!="Alta",'Mapa de Riesgos'!#REF!="Catastrófico"),CONCATENATE("R2C",'Mapa de Riesgos'!#REF!),"")</f>
        <v>#REF!</v>
      </c>
      <c r="AJ17" s="42" t="e">
        <f>IF(AND('Mapa de Riesgos'!#REF!="Alta",'Mapa de Riesgos'!#REF!="Catastrófico"),CONCATENATE("R2C",'Mapa de Riesgos'!#REF!),"")</f>
        <v>#REF!</v>
      </c>
      <c r="AK17" s="42" t="e">
        <f>IF(AND('Mapa de Riesgos'!#REF!="Alta",'Mapa de Riesgos'!#REF!="Catastrófico"),CONCATENATE("R2C",'Mapa de Riesgos'!#REF!),"")</f>
        <v>#REF!</v>
      </c>
      <c r="AL17" s="42" t="e">
        <f>IF(AND('Mapa de Riesgos'!#REF!="Alta",'Mapa de Riesgos'!#REF!="Catastrófico"),CONCATENATE("R2C",'Mapa de Riesgos'!#REF!),"")</f>
        <v>#REF!</v>
      </c>
      <c r="AM17" s="43" t="e">
        <f>IF(AND('Mapa de Riesgos'!#REF!="Alta",'Mapa de Riesgos'!#REF!="Catastrófico"),CONCATENATE("R2C",'Mapa de Riesgos'!#REF!),"")</f>
        <v>#REF!</v>
      </c>
      <c r="AN17" s="69"/>
      <c r="AO17" s="311"/>
      <c r="AP17" s="312"/>
      <c r="AQ17" s="312"/>
      <c r="AR17" s="312"/>
      <c r="AS17" s="312"/>
      <c r="AT17" s="313"/>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row>
    <row r="18" spans="1:76" ht="15" customHeight="1" x14ac:dyDescent="0.3">
      <c r="A18" s="69"/>
      <c r="B18" s="260"/>
      <c r="C18" s="260"/>
      <c r="D18" s="261"/>
      <c r="E18" s="301"/>
      <c r="F18" s="302"/>
      <c r="G18" s="302"/>
      <c r="H18" s="302"/>
      <c r="I18" s="302"/>
      <c r="J18" s="53" t="e">
        <f>IF(AND('Mapa de Riesgos'!#REF!="Alta",'Mapa de Riesgos'!#REF!="Leve"),CONCATENATE("R3C",'Mapa de Riesgos'!#REF!),"")</f>
        <v>#REF!</v>
      </c>
      <c r="K18" s="54" t="e">
        <f>IF(AND('Mapa de Riesgos'!#REF!="Alta",'Mapa de Riesgos'!#REF!="Leve"),CONCATENATE("R3C",'Mapa de Riesgos'!#REF!),"")</f>
        <v>#REF!</v>
      </c>
      <c r="L18" s="54" t="e">
        <f>IF(AND('Mapa de Riesgos'!#REF!="Alta",'Mapa de Riesgos'!#REF!="Leve"),CONCATENATE("R3C",'Mapa de Riesgos'!#REF!),"")</f>
        <v>#REF!</v>
      </c>
      <c r="M18" s="54" t="e">
        <f>IF(AND('Mapa de Riesgos'!#REF!="Alta",'Mapa de Riesgos'!#REF!="Leve"),CONCATENATE("R3C",'Mapa de Riesgos'!#REF!),"")</f>
        <v>#REF!</v>
      </c>
      <c r="N18" s="54" t="e">
        <f>IF(AND('Mapa de Riesgos'!#REF!="Alta",'Mapa de Riesgos'!#REF!="Leve"),CONCATENATE("R3C",'Mapa de Riesgos'!#REF!),"")</f>
        <v>#REF!</v>
      </c>
      <c r="O18" s="55" t="e">
        <f>IF(AND('Mapa de Riesgos'!#REF!="Alta",'Mapa de Riesgos'!#REF!="Leve"),CONCATENATE("R3C",'Mapa de Riesgos'!#REF!),"")</f>
        <v>#REF!</v>
      </c>
      <c r="P18" s="53" t="e">
        <f>IF(AND('Mapa de Riesgos'!#REF!="Alta",'Mapa de Riesgos'!#REF!="Menor"),CONCATENATE("R3C",'Mapa de Riesgos'!#REF!),"")</f>
        <v>#REF!</v>
      </c>
      <c r="Q18" s="54" t="e">
        <f>IF(AND('Mapa de Riesgos'!#REF!="Alta",'Mapa de Riesgos'!#REF!="Menor"),CONCATENATE("R3C",'Mapa de Riesgos'!#REF!),"")</f>
        <v>#REF!</v>
      </c>
      <c r="R18" s="54" t="e">
        <f>IF(AND('Mapa de Riesgos'!#REF!="Alta",'Mapa de Riesgos'!#REF!="Menor"),CONCATENATE("R3C",'Mapa de Riesgos'!#REF!),"")</f>
        <v>#REF!</v>
      </c>
      <c r="S18" s="54" t="e">
        <f>IF(AND('Mapa de Riesgos'!#REF!="Alta",'Mapa de Riesgos'!#REF!="Menor"),CONCATENATE("R3C",'Mapa de Riesgos'!#REF!),"")</f>
        <v>#REF!</v>
      </c>
      <c r="T18" s="54" t="e">
        <f>IF(AND('Mapa de Riesgos'!#REF!="Alta",'Mapa de Riesgos'!#REF!="Menor"),CONCATENATE("R3C",'Mapa de Riesgos'!#REF!),"")</f>
        <v>#REF!</v>
      </c>
      <c r="U18" s="55" t="e">
        <f>IF(AND('Mapa de Riesgos'!#REF!="Alta",'Mapa de Riesgos'!#REF!="Menor"),CONCATENATE("R3C",'Mapa de Riesgos'!#REF!),"")</f>
        <v>#REF!</v>
      </c>
      <c r="V18" s="38" t="e">
        <f>IF(AND('Mapa de Riesgos'!#REF!="Alta",'Mapa de Riesgos'!#REF!="Moderado"),CONCATENATE("R3C",'Mapa de Riesgos'!#REF!),"")</f>
        <v>#REF!</v>
      </c>
      <c r="W18" s="39" t="e">
        <f>IF(AND('Mapa de Riesgos'!#REF!="Alta",'Mapa de Riesgos'!#REF!="Moderado"),CONCATENATE("R3C",'Mapa de Riesgos'!#REF!),"")</f>
        <v>#REF!</v>
      </c>
      <c r="X18" s="39" t="e">
        <f>IF(AND('Mapa de Riesgos'!#REF!="Alta",'Mapa de Riesgos'!#REF!="Moderado"),CONCATENATE("R3C",'Mapa de Riesgos'!#REF!),"")</f>
        <v>#REF!</v>
      </c>
      <c r="Y18" s="39" t="e">
        <f>IF(AND('Mapa de Riesgos'!#REF!="Alta",'Mapa de Riesgos'!#REF!="Moderado"),CONCATENATE("R3C",'Mapa de Riesgos'!#REF!),"")</f>
        <v>#REF!</v>
      </c>
      <c r="Z18" s="39" t="e">
        <f>IF(AND('Mapa de Riesgos'!#REF!="Alta",'Mapa de Riesgos'!#REF!="Moderado"),CONCATENATE("R3C",'Mapa de Riesgos'!#REF!),"")</f>
        <v>#REF!</v>
      </c>
      <c r="AA18" s="40" t="e">
        <f>IF(AND('Mapa de Riesgos'!#REF!="Alta",'Mapa de Riesgos'!#REF!="Moderado"),CONCATENATE("R3C",'Mapa de Riesgos'!#REF!),"")</f>
        <v>#REF!</v>
      </c>
      <c r="AB18" s="38" t="e">
        <f>IF(AND('Mapa de Riesgos'!#REF!="Alta",'Mapa de Riesgos'!#REF!="Mayor"),CONCATENATE("R3C",'Mapa de Riesgos'!#REF!),"")</f>
        <v>#REF!</v>
      </c>
      <c r="AC18" s="39" t="e">
        <f>IF(AND('Mapa de Riesgos'!#REF!="Alta",'Mapa de Riesgos'!#REF!="Mayor"),CONCATENATE("R3C",'Mapa de Riesgos'!#REF!),"")</f>
        <v>#REF!</v>
      </c>
      <c r="AD18" s="39" t="e">
        <f>IF(AND('Mapa de Riesgos'!#REF!="Alta",'Mapa de Riesgos'!#REF!="Mayor"),CONCATENATE("R3C",'Mapa de Riesgos'!#REF!),"")</f>
        <v>#REF!</v>
      </c>
      <c r="AE18" s="39" t="e">
        <f>IF(AND('Mapa de Riesgos'!#REF!="Alta",'Mapa de Riesgos'!#REF!="Mayor"),CONCATENATE("R3C",'Mapa de Riesgos'!#REF!),"")</f>
        <v>#REF!</v>
      </c>
      <c r="AF18" s="39" t="e">
        <f>IF(AND('Mapa de Riesgos'!#REF!="Alta",'Mapa de Riesgos'!#REF!="Mayor"),CONCATENATE("R3C",'Mapa de Riesgos'!#REF!),"")</f>
        <v>#REF!</v>
      </c>
      <c r="AG18" s="40" t="e">
        <f>IF(AND('Mapa de Riesgos'!#REF!="Alta",'Mapa de Riesgos'!#REF!="Mayor"),CONCATENATE("R3C",'Mapa de Riesgos'!#REF!),"")</f>
        <v>#REF!</v>
      </c>
      <c r="AH18" s="41" t="e">
        <f>IF(AND('Mapa de Riesgos'!#REF!="Alta",'Mapa de Riesgos'!#REF!="Catastrófico"),CONCATENATE("R3C",'Mapa de Riesgos'!#REF!),"")</f>
        <v>#REF!</v>
      </c>
      <c r="AI18" s="42" t="e">
        <f>IF(AND('Mapa de Riesgos'!#REF!="Alta",'Mapa de Riesgos'!#REF!="Catastrófico"),CONCATENATE("R3C",'Mapa de Riesgos'!#REF!),"")</f>
        <v>#REF!</v>
      </c>
      <c r="AJ18" s="42" t="e">
        <f>IF(AND('Mapa de Riesgos'!#REF!="Alta",'Mapa de Riesgos'!#REF!="Catastrófico"),CONCATENATE("R3C",'Mapa de Riesgos'!#REF!),"")</f>
        <v>#REF!</v>
      </c>
      <c r="AK18" s="42" t="e">
        <f>IF(AND('Mapa de Riesgos'!#REF!="Alta",'Mapa de Riesgos'!#REF!="Catastrófico"),CONCATENATE("R3C",'Mapa de Riesgos'!#REF!),"")</f>
        <v>#REF!</v>
      </c>
      <c r="AL18" s="42" t="e">
        <f>IF(AND('Mapa de Riesgos'!#REF!="Alta",'Mapa de Riesgos'!#REF!="Catastrófico"),CONCATENATE("R3C",'Mapa de Riesgos'!#REF!),"")</f>
        <v>#REF!</v>
      </c>
      <c r="AM18" s="43" t="e">
        <f>IF(AND('Mapa de Riesgos'!#REF!="Alta",'Mapa de Riesgos'!#REF!="Catastrófico"),CONCATENATE("R3C",'Mapa de Riesgos'!#REF!),"")</f>
        <v>#REF!</v>
      </c>
      <c r="AN18" s="69"/>
      <c r="AO18" s="311"/>
      <c r="AP18" s="312"/>
      <c r="AQ18" s="312"/>
      <c r="AR18" s="312"/>
      <c r="AS18" s="312"/>
      <c r="AT18" s="313"/>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row>
    <row r="19" spans="1:76" ht="15" customHeight="1" x14ac:dyDescent="0.3">
      <c r="A19" s="69"/>
      <c r="B19" s="260"/>
      <c r="C19" s="260"/>
      <c r="D19" s="261"/>
      <c r="E19" s="301"/>
      <c r="F19" s="302"/>
      <c r="G19" s="302"/>
      <c r="H19" s="302"/>
      <c r="I19" s="302"/>
      <c r="J19" s="53" t="e">
        <f>IF(AND('Mapa de Riesgos'!#REF!="Alta",'Mapa de Riesgos'!#REF!="Leve"),CONCATENATE("R4C",'Mapa de Riesgos'!#REF!),"")</f>
        <v>#REF!</v>
      </c>
      <c r="K19" s="54" t="e">
        <f>IF(AND('Mapa de Riesgos'!#REF!="Alta",'Mapa de Riesgos'!#REF!="Leve"),CONCATENATE("R4C",'Mapa de Riesgos'!#REF!),"")</f>
        <v>#REF!</v>
      </c>
      <c r="L19" s="54" t="e">
        <f>IF(AND('Mapa de Riesgos'!#REF!="Alta",'Mapa de Riesgos'!#REF!="Leve"),CONCATENATE("R4C",'Mapa de Riesgos'!#REF!),"")</f>
        <v>#REF!</v>
      </c>
      <c r="M19" s="54" t="e">
        <f>IF(AND('Mapa de Riesgos'!#REF!="Alta",'Mapa de Riesgos'!#REF!="Leve"),CONCATENATE("R4C",'Mapa de Riesgos'!#REF!),"")</f>
        <v>#REF!</v>
      </c>
      <c r="N19" s="54" t="e">
        <f>IF(AND('Mapa de Riesgos'!#REF!="Alta",'Mapa de Riesgos'!#REF!="Leve"),CONCATENATE("R4C",'Mapa de Riesgos'!#REF!),"")</f>
        <v>#REF!</v>
      </c>
      <c r="O19" s="55" t="e">
        <f>IF(AND('Mapa de Riesgos'!#REF!="Alta",'Mapa de Riesgos'!#REF!="Leve"),CONCATENATE("R4C",'Mapa de Riesgos'!#REF!),"")</f>
        <v>#REF!</v>
      </c>
      <c r="P19" s="53" t="e">
        <f>IF(AND('Mapa de Riesgos'!#REF!="Alta",'Mapa de Riesgos'!#REF!="Menor"),CONCATENATE("R4C",'Mapa de Riesgos'!#REF!),"")</f>
        <v>#REF!</v>
      </c>
      <c r="Q19" s="54" t="e">
        <f>IF(AND('Mapa de Riesgos'!#REF!="Alta",'Mapa de Riesgos'!#REF!="Menor"),CONCATENATE("R4C",'Mapa de Riesgos'!#REF!),"")</f>
        <v>#REF!</v>
      </c>
      <c r="R19" s="54" t="e">
        <f>IF(AND('Mapa de Riesgos'!#REF!="Alta",'Mapa de Riesgos'!#REF!="Menor"),CONCATENATE("R4C",'Mapa de Riesgos'!#REF!),"")</f>
        <v>#REF!</v>
      </c>
      <c r="S19" s="54" t="e">
        <f>IF(AND('Mapa de Riesgos'!#REF!="Alta",'Mapa de Riesgos'!#REF!="Menor"),CONCATENATE("R4C",'Mapa de Riesgos'!#REF!),"")</f>
        <v>#REF!</v>
      </c>
      <c r="T19" s="54" t="e">
        <f>IF(AND('Mapa de Riesgos'!#REF!="Alta",'Mapa de Riesgos'!#REF!="Menor"),CONCATENATE("R4C",'Mapa de Riesgos'!#REF!),"")</f>
        <v>#REF!</v>
      </c>
      <c r="U19" s="55" t="e">
        <f>IF(AND('Mapa de Riesgos'!#REF!="Alta",'Mapa de Riesgos'!#REF!="Menor"),CONCATENATE("R4C",'Mapa de Riesgos'!#REF!),"")</f>
        <v>#REF!</v>
      </c>
      <c r="V19" s="38" t="e">
        <f>IF(AND('Mapa de Riesgos'!#REF!="Alta",'Mapa de Riesgos'!#REF!="Moderado"),CONCATENATE("R4C",'Mapa de Riesgos'!#REF!),"")</f>
        <v>#REF!</v>
      </c>
      <c r="W19" s="39" t="e">
        <f>IF(AND('Mapa de Riesgos'!#REF!="Alta",'Mapa de Riesgos'!#REF!="Moderado"),CONCATENATE("R4C",'Mapa de Riesgos'!#REF!),"")</f>
        <v>#REF!</v>
      </c>
      <c r="X19" s="39" t="e">
        <f>IF(AND('Mapa de Riesgos'!#REF!="Alta",'Mapa de Riesgos'!#REF!="Moderado"),CONCATENATE("R4C",'Mapa de Riesgos'!#REF!),"")</f>
        <v>#REF!</v>
      </c>
      <c r="Y19" s="39" t="e">
        <f>IF(AND('Mapa de Riesgos'!#REF!="Alta",'Mapa de Riesgos'!#REF!="Moderado"),CONCATENATE("R4C",'Mapa de Riesgos'!#REF!),"")</f>
        <v>#REF!</v>
      </c>
      <c r="Z19" s="39" t="e">
        <f>IF(AND('Mapa de Riesgos'!#REF!="Alta",'Mapa de Riesgos'!#REF!="Moderado"),CONCATENATE("R4C",'Mapa de Riesgos'!#REF!),"")</f>
        <v>#REF!</v>
      </c>
      <c r="AA19" s="40" t="e">
        <f>IF(AND('Mapa de Riesgos'!#REF!="Alta",'Mapa de Riesgos'!#REF!="Moderado"),CONCATENATE("R4C",'Mapa de Riesgos'!#REF!),"")</f>
        <v>#REF!</v>
      </c>
      <c r="AB19" s="38" t="e">
        <f>IF(AND('Mapa de Riesgos'!#REF!="Alta",'Mapa de Riesgos'!#REF!="Mayor"),CONCATENATE("R4C",'Mapa de Riesgos'!#REF!),"")</f>
        <v>#REF!</v>
      </c>
      <c r="AC19" s="39" t="e">
        <f>IF(AND('Mapa de Riesgos'!#REF!="Alta",'Mapa de Riesgos'!#REF!="Mayor"),CONCATENATE("R4C",'Mapa de Riesgos'!#REF!),"")</f>
        <v>#REF!</v>
      </c>
      <c r="AD19" s="39" t="e">
        <f>IF(AND('Mapa de Riesgos'!#REF!="Alta",'Mapa de Riesgos'!#REF!="Mayor"),CONCATENATE("R4C",'Mapa de Riesgos'!#REF!),"")</f>
        <v>#REF!</v>
      </c>
      <c r="AE19" s="39" t="e">
        <f>IF(AND('Mapa de Riesgos'!#REF!="Alta",'Mapa de Riesgos'!#REF!="Mayor"),CONCATENATE("R4C",'Mapa de Riesgos'!#REF!),"")</f>
        <v>#REF!</v>
      </c>
      <c r="AF19" s="39" t="e">
        <f>IF(AND('Mapa de Riesgos'!#REF!="Alta",'Mapa de Riesgos'!#REF!="Mayor"),CONCATENATE("R4C",'Mapa de Riesgos'!#REF!),"")</f>
        <v>#REF!</v>
      </c>
      <c r="AG19" s="40" t="e">
        <f>IF(AND('Mapa de Riesgos'!#REF!="Alta",'Mapa de Riesgos'!#REF!="Mayor"),CONCATENATE("R4C",'Mapa de Riesgos'!#REF!),"")</f>
        <v>#REF!</v>
      </c>
      <c r="AH19" s="41" t="e">
        <f>IF(AND('Mapa de Riesgos'!#REF!="Alta",'Mapa de Riesgos'!#REF!="Catastrófico"),CONCATENATE("R4C",'Mapa de Riesgos'!#REF!),"")</f>
        <v>#REF!</v>
      </c>
      <c r="AI19" s="42" t="e">
        <f>IF(AND('Mapa de Riesgos'!#REF!="Alta",'Mapa de Riesgos'!#REF!="Catastrófico"),CONCATENATE("R4C",'Mapa de Riesgos'!#REF!),"")</f>
        <v>#REF!</v>
      </c>
      <c r="AJ19" s="42" t="e">
        <f>IF(AND('Mapa de Riesgos'!#REF!="Alta",'Mapa de Riesgos'!#REF!="Catastrófico"),CONCATENATE("R4C",'Mapa de Riesgos'!#REF!),"")</f>
        <v>#REF!</v>
      </c>
      <c r="AK19" s="42" t="e">
        <f>IF(AND('Mapa de Riesgos'!#REF!="Alta",'Mapa de Riesgos'!#REF!="Catastrófico"),CONCATENATE("R4C",'Mapa de Riesgos'!#REF!),"")</f>
        <v>#REF!</v>
      </c>
      <c r="AL19" s="42" t="e">
        <f>IF(AND('Mapa de Riesgos'!#REF!="Alta",'Mapa de Riesgos'!#REF!="Catastrófico"),CONCATENATE("R4C",'Mapa de Riesgos'!#REF!),"")</f>
        <v>#REF!</v>
      </c>
      <c r="AM19" s="43" t="e">
        <f>IF(AND('Mapa de Riesgos'!#REF!="Alta",'Mapa de Riesgos'!#REF!="Catastrófico"),CONCATENATE("R4C",'Mapa de Riesgos'!#REF!),"")</f>
        <v>#REF!</v>
      </c>
      <c r="AN19" s="69"/>
      <c r="AO19" s="311"/>
      <c r="AP19" s="312"/>
      <c r="AQ19" s="312"/>
      <c r="AR19" s="312"/>
      <c r="AS19" s="312"/>
      <c r="AT19" s="313"/>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row>
    <row r="20" spans="1:76" ht="15" customHeight="1" x14ac:dyDescent="0.3">
      <c r="A20" s="69"/>
      <c r="B20" s="260"/>
      <c r="C20" s="260"/>
      <c r="D20" s="261"/>
      <c r="E20" s="301"/>
      <c r="F20" s="302"/>
      <c r="G20" s="302"/>
      <c r="H20" s="302"/>
      <c r="I20" s="302"/>
      <c r="J20" s="53" t="e">
        <f>IF(AND('Mapa de Riesgos'!#REF!="Alta",'Mapa de Riesgos'!#REF!="Leve"),CONCATENATE("R5C",'Mapa de Riesgos'!#REF!),"")</f>
        <v>#REF!</v>
      </c>
      <c r="K20" s="54" t="e">
        <f>IF(AND('Mapa de Riesgos'!#REF!="Alta",'Mapa de Riesgos'!#REF!="Leve"),CONCATENATE("R5C",'Mapa de Riesgos'!#REF!),"")</f>
        <v>#REF!</v>
      </c>
      <c r="L20" s="54" t="e">
        <f>IF(AND('Mapa de Riesgos'!#REF!="Alta",'Mapa de Riesgos'!#REF!="Leve"),CONCATENATE("R5C",'Mapa de Riesgos'!#REF!),"")</f>
        <v>#REF!</v>
      </c>
      <c r="M20" s="54" t="e">
        <f>IF(AND('Mapa de Riesgos'!#REF!="Alta",'Mapa de Riesgos'!#REF!="Leve"),CONCATENATE("R5C",'Mapa de Riesgos'!#REF!),"")</f>
        <v>#REF!</v>
      </c>
      <c r="N20" s="54" t="e">
        <f>IF(AND('Mapa de Riesgos'!#REF!="Alta",'Mapa de Riesgos'!#REF!="Leve"),CONCATENATE("R5C",'Mapa de Riesgos'!#REF!),"")</f>
        <v>#REF!</v>
      </c>
      <c r="O20" s="55" t="e">
        <f>IF(AND('Mapa de Riesgos'!#REF!="Alta",'Mapa de Riesgos'!#REF!="Leve"),CONCATENATE("R5C",'Mapa de Riesgos'!#REF!),"")</f>
        <v>#REF!</v>
      </c>
      <c r="P20" s="53" t="e">
        <f>IF(AND('Mapa de Riesgos'!#REF!="Alta",'Mapa de Riesgos'!#REF!="Menor"),CONCATENATE("R5C",'Mapa de Riesgos'!#REF!),"")</f>
        <v>#REF!</v>
      </c>
      <c r="Q20" s="54" t="e">
        <f>IF(AND('Mapa de Riesgos'!#REF!="Alta",'Mapa de Riesgos'!#REF!="Menor"),CONCATENATE("R5C",'Mapa de Riesgos'!#REF!),"")</f>
        <v>#REF!</v>
      </c>
      <c r="R20" s="54" t="e">
        <f>IF(AND('Mapa de Riesgos'!#REF!="Alta",'Mapa de Riesgos'!#REF!="Menor"),CONCATENATE("R5C",'Mapa de Riesgos'!#REF!),"")</f>
        <v>#REF!</v>
      </c>
      <c r="S20" s="54" t="e">
        <f>IF(AND('Mapa de Riesgos'!#REF!="Alta",'Mapa de Riesgos'!#REF!="Menor"),CONCATENATE("R5C",'Mapa de Riesgos'!#REF!),"")</f>
        <v>#REF!</v>
      </c>
      <c r="T20" s="54" t="e">
        <f>IF(AND('Mapa de Riesgos'!#REF!="Alta",'Mapa de Riesgos'!#REF!="Menor"),CONCATENATE("R5C",'Mapa de Riesgos'!#REF!),"")</f>
        <v>#REF!</v>
      </c>
      <c r="U20" s="55" t="e">
        <f>IF(AND('Mapa de Riesgos'!#REF!="Alta",'Mapa de Riesgos'!#REF!="Menor"),CONCATENATE("R5C",'Mapa de Riesgos'!#REF!),"")</f>
        <v>#REF!</v>
      </c>
      <c r="V20" s="38" t="e">
        <f>IF(AND('Mapa de Riesgos'!#REF!="Alta",'Mapa de Riesgos'!#REF!="Moderado"),CONCATENATE("R5C",'Mapa de Riesgos'!#REF!),"")</f>
        <v>#REF!</v>
      </c>
      <c r="W20" s="39" t="e">
        <f>IF(AND('Mapa de Riesgos'!#REF!="Alta",'Mapa de Riesgos'!#REF!="Moderado"),CONCATENATE("R5C",'Mapa de Riesgos'!#REF!),"")</f>
        <v>#REF!</v>
      </c>
      <c r="X20" s="39" t="e">
        <f>IF(AND('Mapa de Riesgos'!#REF!="Alta",'Mapa de Riesgos'!#REF!="Moderado"),CONCATENATE("R5C",'Mapa de Riesgos'!#REF!),"")</f>
        <v>#REF!</v>
      </c>
      <c r="Y20" s="39" t="e">
        <f>IF(AND('Mapa de Riesgos'!#REF!="Alta",'Mapa de Riesgos'!#REF!="Moderado"),CONCATENATE("R5C",'Mapa de Riesgos'!#REF!),"")</f>
        <v>#REF!</v>
      </c>
      <c r="Z20" s="39" t="e">
        <f>IF(AND('Mapa de Riesgos'!#REF!="Alta",'Mapa de Riesgos'!#REF!="Moderado"),CONCATENATE("R5C",'Mapa de Riesgos'!#REF!),"")</f>
        <v>#REF!</v>
      </c>
      <c r="AA20" s="40" t="e">
        <f>IF(AND('Mapa de Riesgos'!#REF!="Alta",'Mapa de Riesgos'!#REF!="Moderado"),CONCATENATE("R5C",'Mapa de Riesgos'!#REF!),"")</f>
        <v>#REF!</v>
      </c>
      <c r="AB20" s="38" t="e">
        <f>IF(AND('Mapa de Riesgos'!#REF!="Alta",'Mapa de Riesgos'!#REF!="Mayor"),CONCATENATE("R5C",'Mapa de Riesgos'!#REF!),"")</f>
        <v>#REF!</v>
      </c>
      <c r="AC20" s="39" t="e">
        <f>IF(AND('Mapa de Riesgos'!#REF!="Alta",'Mapa de Riesgos'!#REF!="Mayor"),CONCATENATE("R5C",'Mapa de Riesgos'!#REF!),"")</f>
        <v>#REF!</v>
      </c>
      <c r="AD20" s="39" t="e">
        <f>IF(AND('Mapa de Riesgos'!#REF!="Alta",'Mapa de Riesgos'!#REF!="Mayor"),CONCATENATE("R5C",'Mapa de Riesgos'!#REF!),"")</f>
        <v>#REF!</v>
      </c>
      <c r="AE20" s="39" t="e">
        <f>IF(AND('Mapa de Riesgos'!#REF!="Alta",'Mapa de Riesgos'!#REF!="Mayor"),CONCATENATE("R5C",'Mapa de Riesgos'!#REF!),"")</f>
        <v>#REF!</v>
      </c>
      <c r="AF20" s="39" t="e">
        <f>IF(AND('Mapa de Riesgos'!#REF!="Alta",'Mapa de Riesgos'!#REF!="Mayor"),CONCATENATE("R5C",'Mapa de Riesgos'!#REF!),"")</f>
        <v>#REF!</v>
      </c>
      <c r="AG20" s="40" t="e">
        <f>IF(AND('Mapa de Riesgos'!#REF!="Alta",'Mapa de Riesgos'!#REF!="Mayor"),CONCATENATE("R5C",'Mapa de Riesgos'!#REF!),"")</f>
        <v>#REF!</v>
      </c>
      <c r="AH20" s="41" t="e">
        <f>IF(AND('Mapa de Riesgos'!#REF!="Alta",'Mapa de Riesgos'!#REF!="Catastrófico"),CONCATENATE("R5C",'Mapa de Riesgos'!#REF!),"")</f>
        <v>#REF!</v>
      </c>
      <c r="AI20" s="42" t="e">
        <f>IF(AND('Mapa de Riesgos'!#REF!="Alta",'Mapa de Riesgos'!#REF!="Catastrófico"),CONCATENATE("R5C",'Mapa de Riesgos'!#REF!),"")</f>
        <v>#REF!</v>
      </c>
      <c r="AJ20" s="42" t="e">
        <f>IF(AND('Mapa de Riesgos'!#REF!="Alta",'Mapa de Riesgos'!#REF!="Catastrófico"),CONCATENATE("R5C",'Mapa de Riesgos'!#REF!),"")</f>
        <v>#REF!</v>
      </c>
      <c r="AK20" s="42" t="e">
        <f>IF(AND('Mapa de Riesgos'!#REF!="Alta",'Mapa de Riesgos'!#REF!="Catastrófico"),CONCATENATE("R5C",'Mapa de Riesgos'!#REF!),"")</f>
        <v>#REF!</v>
      </c>
      <c r="AL20" s="42" t="e">
        <f>IF(AND('Mapa de Riesgos'!#REF!="Alta",'Mapa de Riesgos'!#REF!="Catastrófico"),CONCATENATE("R5C",'Mapa de Riesgos'!#REF!),"")</f>
        <v>#REF!</v>
      </c>
      <c r="AM20" s="43" t="e">
        <f>IF(AND('Mapa de Riesgos'!#REF!="Alta",'Mapa de Riesgos'!#REF!="Catastrófico"),CONCATENATE("R5C",'Mapa de Riesgos'!#REF!),"")</f>
        <v>#REF!</v>
      </c>
      <c r="AN20" s="69"/>
      <c r="AO20" s="311"/>
      <c r="AP20" s="312"/>
      <c r="AQ20" s="312"/>
      <c r="AR20" s="312"/>
      <c r="AS20" s="312"/>
      <c r="AT20" s="313"/>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row>
    <row r="21" spans="1:76" ht="15" customHeight="1" x14ac:dyDescent="0.3">
      <c r="A21" s="69"/>
      <c r="B21" s="260"/>
      <c r="C21" s="260"/>
      <c r="D21" s="261"/>
      <c r="E21" s="301"/>
      <c r="F21" s="302"/>
      <c r="G21" s="302"/>
      <c r="H21" s="302"/>
      <c r="I21" s="302"/>
      <c r="J21" s="53" t="e">
        <f>IF(AND('Mapa de Riesgos'!#REF!="Alta",'Mapa de Riesgos'!#REF!="Leve"),CONCATENATE("R6C",'Mapa de Riesgos'!#REF!),"")</f>
        <v>#REF!</v>
      </c>
      <c r="K21" s="54" t="e">
        <f>IF(AND('Mapa de Riesgos'!#REF!="Alta",'Mapa de Riesgos'!#REF!="Leve"),CONCATENATE("R6C",'Mapa de Riesgos'!#REF!),"")</f>
        <v>#REF!</v>
      </c>
      <c r="L21" s="54" t="e">
        <f>IF(AND('Mapa de Riesgos'!#REF!="Alta",'Mapa de Riesgos'!#REF!="Leve"),CONCATENATE("R6C",'Mapa de Riesgos'!#REF!),"")</f>
        <v>#REF!</v>
      </c>
      <c r="M21" s="54" t="e">
        <f>IF(AND('Mapa de Riesgos'!#REF!="Alta",'Mapa de Riesgos'!#REF!="Leve"),CONCATENATE("R6C",'Mapa de Riesgos'!#REF!),"")</f>
        <v>#REF!</v>
      </c>
      <c r="N21" s="54" t="e">
        <f>IF(AND('Mapa de Riesgos'!#REF!="Alta",'Mapa de Riesgos'!#REF!="Leve"),CONCATENATE("R6C",'Mapa de Riesgos'!#REF!),"")</f>
        <v>#REF!</v>
      </c>
      <c r="O21" s="55" t="e">
        <f>IF(AND('Mapa de Riesgos'!#REF!="Alta",'Mapa de Riesgos'!#REF!="Leve"),CONCATENATE("R6C",'Mapa de Riesgos'!#REF!),"")</f>
        <v>#REF!</v>
      </c>
      <c r="P21" s="53" t="e">
        <f>IF(AND('Mapa de Riesgos'!#REF!="Alta",'Mapa de Riesgos'!#REF!="Menor"),CONCATENATE("R6C",'Mapa de Riesgos'!#REF!),"")</f>
        <v>#REF!</v>
      </c>
      <c r="Q21" s="54" t="e">
        <f>IF(AND('Mapa de Riesgos'!#REF!="Alta",'Mapa de Riesgos'!#REF!="Menor"),CONCATENATE("R6C",'Mapa de Riesgos'!#REF!),"")</f>
        <v>#REF!</v>
      </c>
      <c r="R21" s="54" t="e">
        <f>IF(AND('Mapa de Riesgos'!#REF!="Alta",'Mapa de Riesgos'!#REF!="Menor"),CONCATENATE("R6C",'Mapa de Riesgos'!#REF!),"")</f>
        <v>#REF!</v>
      </c>
      <c r="S21" s="54" t="e">
        <f>IF(AND('Mapa de Riesgos'!#REF!="Alta",'Mapa de Riesgos'!#REF!="Menor"),CONCATENATE("R6C",'Mapa de Riesgos'!#REF!),"")</f>
        <v>#REF!</v>
      </c>
      <c r="T21" s="54" t="e">
        <f>IF(AND('Mapa de Riesgos'!#REF!="Alta",'Mapa de Riesgos'!#REF!="Menor"),CONCATENATE("R6C",'Mapa de Riesgos'!#REF!),"")</f>
        <v>#REF!</v>
      </c>
      <c r="U21" s="55" t="e">
        <f>IF(AND('Mapa de Riesgos'!#REF!="Alta",'Mapa de Riesgos'!#REF!="Menor"),CONCATENATE("R6C",'Mapa de Riesgos'!#REF!),"")</f>
        <v>#REF!</v>
      </c>
      <c r="V21" s="38" t="e">
        <f>IF(AND('Mapa de Riesgos'!#REF!="Alta",'Mapa de Riesgos'!#REF!="Moderado"),CONCATENATE("R6C",'Mapa de Riesgos'!#REF!),"")</f>
        <v>#REF!</v>
      </c>
      <c r="W21" s="39" t="e">
        <f>IF(AND('Mapa de Riesgos'!#REF!="Alta",'Mapa de Riesgos'!#REF!="Moderado"),CONCATENATE("R6C",'Mapa de Riesgos'!#REF!),"")</f>
        <v>#REF!</v>
      </c>
      <c r="X21" s="39" t="e">
        <f>IF(AND('Mapa de Riesgos'!#REF!="Alta",'Mapa de Riesgos'!#REF!="Moderado"),CONCATENATE("R6C",'Mapa de Riesgos'!#REF!),"")</f>
        <v>#REF!</v>
      </c>
      <c r="Y21" s="39" t="e">
        <f>IF(AND('Mapa de Riesgos'!#REF!="Alta",'Mapa de Riesgos'!#REF!="Moderado"),CONCATENATE("R6C",'Mapa de Riesgos'!#REF!),"")</f>
        <v>#REF!</v>
      </c>
      <c r="Z21" s="39" t="e">
        <f>IF(AND('Mapa de Riesgos'!#REF!="Alta",'Mapa de Riesgos'!#REF!="Moderado"),CONCATENATE("R6C",'Mapa de Riesgos'!#REF!),"")</f>
        <v>#REF!</v>
      </c>
      <c r="AA21" s="40" t="e">
        <f>IF(AND('Mapa de Riesgos'!#REF!="Alta",'Mapa de Riesgos'!#REF!="Moderado"),CONCATENATE("R6C",'Mapa de Riesgos'!#REF!),"")</f>
        <v>#REF!</v>
      </c>
      <c r="AB21" s="38" t="e">
        <f>IF(AND('Mapa de Riesgos'!#REF!="Alta",'Mapa de Riesgos'!#REF!="Mayor"),CONCATENATE("R6C",'Mapa de Riesgos'!#REF!),"")</f>
        <v>#REF!</v>
      </c>
      <c r="AC21" s="39" t="e">
        <f>IF(AND('Mapa de Riesgos'!#REF!="Alta",'Mapa de Riesgos'!#REF!="Mayor"),CONCATENATE("R6C",'Mapa de Riesgos'!#REF!),"")</f>
        <v>#REF!</v>
      </c>
      <c r="AD21" s="39" t="e">
        <f>IF(AND('Mapa de Riesgos'!#REF!="Alta",'Mapa de Riesgos'!#REF!="Mayor"),CONCATENATE("R6C",'Mapa de Riesgos'!#REF!),"")</f>
        <v>#REF!</v>
      </c>
      <c r="AE21" s="39" t="e">
        <f>IF(AND('Mapa de Riesgos'!#REF!="Alta",'Mapa de Riesgos'!#REF!="Mayor"),CONCATENATE("R6C",'Mapa de Riesgos'!#REF!),"")</f>
        <v>#REF!</v>
      </c>
      <c r="AF21" s="39" t="e">
        <f>IF(AND('Mapa de Riesgos'!#REF!="Alta",'Mapa de Riesgos'!#REF!="Mayor"),CONCATENATE("R6C",'Mapa de Riesgos'!#REF!),"")</f>
        <v>#REF!</v>
      </c>
      <c r="AG21" s="40" t="e">
        <f>IF(AND('Mapa de Riesgos'!#REF!="Alta",'Mapa de Riesgos'!#REF!="Mayor"),CONCATENATE("R6C",'Mapa de Riesgos'!#REF!),"")</f>
        <v>#REF!</v>
      </c>
      <c r="AH21" s="41" t="e">
        <f>IF(AND('Mapa de Riesgos'!#REF!="Alta",'Mapa de Riesgos'!#REF!="Catastrófico"),CONCATENATE("R6C",'Mapa de Riesgos'!#REF!),"")</f>
        <v>#REF!</v>
      </c>
      <c r="AI21" s="42" t="e">
        <f>IF(AND('Mapa de Riesgos'!#REF!="Alta",'Mapa de Riesgos'!#REF!="Catastrófico"),CONCATENATE("R6C",'Mapa de Riesgos'!#REF!),"")</f>
        <v>#REF!</v>
      </c>
      <c r="AJ21" s="42" t="e">
        <f>IF(AND('Mapa de Riesgos'!#REF!="Alta",'Mapa de Riesgos'!#REF!="Catastrófico"),CONCATENATE("R6C",'Mapa de Riesgos'!#REF!),"")</f>
        <v>#REF!</v>
      </c>
      <c r="AK21" s="42" t="e">
        <f>IF(AND('Mapa de Riesgos'!#REF!="Alta",'Mapa de Riesgos'!#REF!="Catastrófico"),CONCATENATE("R6C",'Mapa de Riesgos'!#REF!),"")</f>
        <v>#REF!</v>
      </c>
      <c r="AL21" s="42" t="e">
        <f>IF(AND('Mapa de Riesgos'!#REF!="Alta",'Mapa de Riesgos'!#REF!="Catastrófico"),CONCATENATE("R6C",'Mapa de Riesgos'!#REF!),"")</f>
        <v>#REF!</v>
      </c>
      <c r="AM21" s="43" t="e">
        <f>IF(AND('Mapa de Riesgos'!#REF!="Alta",'Mapa de Riesgos'!#REF!="Catastrófico"),CONCATENATE("R6C",'Mapa de Riesgos'!#REF!),"")</f>
        <v>#REF!</v>
      </c>
      <c r="AN21" s="69"/>
      <c r="AO21" s="311"/>
      <c r="AP21" s="312"/>
      <c r="AQ21" s="312"/>
      <c r="AR21" s="312"/>
      <c r="AS21" s="312"/>
      <c r="AT21" s="313"/>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row>
    <row r="22" spans="1:76" ht="15" customHeight="1" x14ac:dyDescent="0.3">
      <c r="A22" s="69"/>
      <c r="B22" s="260"/>
      <c r="C22" s="260"/>
      <c r="D22" s="261"/>
      <c r="E22" s="301"/>
      <c r="F22" s="302"/>
      <c r="G22" s="302"/>
      <c r="H22" s="302"/>
      <c r="I22" s="302"/>
      <c r="J22" s="53" t="e">
        <f>IF(AND('Mapa de Riesgos'!#REF!="Alta",'Mapa de Riesgos'!#REF!="Leve"),CONCATENATE("R7C",'Mapa de Riesgos'!#REF!),"")</f>
        <v>#REF!</v>
      </c>
      <c r="K22" s="54" t="e">
        <f>IF(AND('Mapa de Riesgos'!#REF!="Alta",'Mapa de Riesgos'!#REF!="Leve"),CONCATENATE("R7C",'Mapa de Riesgos'!#REF!),"")</f>
        <v>#REF!</v>
      </c>
      <c r="L22" s="54" t="e">
        <f>IF(AND('Mapa de Riesgos'!#REF!="Alta",'Mapa de Riesgos'!#REF!="Leve"),CONCATENATE("R7C",'Mapa de Riesgos'!#REF!),"")</f>
        <v>#REF!</v>
      </c>
      <c r="M22" s="54" t="e">
        <f>IF(AND('Mapa de Riesgos'!#REF!="Alta",'Mapa de Riesgos'!#REF!="Leve"),CONCATENATE("R7C",'Mapa de Riesgos'!#REF!),"")</f>
        <v>#REF!</v>
      </c>
      <c r="N22" s="54" t="e">
        <f>IF(AND('Mapa de Riesgos'!#REF!="Alta",'Mapa de Riesgos'!#REF!="Leve"),CONCATENATE("R7C",'Mapa de Riesgos'!#REF!),"")</f>
        <v>#REF!</v>
      </c>
      <c r="O22" s="55" t="e">
        <f>IF(AND('Mapa de Riesgos'!#REF!="Alta",'Mapa de Riesgos'!#REF!="Leve"),CONCATENATE("R7C",'Mapa de Riesgos'!#REF!),"")</f>
        <v>#REF!</v>
      </c>
      <c r="P22" s="53" t="e">
        <f>IF(AND('Mapa de Riesgos'!#REF!="Alta",'Mapa de Riesgos'!#REF!="Menor"),CONCATENATE("R7C",'Mapa de Riesgos'!#REF!),"")</f>
        <v>#REF!</v>
      </c>
      <c r="Q22" s="54" t="e">
        <f>IF(AND('Mapa de Riesgos'!#REF!="Alta",'Mapa de Riesgos'!#REF!="Menor"),CONCATENATE("R7C",'Mapa de Riesgos'!#REF!),"")</f>
        <v>#REF!</v>
      </c>
      <c r="R22" s="54" t="e">
        <f>IF(AND('Mapa de Riesgos'!#REF!="Alta",'Mapa de Riesgos'!#REF!="Menor"),CONCATENATE("R7C",'Mapa de Riesgos'!#REF!),"")</f>
        <v>#REF!</v>
      </c>
      <c r="S22" s="54" t="e">
        <f>IF(AND('Mapa de Riesgos'!#REF!="Alta",'Mapa de Riesgos'!#REF!="Menor"),CONCATENATE("R7C",'Mapa de Riesgos'!#REF!),"")</f>
        <v>#REF!</v>
      </c>
      <c r="T22" s="54" t="e">
        <f>IF(AND('Mapa de Riesgos'!#REF!="Alta",'Mapa de Riesgos'!#REF!="Menor"),CONCATENATE("R7C",'Mapa de Riesgos'!#REF!),"")</f>
        <v>#REF!</v>
      </c>
      <c r="U22" s="55" t="e">
        <f>IF(AND('Mapa de Riesgos'!#REF!="Alta",'Mapa de Riesgos'!#REF!="Menor"),CONCATENATE("R7C",'Mapa de Riesgos'!#REF!),"")</f>
        <v>#REF!</v>
      </c>
      <c r="V22" s="38" t="e">
        <f>IF(AND('Mapa de Riesgos'!#REF!="Alta",'Mapa de Riesgos'!#REF!="Moderado"),CONCATENATE("R7C",'Mapa de Riesgos'!#REF!),"")</f>
        <v>#REF!</v>
      </c>
      <c r="W22" s="39" t="e">
        <f>IF(AND('Mapa de Riesgos'!#REF!="Alta",'Mapa de Riesgos'!#REF!="Moderado"),CONCATENATE("R7C",'Mapa de Riesgos'!#REF!),"")</f>
        <v>#REF!</v>
      </c>
      <c r="X22" s="39" t="e">
        <f>IF(AND('Mapa de Riesgos'!#REF!="Alta",'Mapa de Riesgos'!#REF!="Moderado"),CONCATENATE("R7C",'Mapa de Riesgos'!#REF!),"")</f>
        <v>#REF!</v>
      </c>
      <c r="Y22" s="39" t="e">
        <f>IF(AND('Mapa de Riesgos'!#REF!="Alta",'Mapa de Riesgos'!#REF!="Moderado"),CONCATENATE("R7C",'Mapa de Riesgos'!#REF!),"")</f>
        <v>#REF!</v>
      </c>
      <c r="Z22" s="39" t="e">
        <f>IF(AND('Mapa de Riesgos'!#REF!="Alta",'Mapa de Riesgos'!#REF!="Moderado"),CONCATENATE("R7C",'Mapa de Riesgos'!#REF!),"")</f>
        <v>#REF!</v>
      </c>
      <c r="AA22" s="40" t="e">
        <f>IF(AND('Mapa de Riesgos'!#REF!="Alta",'Mapa de Riesgos'!#REF!="Moderado"),CONCATENATE("R7C",'Mapa de Riesgos'!#REF!),"")</f>
        <v>#REF!</v>
      </c>
      <c r="AB22" s="38" t="e">
        <f>IF(AND('Mapa de Riesgos'!#REF!="Alta",'Mapa de Riesgos'!#REF!="Mayor"),CONCATENATE("R7C",'Mapa de Riesgos'!#REF!),"")</f>
        <v>#REF!</v>
      </c>
      <c r="AC22" s="39" t="e">
        <f>IF(AND('Mapa de Riesgos'!#REF!="Alta",'Mapa de Riesgos'!#REF!="Mayor"),CONCATENATE("R7C",'Mapa de Riesgos'!#REF!),"")</f>
        <v>#REF!</v>
      </c>
      <c r="AD22" s="39" t="e">
        <f>IF(AND('Mapa de Riesgos'!#REF!="Alta",'Mapa de Riesgos'!#REF!="Mayor"),CONCATENATE("R7C",'Mapa de Riesgos'!#REF!),"")</f>
        <v>#REF!</v>
      </c>
      <c r="AE22" s="39" t="e">
        <f>IF(AND('Mapa de Riesgos'!#REF!="Alta",'Mapa de Riesgos'!#REF!="Mayor"),CONCATENATE("R7C",'Mapa de Riesgos'!#REF!),"")</f>
        <v>#REF!</v>
      </c>
      <c r="AF22" s="39" t="e">
        <f>IF(AND('Mapa de Riesgos'!#REF!="Alta",'Mapa de Riesgos'!#REF!="Mayor"),CONCATENATE("R7C",'Mapa de Riesgos'!#REF!),"")</f>
        <v>#REF!</v>
      </c>
      <c r="AG22" s="40" t="e">
        <f>IF(AND('Mapa de Riesgos'!#REF!="Alta",'Mapa de Riesgos'!#REF!="Mayor"),CONCATENATE("R7C",'Mapa de Riesgos'!#REF!),"")</f>
        <v>#REF!</v>
      </c>
      <c r="AH22" s="41" t="e">
        <f>IF(AND('Mapa de Riesgos'!#REF!="Alta",'Mapa de Riesgos'!#REF!="Catastrófico"),CONCATENATE("R7C",'Mapa de Riesgos'!#REF!),"")</f>
        <v>#REF!</v>
      </c>
      <c r="AI22" s="42" t="e">
        <f>IF(AND('Mapa de Riesgos'!#REF!="Alta",'Mapa de Riesgos'!#REF!="Catastrófico"),CONCATENATE("R7C",'Mapa de Riesgos'!#REF!),"")</f>
        <v>#REF!</v>
      </c>
      <c r="AJ22" s="42" t="e">
        <f>IF(AND('Mapa de Riesgos'!#REF!="Alta",'Mapa de Riesgos'!#REF!="Catastrófico"),CONCATENATE("R7C",'Mapa de Riesgos'!#REF!),"")</f>
        <v>#REF!</v>
      </c>
      <c r="AK22" s="42" t="e">
        <f>IF(AND('Mapa de Riesgos'!#REF!="Alta",'Mapa de Riesgos'!#REF!="Catastrófico"),CONCATENATE("R7C",'Mapa de Riesgos'!#REF!),"")</f>
        <v>#REF!</v>
      </c>
      <c r="AL22" s="42" t="e">
        <f>IF(AND('Mapa de Riesgos'!#REF!="Alta",'Mapa de Riesgos'!#REF!="Catastrófico"),CONCATENATE("R7C",'Mapa de Riesgos'!#REF!),"")</f>
        <v>#REF!</v>
      </c>
      <c r="AM22" s="43" t="e">
        <f>IF(AND('Mapa de Riesgos'!#REF!="Alta",'Mapa de Riesgos'!#REF!="Catastrófico"),CONCATENATE("R7C",'Mapa de Riesgos'!#REF!),"")</f>
        <v>#REF!</v>
      </c>
      <c r="AN22" s="69"/>
      <c r="AO22" s="311"/>
      <c r="AP22" s="312"/>
      <c r="AQ22" s="312"/>
      <c r="AR22" s="312"/>
      <c r="AS22" s="312"/>
      <c r="AT22" s="313"/>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row>
    <row r="23" spans="1:76" ht="15" customHeight="1" x14ac:dyDescent="0.3">
      <c r="A23" s="69"/>
      <c r="B23" s="260"/>
      <c r="C23" s="260"/>
      <c r="D23" s="261"/>
      <c r="E23" s="301"/>
      <c r="F23" s="302"/>
      <c r="G23" s="302"/>
      <c r="H23" s="302"/>
      <c r="I23" s="302"/>
      <c r="J23" s="53" t="e">
        <f>IF(AND('Mapa de Riesgos'!#REF!="Alta",'Mapa de Riesgos'!#REF!="Leve"),CONCATENATE("R8C",'Mapa de Riesgos'!#REF!),"")</f>
        <v>#REF!</v>
      </c>
      <c r="K23" s="54" t="e">
        <f>IF(AND('Mapa de Riesgos'!#REF!="Alta",'Mapa de Riesgos'!#REF!="Leve"),CONCATENATE("R8C",'Mapa de Riesgos'!#REF!),"")</f>
        <v>#REF!</v>
      </c>
      <c r="L23" s="54" t="e">
        <f>IF(AND('Mapa de Riesgos'!#REF!="Alta",'Mapa de Riesgos'!#REF!="Leve"),CONCATENATE("R8C",'Mapa de Riesgos'!#REF!),"")</f>
        <v>#REF!</v>
      </c>
      <c r="M23" s="54" t="e">
        <f>IF(AND('Mapa de Riesgos'!#REF!="Alta",'Mapa de Riesgos'!#REF!="Leve"),CONCATENATE("R8C",'Mapa de Riesgos'!#REF!),"")</f>
        <v>#REF!</v>
      </c>
      <c r="N23" s="54" t="e">
        <f>IF(AND('Mapa de Riesgos'!#REF!="Alta",'Mapa de Riesgos'!#REF!="Leve"),CONCATENATE("R8C",'Mapa de Riesgos'!#REF!),"")</f>
        <v>#REF!</v>
      </c>
      <c r="O23" s="55" t="e">
        <f>IF(AND('Mapa de Riesgos'!#REF!="Alta",'Mapa de Riesgos'!#REF!="Leve"),CONCATENATE("R8C",'Mapa de Riesgos'!#REF!),"")</f>
        <v>#REF!</v>
      </c>
      <c r="P23" s="53" t="e">
        <f>IF(AND('Mapa de Riesgos'!#REF!="Alta",'Mapa de Riesgos'!#REF!="Menor"),CONCATENATE("R8C",'Mapa de Riesgos'!#REF!),"")</f>
        <v>#REF!</v>
      </c>
      <c r="Q23" s="54" t="e">
        <f>IF(AND('Mapa de Riesgos'!#REF!="Alta",'Mapa de Riesgos'!#REF!="Menor"),CONCATENATE("R8C",'Mapa de Riesgos'!#REF!),"")</f>
        <v>#REF!</v>
      </c>
      <c r="R23" s="54" t="e">
        <f>IF(AND('Mapa de Riesgos'!#REF!="Alta",'Mapa de Riesgos'!#REF!="Menor"),CONCATENATE("R8C",'Mapa de Riesgos'!#REF!),"")</f>
        <v>#REF!</v>
      </c>
      <c r="S23" s="54" t="e">
        <f>IF(AND('Mapa de Riesgos'!#REF!="Alta",'Mapa de Riesgos'!#REF!="Menor"),CONCATENATE("R8C",'Mapa de Riesgos'!#REF!),"")</f>
        <v>#REF!</v>
      </c>
      <c r="T23" s="54" t="e">
        <f>IF(AND('Mapa de Riesgos'!#REF!="Alta",'Mapa de Riesgos'!#REF!="Menor"),CONCATENATE("R8C",'Mapa de Riesgos'!#REF!),"")</f>
        <v>#REF!</v>
      </c>
      <c r="U23" s="55" t="e">
        <f>IF(AND('Mapa de Riesgos'!#REF!="Alta",'Mapa de Riesgos'!#REF!="Menor"),CONCATENATE("R8C",'Mapa de Riesgos'!#REF!),"")</f>
        <v>#REF!</v>
      </c>
      <c r="V23" s="38" t="e">
        <f>IF(AND('Mapa de Riesgos'!#REF!="Alta",'Mapa de Riesgos'!#REF!="Moderado"),CONCATENATE("R8C",'Mapa de Riesgos'!#REF!),"")</f>
        <v>#REF!</v>
      </c>
      <c r="W23" s="39" t="e">
        <f>IF(AND('Mapa de Riesgos'!#REF!="Alta",'Mapa de Riesgos'!#REF!="Moderado"),CONCATENATE("R8C",'Mapa de Riesgos'!#REF!),"")</f>
        <v>#REF!</v>
      </c>
      <c r="X23" s="39" t="e">
        <f>IF(AND('Mapa de Riesgos'!#REF!="Alta",'Mapa de Riesgos'!#REF!="Moderado"),CONCATENATE("R8C",'Mapa de Riesgos'!#REF!),"")</f>
        <v>#REF!</v>
      </c>
      <c r="Y23" s="39" t="e">
        <f>IF(AND('Mapa de Riesgos'!#REF!="Alta",'Mapa de Riesgos'!#REF!="Moderado"),CONCATENATE("R8C",'Mapa de Riesgos'!#REF!),"")</f>
        <v>#REF!</v>
      </c>
      <c r="Z23" s="39" t="e">
        <f>IF(AND('Mapa de Riesgos'!#REF!="Alta",'Mapa de Riesgos'!#REF!="Moderado"),CONCATENATE("R8C",'Mapa de Riesgos'!#REF!),"")</f>
        <v>#REF!</v>
      </c>
      <c r="AA23" s="40" t="e">
        <f>IF(AND('Mapa de Riesgos'!#REF!="Alta",'Mapa de Riesgos'!#REF!="Moderado"),CONCATENATE("R8C",'Mapa de Riesgos'!#REF!),"")</f>
        <v>#REF!</v>
      </c>
      <c r="AB23" s="38" t="e">
        <f>IF(AND('Mapa de Riesgos'!#REF!="Alta",'Mapa de Riesgos'!#REF!="Mayor"),CONCATENATE("R8C",'Mapa de Riesgos'!#REF!),"")</f>
        <v>#REF!</v>
      </c>
      <c r="AC23" s="39" t="e">
        <f>IF(AND('Mapa de Riesgos'!#REF!="Alta",'Mapa de Riesgos'!#REF!="Mayor"),CONCATENATE("R8C",'Mapa de Riesgos'!#REF!),"")</f>
        <v>#REF!</v>
      </c>
      <c r="AD23" s="39" t="e">
        <f>IF(AND('Mapa de Riesgos'!#REF!="Alta",'Mapa de Riesgos'!#REF!="Mayor"),CONCATENATE("R8C",'Mapa de Riesgos'!#REF!),"")</f>
        <v>#REF!</v>
      </c>
      <c r="AE23" s="39" t="e">
        <f>IF(AND('Mapa de Riesgos'!#REF!="Alta",'Mapa de Riesgos'!#REF!="Mayor"),CONCATENATE("R8C",'Mapa de Riesgos'!#REF!),"")</f>
        <v>#REF!</v>
      </c>
      <c r="AF23" s="39" t="e">
        <f>IF(AND('Mapa de Riesgos'!#REF!="Alta",'Mapa de Riesgos'!#REF!="Mayor"),CONCATENATE("R8C",'Mapa de Riesgos'!#REF!),"")</f>
        <v>#REF!</v>
      </c>
      <c r="AG23" s="40" t="e">
        <f>IF(AND('Mapa de Riesgos'!#REF!="Alta",'Mapa de Riesgos'!#REF!="Mayor"),CONCATENATE("R8C",'Mapa de Riesgos'!#REF!),"")</f>
        <v>#REF!</v>
      </c>
      <c r="AH23" s="41" t="e">
        <f>IF(AND('Mapa de Riesgos'!#REF!="Alta",'Mapa de Riesgos'!#REF!="Catastrófico"),CONCATENATE("R8C",'Mapa de Riesgos'!#REF!),"")</f>
        <v>#REF!</v>
      </c>
      <c r="AI23" s="42" t="e">
        <f>IF(AND('Mapa de Riesgos'!#REF!="Alta",'Mapa de Riesgos'!#REF!="Catastrófico"),CONCATENATE("R8C",'Mapa de Riesgos'!#REF!),"")</f>
        <v>#REF!</v>
      </c>
      <c r="AJ23" s="42" t="e">
        <f>IF(AND('Mapa de Riesgos'!#REF!="Alta",'Mapa de Riesgos'!#REF!="Catastrófico"),CONCATENATE("R8C",'Mapa de Riesgos'!#REF!),"")</f>
        <v>#REF!</v>
      </c>
      <c r="AK23" s="42" t="e">
        <f>IF(AND('Mapa de Riesgos'!#REF!="Alta",'Mapa de Riesgos'!#REF!="Catastrófico"),CONCATENATE("R8C",'Mapa de Riesgos'!#REF!),"")</f>
        <v>#REF!</v>
      </c>
      <c r="AL23" s="42" t="e">
        <f>IF(AND('Mapa de Riesgos'!#REF!="Alta",'Mapa de Riesgos'!#REF!="Catastrófico"),CONCATENATE("R8C",'Mapa de Riesgos'!#REF!),"")</f>
        <v>#REF!</v>
      </c>
      <c r="AM23" s="43" t="e">
        <f>IF(AND('Mapa de Riesgos'!#REF!="Alta",'Mapa de Riesgos'!#REF!="Catastrófico"),CONCATENATE("R8C",'Mapa de Riesgos'!#REF!),"")</f>
        <v>#REF!</v>
      </c>
      <c r="AN23" s="69"/>
      <c r="AO23" s="311"/>
      <c r="AP23" s="312"/>
      <c r="AQ23" s="312"/>
      <c r="AR23" s="312"/>
      <c r="AS23" s="312"/>
      <c r="AT23" s="313"/>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row>
    <row r="24" spans="1:76" ht="15" customHeight="1" x14ac:dyDescent="0.3">
      <c r="A24" s="69"/>
      <c r="B24" s="260"/>
      <c r="C24" s="260"/>
      <c r="D24" s="261"/>
      <c r="E24" s="301"/>
      <c r="F24" s="302"/>
      <c r="G24" s="302"/>
      <c r="H24" s="302"/>
      <c r="I24" s="302"/>
      <c r="J24" s="53" t="e">
        <f>IF(AND('Mapa de Riesgos'!#REF!="Alta",'Mapa de Riesgos'!#REF!="Leve"),CONCATENATE("R9C",'Mapa de Riesgos'!#REF!),"")</f>
        <v>#REF!</v>
      </c>
      <c r="K24" s="54" t="e">
        <f>IF(AND('Mapa de Riesgos'!#REF!="Alta",'Mapa de Riesgos'!#REF!="Leve"),CONCATENATE("R9C",'Mapa de Riesgos'!#REF!),"")</f>
        <v>#REF!</v>
      </c>
      <c r="L24" s="54" t="e">
        <f>IF(AND('Mapa de Riesgos'!#REF!="Alta",'Mapa de Riesgos'!#REF!="Leve"),CONCATENATE("R9C",'Mapa de Riesgos'!#REF!),"")</f>
        <v>#REF!</v>
      </c>
      <c r="M24" s="54" t="e">
        <f>IF(AND('Mapa de Riesgos'!#REF!="Alta",'Mapa de Riesgos'!#REF!="Leve"),CONCATENATE("R9C",'Mapa de Riesgos'!#REF!),"")</f>
        <v>#REF!</v>
      </c>
      <c r="N24" s="54" t="e">
        <f>IF(AND('Mapa de Riesgos'!#REF!="Alta",'Mapa de Riesgos'!#REF!="Leve"),CONCATENATE("R9C",'Mapa de Riesgos'!#REF!),"")</f>
        <v>#REF!</v>
      </c>
      <c r="O24" s="55" t="e">
        <f>IF(AND('Mapa de Riesgos'!#REF!="Alta",'Mapa de Riesgos'!#REF!="Leve"),CONCATENATE("R9C",'Mapa de Riesgos'!#REF!),"")</f>
        <v>#REF!</v>
      </c>
      <c r="P24" s="53" t="e">
        <f>IF(AND('Mapa de Riesgos'!#REF!="Alta",'Mapa de Riesgos'!#REF!="Menor"),CONCATENATE("R9C",'Mapa de Riesgos'!#REF!),"")</f>
        <v>#REF!</v>
      </c>
      <c r="Q24" s="54" t="e">
        <f>IF(AND('Mapa de Riesgos'!#REF!="Alta",'Mapa de Riesgos'!#REF!="Menor"),CONCATENATE("R9C",'Mapa de Riesgos'!#REF!),"")</f>
        <v>#REF!</v>
      </c>
      <c r="R24" s="54" t="e">
        <f>IF(AND('Mapa de Riesgos'!#REF!="Alta",'Mapa de Riesgos'!#REF!="Menor"),CONCATENATE("R9C",'Mapa de Riesgos'!#REF!),"")</f>
        <v>#REF!</v>
      </c>
      <c r="S24" s="54" t="e">
        <f>IF(AND('Mapa de Riesgos'!#REF!="Alta",'Mapa de Riesgos'!#REF!="Menor"),CONCATENATE("R9C",'Mapa de Riesgos'!#REF!),"")</f>
        <v>#REF!</v>
      </c>
      <c r="T24" s="54" t="e">
        <f>IF(AND('Mapa de Riesgos'!#REF!="Alta",'Mapa de Riesgos'!#REF!="Menor"),CONCATENATE("R9C",'Mapa de Riesgos'!#REF!),"")</f>
        <v>#REF!</v>
      </c>
      <c r="U24" s="55" t="e">
        <f>IF(AND('Mapa de Riesgos'!#REF!="Alta",'Mapa de Riesgos'!#REF!="Menor"),CONCATENATE("R9C",'Mapa de Riesgos'!#REF!),"")</f>
        <v>#REF!</v>
      </c>
      <c r="V24" s="38" t="e">
        <f>IF(AND('Mapa de Riesgos'!#REF!="Alta",'Mapa de Riesgos'!#REF!="Moderado"),CONCATENATE("R9C",'Mapa de Riesgos'!#REF!),"")</f>
        <v>#REF!</v>
      </c>
      <c r="W24" s="39" t="e">
        <f>IF(AND('Mapa de Riesgos'!#REF!="Alta",'Mapa de Riesgos'!#REF!="Moderado"),CONCATENATE("R9C",'Mapa de Riesgos'!#REF!),"")</f>
        <v>#REF!</v>
      </c>
      <c r="X24" s="39" t="e">
        <f>IF(AND('Mapa de Riesgos'!#REF!="Alta",'Mapa de Riesgos'!#REF!="Moderado"),CONCATENATE("R9C",'Mapa de Riesgos'!#REF!),"")</f>
        <v>#REF!</v>
      </c>
      <c r="Y24" s="39" t="e">
        <f>IF(AND('Mapa de Riesgos'!#REF!="Alta",'Mapa de Riesgos'!#REF!="Moderado"),CONCATENATE("R9C",'Mapa de Riesgos'!#REF!),"")</f>
        <v>#REF!</v>
      </c>
      <c r="Z24" s="39" t="e">
        <f>IF(AND('Mapa de Riesgos'!#REF!="Alta",'Mapa de Riesgos'!#REF!="Moderado"),CONCATENATE("R9C",'Mapa de Riesgos'!#REF!),"")</f>
        <v>#REF!</v>
      </c>
      <c r="AA24" s="40" t="e">
        <f>IF(AND('Mapa de Riesgos'!#REF!="Alta",'Mapa de Riesgos'!#REF!="Moderado"),CONCATENATE("R9C",'Mapa de Riesgos'!#REF!),"")</f>
        <v>#REF!</v>
      </c>
      <c r="AB24" s="38" t="e">
        <f>IF(AND('Mapa de Riesgos'!#REF!="Alta",'Mapa de Riesgos'!#REF!="Mayor"),CONCATENATE("R9C",'Mapa de Riesgos'!#REF!),"")</f>
        <v>#REF!</v>
      </c>
      <c r="AC24" s="39" t="e">
        <f>IF(AND('Mapa de Riesgos'!#REF!="Alta",'Mapa de Riesgos'!#REF!="Mayor"),CONCATENATE("R9C",'Mapa de Riesgos'!#REF!),"")</f>
        <v>#REF!</v>
      </c>
      <c r="AD24" s="39" t="e">
        <f>IF(AND('Mapa de Riesgos'!#REF!="Alta",'Mapa de Riesgos'!#REF!="Mayor"),CONCATENATE("R9C",'Mapa de Riesgos'!#REF!),"")</f>
        <v>#REF!</v>
      </c>
      <c r="AE24" s="39" t="e">
        <f>IF(AND('Mapa de Riesgos'!#REF!="Alta",'Mapa de Riesgos'!#REF!="Mayor"),CONCATENATE("R9C",'Mapa de Riesgos'!#REF!),"")</f>
        <v>#REF!</v>
      </c>
      <c r="AF24" s="39" t="e">
        <f>IF(AND('Mapa de Riesgos'!#REF!="Alta",'Mapa de Riesgos'!#REF!="Mayor"),CONCATENATE("R9C",'Mapa de Riesgos'!#REF!),"")</f>
        <v>#REF!</v>
      </c>
      <c r="AG24" s="40" t="e">
        <f>IF(AND('Mapa de Riesgos'!#REF!="Alta",'Mapa de Riesgos'!#REF!="Mayor"),CONCATENATE("R9C",'Mapa de Riesgos'!#REF!),"")</f>
        <v>#REF!</v>
      </c>
      <c r="AH24" s="41" t="e">
        <f>IF(AND('Mapa de Riesgos'!#REF!="Alta",'Mapa de Riesgos'!#REF!="Catastrófico"),CONCATENATE("R9C",'Mapa de Riesgos'!#REF!),"")</f>
        <v>#REF!</v>
      </c>
      <c r="AI24" s="42" t="e">
        <f>IF(AND('Mapa de Riesgos'!#REF!="Alta",'Mapa de Riesgos'!#REF!="Catastrófico"),CONCATENATE("R9C",'Mapa de Riesgos'!#REF!),"")</f>
        <v>#REF!</v>
      </c>
      <c r="AJ24" s="42" t="e">
        <f>IF(AND('Mapa de Riesgos'!#REF!="Alta",'Mapa de Riesgos'!#REF!="Catastrófico"),CONCATENATE("R9C",'Mapa de Riesgos'!#REF!),"")</f>
        <v>#REF!</v>
      </c>
      <c r="AK24" s="42" t="e">
        <f>IF(AND('Mapa de Riesgos'!#REF!="Alta",'Mapa de Riesgos'!#REF!="Catastrófico"),CONCATENATE("R9C",'Mapa de Riesgos'!#REF!),"")</f>
        <v>#REF!</v>
      </c>
      <c r="AL24" s="42" t="e">
        <f>IF(AND('Mapa de Riesgos'!#REF!="Alta",'Mapa de Riesgos'!#REF!="Catastrófico"),CONCATENATE("R9C",'Mapa de Riesgos'!#REF!),"")</f>
        <v>#REF!</v>
      </c>
      <c r="AM24" s="43" t="e">
        <f>IF(AND('Mapa de Riesgos'!#REF!="Alta",'Mapa de Riesgos'!#REF!="Catastrófico"),CONCATENATE("R9C",'Mapa de Riesgos'!#REF!),"")</f>
        <v>#REF!</v>
      </c>
      <c r="AN24" s="69"/>
      <c r="AO24" s="311"/>
      <c r="AP24" s="312"/>
      <c r="AQ24" s="312"/>
      <c r="AR24" s="312"/>
      <c r="AS24" s="312"/>
      <c r="AT24" s="313"/>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row>
    <row r="25" spans="1:76" ht="15.75" customHeight="1" thickBot="1" x14ac:dyDescent="0.35">
      <c r="A25" s="69"/>
      <c r="B25" s="260"/>
      <c r="C25" s="260"/>
      <c r="D25" s="261"/>
      <c r="E25" s="304"/>
      <c r="F25" s="305"/>
      <c r="G25" s="305"/>
      <c r="H25" s="305"/>
      <c r="I25" s="305"/>
      <c r="J25" s="56" t="e">
        <f>IF(AND('Mapa de Riesgos'!#REF!="Alta",'Mapa de Riesgos'!#REF!="Leve"),CONCATENATE("R10C",'Mapa de Riesgos'!#REF!),"")</f>
        <v>#REF!</v>
      </c>
      <c r="K25" s="57" t="e">
        <f>IF(AND('Mapa de Riesgos'!#REF!="Alta",'Mapa de Riesgos'!#REF!="Leve"),CONCATENATE("R10C",'Mapa de Riesgos'!#REF!),"")</f>
        <v>#REF!</v>
      </c>
      <c r="L25" s="57" t="e">
        <f>IF(AND('Mapa de Riesgos'!#REF!="Alta",'Mapa de Riesgos'!#REF!="Leve"),CONCATENATE("R10C",'Mapa de Riesgos'!#REF!),"")</f>
        <v>#REF!</v>
      </c>
      <c r="M25" s="57" t="e">
        <f>IF(AND('Mapa de Riesgos'!#REF!="Alta",'Mapa de Riesgos'!#REF!="Leve"),CONCATENATE("R10C",'Mapa de Riesgos'!#REF!),"")</f>
        <v>#REF!</v>
      </c>
      <c r="N25" s="57" t="e">
        <f>IF(AND('Mapa de Riesgos'!#REF!="Alta",'Mapa de Riesgos'!#REF!="Leve"),CONCATENATE("R10C",'Mapa de Riesgos'!#REF!),"")</f>
        <v>#REF!</v>
      </c>
      <c r="O25" s="58" t="e">
        <f>IF(AND('Mapa de Riesgos'!#REF!="Alta",'Mapa de Riesgos'!#REF!="Leve"),CONCATENATE("R10C",'Mapa de Riesgos'!#REF!),"")</f>
        <v>#REF!</v>
      </c>
      <c r="P25" s="56" t="e">
        <f>IF(AND('Mapa de Riesgos'!#REF!="Alta",'Mapa de Riesgos'!#REF!="Menor"),CONCATENATE("R10C",'Mapa de Riesgos'!#REF!),"")</f>
        <v>#REF!</v>
      </c>
      <c r="Q25" s="57" t="e">
        <f>IF(AND('Mapa de Riesgos'!#REF!="Alta",'Mapa de Riesgos'!#REF!="Menor"),CONCATENATE("R10C",'Mapa de Riesgos'!#REF!),"")</f>
        <v>#REF!</v>
      </c>
      <c r="R25" s="57" t="e">
        <f>IF(AND('Mapa de Riesgos'!#REF!="Alta",'Mapa de Riesgos'!#REF!="Menor"),CONCATENATE("R10C",'Mapa de Riesgos'!#REF!),"")</f>
        <v>#REF!</v>
      </c>
      <c r="S25" s="57" t="e">
        <f>IF(AND('Mapa de Riesgos'!#REF!="Alta",'Mapa de Riesgos'!#REF!="Menor"),CONCATENATE("R10C",'Mapa de Riesgos'!#REF!),"")</f>
        <v>#REF!</v>
      </c>
      <c r="T25" s="57" t="e">
        <f>IF(AND('Mapa de Riesgos'!#REF!="Alta",'Mapa de Riesgos'!#REF!="Menor"),CONCATENATE("R10C",'Mapa de Riesgos'!#REF!),"")</f>
        <v>#REF!</v>
      </c>
      <c r="U25" s="58" t="e">
        <f>IF(AND('Mapa de Riesgos'!#REF!="Alta",'Mapa de Riesgos'!#REF!="Menor"),CONCATENATE("R10C",'Mapa de Riesgos'!#REF!),"")</f>
        <v>#REF!</v>
      </c>
      <c r="V25" s="44" t="e">
        <f>IF(AND('Mapa de Riesgos'!#REF!="Alta",'Mapa de Riesgos'!#REF!="Moderado"),CONCATENATE("R10C",'Mapa de Riesgos'!#REF!),"")</f>
        <v>#REF!</v>
      </c>
      <c r="W25" s="45" t="e">
        <f>IF(AND('Mapa de Riesgos'!#REF!="Alta",'Mapa de Riesgos'!#REF!="Moderado"),CONCATENATE("R10C",'Mapa de Riesgos'!#REF!),"")</f>
        <v>#REF!</v>
      </c>
      <c r="X25" s="45" t="e">
        <f>IF(AND('Mapa de Riesgos'!#REF!="Alta",'Mapa de Riesgos'!#REF!="Moderado"),CONCATENATE("R10C",'Mapa de Riesgos'!#REF!),"")</f>
        <v>#REF!</v>
      </c>
      <c r="Y25" s="45" t="e">
        <f>IF(AND('Mapa de Riesgos'!#REF!="Alta",'Mapa de Riesgos'!#REF!="Moderado"),CONCATENATE("R10C",'Mapa de Riesgos'!#REF!),"")</f>
        <v>#REF!</v>
      </c>
      <c r="Z25" s="45" t="e">
        <f>IF(AND('Mapa de Riesgos'!#REF!="Alta",'Mapa de Riesgos'!#REF!="Moderado"),CONCATENATE("R10C",'Mapa de Riesgos'!#REF!),"")</f>
        <v>#REF!</v>
      </c>
      <c r="AA25" s="46" t="e">
        <f>IF(AND('Mapa de Riesgos'!#REF!="Alta",'Mapa de Riesgos'!#REF!="Moderado"),CONCATENATE("R10C",'Mapa de Riesgos'!#REF!),"")</f>
        <v>#REF!</v>
      </c>
      <c r="AB25" s="44" t="e">
        <f>IF(AND('Mapa de Riesgos'!#REF!="Alta",'Mapa de Riesgos'!#REF!="Mayor"),CONCATENATE("R10C",'Mapa de Riesgos'!#REF!),"")</f>
        <v>#REF!</v>
      </c>
      <c r="AC25" s="45" t="e">
        <f>IF(AND('Mapa de Riesgos'!#REF!="Alta",'Mapa de Riesgos'!#REF!="Mayor"),CONCATENATE("R10C",'Mapa de Riesgos'!#REF!),"")</f>
        <v>#REF!</v>
      </c>
      <c r="AD25" s="45" t="e">
        <f>IF(AND('Mapa de Riesgos'!#REF!="Alta",'Mapa de Riesgos'!#REF!="Mayor"),CONCATENATE("R10C",'Mapa de Riesgos'!#REF!),"")</f>
        <v>#REF!</v>
      </c>
      <c r="AE25" s="45" t="e">
        <f>IF(AND('Mapa de Riesgos'!#REF!="Alta",'Mapa de Riesgos'!#REF!="Mayor"),CONCATENATE("R10C",'Mapa de Riesgos'!#REF!),"")</f>
        <v>#REF!</v>
      </c>
      <c r="AF25" s="45" t="e">
        <f>IF(AND('Mapa de Riesgos'!#REF!="Alta",'Mapa de Riesgos'!#REF!="Mayor"),CONCATENATE("R10C",'Mapa de Riesgos'!#REF!),"")</f>
        <v>#REF!</v>
      </c>
      <c r="AG25" s="46" t="e">
        <f>IF(AND('Mapa de Riesgos'!#REF!="Alta",'Mapa de Riesgos'!#REF!="Mayor"),CONCATENATE("R10C",'Mapa de Riesgos'!#REF!),"")</f>
        <v>#REF!</v>
      </c>
      <c r="AH25" s="47" t="e">
        <f>IF(AND('Mapa de Riesgos'!#REF!="Alta",'Mapa de Riesgos'!#REF!="Catastrófico"),CONCATENATE("R10C",'Mapa de Riesgos'!#REF!),"")</f>
        <v>#REF!</v>
      </c>
      <c r="AI25" s="48" t="e">
        <f>IF(AND('Mapa de Riesgos'!#REF!="Alta",'Mapa de Riesgos'!#REF!="Catastrófico"),CONCATENATE("R10C",'Mapa de Riesgos'!#REF!),"")</f>
        <v>#REF!</v>
      </c>
      <c r="AJ25" s="48" t="e">
        <f>IF(AND('Mapa de Riesgos'!#REF!="Alta",'Mapa de Riesgos'!#REF!="Catastrófico"),CONCATENATE("R10C",'Mapa de Riesgos'!#REF!),"")</f>
        <v>#REF!</v>
      </c>
      <c r="AK25" s="48" t="e">
        <f>IF(AND('Mapa de Riesgos'!#REF!="Alta",'Mapa de Riesgos'!#REF!="Catastrófico"),CONCATENATE("R10C",'Mapa de Riesgos'!#REF!),"")</f>
        <v>#REF!</v>
      </c>
      <c r="AL25" s="48" t="e">
        <f>IF(AND('Mapa de Riesgos'!#REF!="Alta",'Mapa de Riesgos'!#REF!="Catastrófico"),CONCATENATE("R10C",'Mapa de Riesgos'!#REF!),"")</f>
        <v>#REF!</v>
      </c>
      <c r="AM25" s="49" t="e">
        <f>IF(AND('Mapa de Riesgos'!#REF!="Alta",'Mapa de Riesgos'!#REF!="Catastrófico"),CONCATENATE("R10C",'Mapa de Riesgos'!#REF!),"")</f>
        <v>#REF!</v>
      </c>
      <c r="AN25" s="69"/>
      <c r="AO25" s="314"/>
      <c r="AP25" s="315"/>
      <c r="AQ25" s="315"/>
      <c r="AR25" s="315"/>
      <c r="AS25" s="315"/>
      <c r="AT25" s="316"/>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row>
    <row r="26" spans="1:76" ht="15" customHeight="1" x14ac:dyDescent="0.3">
      <c r="A26" s="69"/>
      <c r="B26" s="260"/>
      <c r="C26" s="260"/>
      <c r="D26" s="261"/>
      <c r="E26" s="298" t="s">
        <v>112</v>
      </c>
      <c r="F26" s="299"/>
      <c r="G26" s="299"/>
      <c r="H26" s="299"/>
      <c r="I26" s="300"/>
      <c r="J26" s="50" t="str">
        <f>IF(AND('Mapa de Riesgos'!$AB$7="Media",'Mapa de Riesgos'!$AD$7="Leve"),CONCATENATE("R1C",'Mapa de Riesgos'!$R$7),"")</f>
        <v/>
      </c>
      <c r="K26" s="51" t="str">
        <f>IF(AND('Mapa de Riesgos'!$AB$8="Media",'Mapa de Riesgos'!$AD$8="Leve"),CONCATENATE("R1C",'Mapa de Riesgos'!$R$8),"")</f>
        <v/>
      </c>
      <c r="L26" s="51" t="e">
        <f>IF(AND('Mapa de Riesgos'!#REF!="Media",'Mapa de Riesgos'!#REF!="Leve"),CONCATENATE("R1C",'Mapa de Riesgos'!#REF!),"")</f>
        <v>#REF!</v>
      </c>
      <c r="M26" s="51" t="e">
        <f>IF(AND('Mapa de Riesgos'!#REF!="Media",'Mapa de Riesgos'!#REF!="Leve"),CONCATENATE("R1C",'Mapa de Riesgos'!#REF!),"")</f>
        <v>#REF!</v>
      </c>
      <c r="N26" s="51" t="e">
        <f>IF(AND('Mapa de Riesgos'!#REF!="Media",'Mapa de Riesgos'!#REF!="Leve"),CONCATENATE("R1C",'Mapa de Riesgos'!#REF!),"")</f>
        <v>#REF!</v>
      </c>
      <c r="O26" s="52" t="e">
        <f>IF(AND('Mapa de Riesgos'!#REF!="Media",'Mapa de Riesgos'!#REF!="Leve"),CONCATENATE("R1C",'Mapa de Riesgos'!#REF!),"")</f>
        <v>#REF!</v>
      </c>
      <c r="P26" s="50" t="str">
        <f>IF(AND('Mapa de Riesgos'!$AB$7="Media",'Mapa de Riesgos'!$AD$7="Menor"),CONCATENATE("R1C",'Mapa de Riesgos'!$R$7),"")</f>
        <v/>
      </c>
      <c r="Q26" s="51" t="str">
        <f>IF(AND('Mapa de Riesgos'!$AB$8="Media",'Mapa de Riesgos'!$AD$8="Menor"),CONCATENATE("R1C",'Mapa de Riesgos'!$R$8),"")</f>
        <v/>
      </c>
      <c r="R26" s="51" t="e">
        <f>IF(AND('Mapa de Riesgos'!#REF!="Media",'Mapa de Riesgos'!#REF!="Menor"),CONCATENATE("R1C",'Mapa de Riesgos'!#REF!),"")</f>
        <v>#REF!</v>
      </c>
      <c r="S26" s="51" t="e">
        <f>IF(AND('Mapa de Riesgos'!#REF!="Media",'Mapa de Riesgos'!#REF!="Menor"),CONCATENATE("R1C",'Mapa de Riesgos'!#REF!),"")</f>
        <v>#REF!</v>
      </c>
      <c r="T26" s="51" t="e">
        <f>IF(AND('Mapa de Riesgos'!#REF!="Media",'Mapa de Riesgos'!#REF!="Menor"),CONCATENATE("R1C",'Mapa de Riesgos'!#REF!),"")</f>
        <v>#REF!</v>
      </c>
      <c r="U26" s="52" t="e">
        <f>IF(AND('Mapa de Riesgos'!#REF!="Media",'Mapa de Riesgos'!#REF!="Menor"),CONCATENATE("R1C",'Mapa de Riesgos'!#REF!),"")</f>
        <v>#REF!</v>
      </c>
      <c r="V26" s="50" t="str">
        <f>IF(AND('Mapa de Riesgos'!$AB$7="Media",'Mapa de Riesgos'!$AD$7="Moderado"),CONCATENATE("R1C",'Mapa de Riesgos'!$R$7),"")</f>
        <v/>
      </c>
      <c r="W26" s="51" t="str">
        <f>IF(AND('Mapa de Riesgos'!$AB$8="Media",'Mapa de Riesgos'!$AD$8="Moderado"),CONCATENATE("R1C",'Mapa de Riesgos'!$R$8),"")</f>
        <v>R1C2</v>
      </c>
      <c r="X26" s="51" t="e">
        <f>IF(AND('Mapa de Riesgos'!#REF!="Media",'Mapa de Riesgos'!#REF!="Moderado"),CONCATENATE("R1C",'Mapa de Riesgos'!#REF!),"")</f>
        <v>#REF!</v>
      </c>
      <c r="Y26" s="51" t="e">
        <f>IF(AND('Mapa de Riesgos'!#REF!="Media",'Mapa de Riesgos'!#REF!="Moderado"),CONCATENATE("R1C",'Mapa de Riesgos'!#REF!),"")</f>
        <v>#REF!</v>
      </c>
      <c r="Z26" s="51" t="e">
        <f>IF(AND('Mapa de Riesgos'!#REF!="Media",'Mapa de Riesgos'!#REF!="Moderado"),CONCATENATE("R1C",'Mapa de Riesgos'!#REF!),"")</f>
        <v>#REF!</v>
      </c>
      <c r="AA26" s="52" t="e">
        <f>IF(AND('Mapa de Riesgos'!#REF!="Media",'Mapa de Riesgos'!#REF!="Moderado"),CONCATENATE("R1C",'Mapa de Riesgos'!#REF!),"")</f>
        <v>#REF!</v>
      </c>
      <c r="AB26" s="32" t="str">
        <f>IF(AND('Mapa de Riesgos'!$AB$7="Media",'Mapa de Riesgos'!$AD$7="Mayor"),CONCATENATE("R1C",'Mapa de Riesgos'!$R$7),"")</f>
        <v/>
      </c>
      <c r="AC26" s="33" t="str">
        <f>IF(AND('Mapa de Riesgos'!$AB$8="Media",'Mapa de Riesgos'!$AD$8="Mayor"),CONCATENATE("R1C",'Mapa de Riesgos'!$R$8),"")</f>
        <v/>
      </c>
      <c r="AD26" s="33" t="e">
        <f>IF(AND('Mapa de Riesgos'!#REF!="Media",'Mapa de Riesgos'!#REF!="Mayor"),CONCATENATE("R1C",'Mapa de Riesgos'!#REF!),"")</f>
        <v>#REF!</v>
      </c>
      <c r="AE26" s="33" t="e">
        <f>IF(AND('Mapa de Riesgos'!#REF!="Media",'Mapa de Riesgos'!#REF!="Mayor"),CONCATENATE("R1C",'Mapa de Riesgos'!#REF!),"")</f>
        <v>#REF!</v>
      </c>
      <c r="AF26" s="33" t="e">
        <f>IF(AND('Mapa de Riesgos'!#REF!="Media",'Mapa de Riesgos'!#REF!="Mayor"),CONCATENATE("R1C",'Mapa de Riesgos'!#REF!),"")</f>
        <v>#REF!</v>
      </c>
      <c r="AG26" s="34" t="e">
        <f>IF(AND('Mapa de Riesgos'!#REF!="Media",'Mapa de Riesgos'!#REF!="Mayor"),CONCATENATE("R1C",'Mapa de Riesgos'!#REF!),"")</f>
        <v>#REF!</v>
      </c>
      <c r="AH26" s="35" t="str">
        <f>IF(AND('Mapa de Riesgos'!$AB$7="Media",'Mapa de Riesgos'!$AD$7="Catastrófico"),CONCATENATE("R1C",'Mapa de Riesgos'!$R$7),"")</f>
        <v/>
      </c>
      <c r="AI26" s="36" t="str">
        <f>IF(AND('Mapa de Riesgos'!$AB$8="Media",'Mapa de Riesgos'!$AD$8="Catastrófico"),CONCATENATE("R1C",'Mapa de Riesgos'!$R$8),"")</f>
        <v/>
      </c>
      <c r="AJ26" s="36" t="e">
        <f>IF(AND('Mapa de Riesgos'!#REF!="Media",'Mapa de Riesgos'!#REF!="Catastrófico"),CONCATENATE("R1C",'Mapa de Riesgos'!#REF!),"")</f>
        <v>#REF!</v>
      </c>
      <c r="AK26" s="36" t="e">
        <f>IF(AND('Mapa de Riesgos'!#REF!="Media",'Mapa de Riesgos'!#REF!="Catastrófico"),CONCATENATE("R1C",'Mapa de Riesgos'!#REF!),"")</f>
        <v>#REF!</v>
      </c>
      <c r="AL26" s="36" t="e">
        <f>IF(AND('Mapa de Riesgos'!#REF!="Media",'Mapa de Riesgos'!#REF!="Catastrófico"),CONCATENATE("R1C",'Mapa de Riesgos'!#REF!),"")</f>
        <v>#REF!</v>
      </c>
      <c r="AM26" s="37" t="e">
        <f>IF(AND('Mapa de Riesgos'!#REF!="Media",'Mapa de Riesgos'!#REF!="Catastrófico"),CONCATENATE("R1C",'Mapa de Riesgos'!#REF!),"")</f>
        <v>#REF!</v>
      </c>
      <c r="AN26" s="69"/>
      <c r="AO26" s="338" t="s">
        <v>76</v>
      </c>
      <c r="AP26" s="339"/>
      <c r="AQ26" s="339"/>
      <c r="AR26" s="339"/>
      <c r="AS26" s="339"/>
      <c r="AT26" s="340"/>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row>
    <row r="27" spans="1:76" ht="15" customHeight="1" x14ac:dyDescent="0.3">
      <c r="A27" s="69"/>
      <c r="B27" s="260"/>
      <c r="C27" s="260"/>
      <c r="D27" s="261"/>
      <c r="E27" s="317"/>
      <c r="F27" s="302"/>
      <c r="G27" s="302"/>
      <c r="H27" s="302"/>
      <c r="I27" s="303"/>
      <c r="J27" s="53" t="e">
        <f>IF(AND('Mapa de Riesgos'!#REF!="Media",'Mapa de Riesgos'!#REF!="Leve"),CONCATENATE("R2C",'Mapa de Riesgos'!#REF!),"")</f>
        <v>#REF!</v>
      </c>
      <c r="K27" s="54" t="e">
        <f>IF(AND('Mapa de Riesgos'!#REF!="Media",'Mapa de Riesgos'!#REF!="Leve"),CONCATENATE("R2C",'Mapa de Riesgos'!#REF!),"")</f>
        <v>#REF!</v>
      </c>
      <c r="L27" s="54" t="e">
        <f>IF(AND('Mapa de Riesgos'!#REF!="Media",'Mapa de Riesgos'!#REF!="Leve"),CONCATENATE("R2C",'Mapa de Riesgos'!#REF!),"")</f>
        <v>#REF!</v>
      </c>
      <c r="M27" s="54" t="e">
        <f>IF(AND('Mapa de Riesgos'!#REF!="Media",'Mapa de Riesgos'!#REF!="Leve"),CONCATENATE("R2C",'Mapa de Riesgos'!#REF!),"")</f>
        <v>#REF!</v>
      </c>
      <c r="N27" s="54" t="e">
        <f>IF(AND('Mapa de Riesgos'!#REF!="Media",'Mapa de Riesgos'!#REF!="Leve"),CONCATENATE("R2C",'Mapa de Riesgos'!#REF!),"")</f>
        <v>#REF!</v>
      </c>
      <c r="O27" s="55" t="e">
        <f>IF(AND('Mapa de Riesgos'!#REF!="Media",'Mapa de Riesgos'!#REF!="Leve"),CONCATENATE("R2C",'Mapa de Riesgos'!#REF!),"")</f>
        <v>#REF!</v>
      </c>
      <c r="P27" s="53" t="e">
        <f>IF(AND('Mapa de Riesgos'!#REF!="Media",'Mapa de Riesgos'!#REF!="Menor"),CONCATENATE("R2C",'Mapa de Riesgos'!#REF!),"")</f>
        <v>#REF!</v>
      </c>
      <c r="Q27" s="54" t="e">
        <f>IF(AND('Mapa de Riesgos'!#REF!="Media",'Mapa de Riesgos'!#REF!="Menor"),CONCATENATE("R2C",'Mapa de Riesgos'!#REF!),"")</f>
        <v>#REF!</v>
      </c>
      <c r="R27" s="54" t="e">
        <f>IF(AND('Mapa de Riesgos'!#REF!="Media",'Mapa de Riesgos'!#REF!="Menor"),CONCATENATE("R2C",'Mapa de Riesgos'!#REF!),"")</f>
        <v>#REF!</v>
      </c>
      <c r="S27" s="54" t="e">
        <f>IF(AND('Mapa de Riesgos'!#REF!="Media",'Mapa de Riesgos'!#REF!="Menor"),CONCATENATE("R2C",'Mapa de Riesgos'!#REF!),"")</f>
        <v>#REF!</v>
      </c>
      <c r="T27" s="54" t="e">
        <f>IF(AND('Mapa de Riesgos'!#REF!="Media",'Mapa de Riesgos'!#REF!="Menor"),CONCATENATE("R2C",'Mapa de Riesgos'!#REF!),"")</f>
        <v>#REF!</v>
      </c>
      <c r="U27" s="55" t="e">
        <f>IF(AND('Mapa de Riesgos'!#REF!="Media",'Mapa de Riesgos'!#REF!="Menor"),CONCATENATE("R2C",'Mapa de Riesgos'!#REF!),"")</f>
        <v>#REF!</v>
      </c>
      <c r="V27" s="53" t="e">
        <f>IF(AND('Mapa de Riesgos'!#REF!="Media",'Mapa de Riesgos'!#REF!="Moderado"),CONCATENATE("R2C",'Mapa de Riesgos'!#REF!),"")</f>
        <v>#REF!</v>
      </c>
      <c r="W27" s="54" t="e">
        <f>IF(AND('Mapa de Riesgos'!#REF!="Media",'Mapa de Riesgos'!#REF!="Moderado"),CONCATENATE("R2C",'Mapa de Riesgos'!#REF!),"")</f>
        <v>#REF!</v>
      </c>
      <c r="X27" s="54" t="e">
        <f>IF(AND('Mapa de Riesgos'!#REF!="Media",'Mapa de Riesgos'!#REF!="Moderado"),CONCATENATE("R2C",'Mapa de Riesgos'!#REF!),"")</f>
        <v>#REF!</v>
      </c>
      <c r="Y27" s="54" t="e">
        <f>IF(AND('Mapa de Riesgos'!#REF!="Media",'Mapa de Riesgos'!#REF!="Moderado"),CONCATENATE("R2C",'Mapa de Riesgos'!#REF!),"")</f>
        <v>#REF!</v>
      </c>
      <c r="Z27" s="54" t="e">
        <f>IF(AND('Mapa de Riesgos'!#REF!="Media",'Mapa de Riesgos'!#REF!="Moderado"),CONCATENATE("R2C",'Mapa de Riesgos'!#REF!),"")</f>
        <v>#REF!</v>
      </c>
      <c r="AA27" s="55" t="e">
        <f>IF(AND('Mapa de Riesgos'!#REF!="Media",'Mapa de Riesgos'!#REF!="Moderado"),CONCATENATE("R2C",'Mapa de Riesgos'!#REF!),"")</f>
        <v>#REF!</v>
      </c>
      <c r="AB27" s="38" t="e">
        <f>IF(AND('Mapa de Riesgos'!#REF!="Media",'Mapa de Riesgos'!#REF!="Mayor"),CONCATENATE("R2C",'Mapa de Riesgos'!#REF!),"")</f>
        <v>#REF!</v>
      </c>
      <c r="AC27" s="39" t="e">
        <f>IF(AND('Mapa de Riesgos'!#REF!="Media",'Mapa de Riesgos'!#REF!="Mayor"),CONCATENATE("R2C",'Mapa de Riesgos'!#REF!),"")</f>
        <v>#REF!</v>
      </c>
      <c r="AD27" s="39" t="e">
        <f>IF(AND('Mapa de Riesgos'!#REF!="Media",'Mapa de Riesgos'!#REF!="Mayor"),CONCATENATE("R2C",'Mapa de Riesgos'!#REF!),"")</f>
        <v>#REF!</v>
      </c>
      <c r="AE27" s="39" t="e">
        <f>IF(AND('Mapa de Riesgos'!#REF!="Media",'Mapa de Riesgos'!#REF!="Mayor"),CONCATENATE("R2C",'Mapa de Riesgos'!#REF!),"")</f>
        <v>#REF!</v>
      </c>
      <c r="AF27" s="39" t="e">
        <f>IF(AND('Mapa de Riesgos'!#REF!="Media",'Mapa de Riesgos'!#REF!="Mayor"),CONCATENATE("R2C",'Mapa de Riesgos'!#REF!),"")</f>
        <v>#REF!</v>
      </c>
      <c r="AG27" s="40" t="e">
        <f>IF(AND('Mapa de Riesgos'!#REF!="Media",'Mapa de Riesgos'!#REF!="Mayor"),CONCATENATE("R2C",'Mapa de Riesgos'!#REF!),"")</f>
        <v>#REF!</v>
      </c>
      <c r="AH27" s="41" t="e">
        <f>IF(AND('Mapa de Riesgos'!#REF!="Media",'Mapa de Riesgos'!#REF!="Catastrófico"),CONCATENATE("R2C",'Mapa de Riesgos'!#REF!),"")</f>
        <v>#REF!</v>
      </c>
      <c r="AI27" s="42" t="e">
        <f>IF(AND('Mapa de Riesgos'!#REF!="Media",'Mapa de Riesgos'!#REF!="Catastrófico"),CONCATENATE("R2C",'Mapa de Riesgos'!#REF!),"")</f>
        <v>#REF!</v>
      </c>
      <c r="AJ27" s="42" t="e">
        <f>IF(AND('Mapa de Riesgos'!#REF!="Media",'Mapa de Riesgos'!#REF!="Catastrófico"),CONCATENATE("R2C",'Mapa de Riesgos'!#REF!),"")</f>
        <v>#REF!</v>
      </c>
      <c r="AK27" s="42" t="e">
        <f>IF(AND('Mapa de Riesgos'!#REF!="Media",'Mapa de Riesgos'!#REF!="Catastrófico"),CONCATENATE("R2C",'Mapa de Riesgos'!#REF!),"")</f>
        <v>#REF!</v>
      </c>
      <c r="AL27" s="42" t="e">
        <f>IF(AND('Mapa de Riesgos'!#REF!="Media",'Mapa de Riesgos'!#REF!="Catastrófico"),CONCATENATE("R2C",'Mapa de Riesgos'!#REF!),"")</f>
        <v>#REF!</v>
      </c>
      <c r="AM27" s="43" t="e">
        <f>IF(AND('Mapa de Riesgos'!#REF!="Media",'Mapa de Riesgos'!#REF!="Catastrófico"),CONCATENATE("R2C",'Mapa de Riesgos'!#REF!),"")</f>
        <v>#REF!</v>
      </c>
      <c r="AN27" s="69"/>
      <c r="AO27" s="341"/>
      <c r="AP27" s="342"/>
      <c r="AQ27" s="342"/>
      <c r="AR27" s="342"/>
      <c r="AS27" s="342"/>
      <c r="AT27" s="343"/>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row>
    <row r="28" spans="1:76" ht="15" customHeight="1" x14ac:dyDescent="0.3">
      <c r="A28" s="69"/>
      <c r="B28" s="260"/>
      <c r="C28" s="260"/>
      <c r="D28" s="261"/>
      <c r="E28" s="301"/>
      <c r="F28" s="302"/>
      <c r="G28" s="302"/>
      <c r="H28" s="302"/>
      <c r="I28" s="303"/>
      <c r="J28" s="53" t="e">
        <f>IF(AND('Mapa de Riesgos'!#REF!="Media",'Mapa de Riesgos'!#REF!="Leve"),CONCATENATE("R3C",'Mapa de Riesgos'!#REF!),"")</f>
        <v>#REF!</v>
      </c>
      <c r="K28" s="54" t="e">
        <f>IF(AND('Mapa de Riesgos'!#REF!="Media",'Mapa de Riesgos'!#REF!="Leve"),CONCATENATE("R3C",'Mapa de Riesgos'!#REF!),"")</f>
        <v>#REF!</v>
      </c>
      <c r="L28" s="54" t="e">
        <f>IF(AND('Mapa de Riesgos'!#REF!="Media",'Mapa de Riesgos'!#REF!="Leve"),CONCATENATE("R3C",'Mapa de Riesgos'!#REF!),"")</f>
        <v>#REF!</v>
      </c>
      <c r="M28" s="54" t="e">
        <f>IF(AND('Mapa de Riesgos'!#REF!="Media",'Mapa de Riesgos'!#REF!="Leve"),CONCATENATE("R3C",'Mapa de Riesgos'!#REF!),"")</f>
        <v>#REF!</v>
      </c>
      <c r="N28" s="54" t="e">
        <f>IF(AND('Mapa de Riesgos'!#REF!="Media",'Mapa de Riesgos'!#REF!="Leve"),CONCATENATE("R3C",'Mapa de Riesgos'!#REF!),"")</f>
        <v>#REF!</v>
      </c>
      <c r="O28" s="55" t="e">
        <f>IF(AND('Mapa de Riesgos'!#REF!="Media",'Mapa de Riesgos'!#REF!="Leve"),CONCATENATE("R3C",'Mapa de Riesgos'!#REF!),"")</f>
        <v>#REF!</v>
      </c>
      <c r="P28" s="53" t="e">
        <f>IF(AND('Mapa de Riesgos'!#REF!="Media",'Mapa de Riesgos'!#REF!="Menor"),CONCATENATE("R3C",'Mapa de Riesgos'!#REF!),"")</f>
        <v>#REF!</v>
      </c>
      <c r="Q28" s="54" t="e">
        <f>IF(AND('Mapa de Riesgos'!#REF!="Media",'Mapa de Riesgos'!#REF!="Menor"),CONCATENATE("R3C",'Mapa de Riesgos'!#REF!),"")</f>
        <v>#REF!</v>
      </c>
      <c r="R28" s="54" t="e">
        <f>IF(AND('Mapa de Riesgos'!#REF!="Media",'Mapa de Riesgos'!#REF!="Menor"),CONCATENATE("R3C",'Mapa de Riesgos'!#REF!),"")</f>
        <v>#REF!</v>
      </c>
      <c r="S28" s="54" t="e">
        <f>IF(AND('Mapa de Riesgos'!#REF!="Media",'Mapa de Riesgos'!#REF!="Menor"),CONCATENATE("R3C",'Mapa de Riesgos'!#REF!),"")</f>
        <v>#REF!</v>
      </c>
      <c r="T28" s="54" t="e">
        <f>IF(AND('Mapa de Riesgos'!#REF!="Media",'Mapa de Riesgos'!#REF!="Menor"),CONCATENATE("R3C",'Mapa de Riesgos'!#REF!),"")</f>
        <v>#REF!</v>
      </c>
      <c r="U28" s="55" t="e">
        <f>IF(AND('Mapa de Riesgos'!#REF!="Media",'Mapa de Riesgos'!#REF!="Menor"),CONCATENATE("R3C",'Mapa de Riesgos'!#REF!),"")</f>
        <v>#REF!</v>
      </c>
      <c r="V28" s="53" t="e">
        <f>IF(AND('Mapa de Riesgos'!#REF!="Media",'Mapa de Riesgos'!#REF!="Moderado"),CONCATENATE("R3C",'Mapa de Riesgos'!#REF!),"")</f>
        <v>#REF!</v>
      </c>
      <c r="W28" s="54" t="e">
        <f>IF(AND('Mapa de Riesgos'!#REF!="Media",'Mapa de Riesgos'!#REF!="Moderado"),CONCATENATE("R3C",'Mapa de Riesgos'!#REF!),"")</f>
        <v>#REF!</v>
      </c>
      <c r="X28" s="54" t="e">
        <f>IF(AND('Mapa de Riesgos'!#REF!="Media",'Mapa de Riesgos'!#REF!="Moderado"),CONCATENATE("R3C",'Mapa de Riesgos'!#REF!),"")</f>
        <v>#REF!</v>
      </c>
      <c r="Y28" s="54" t="e">
        <f>IF(AND('Mapa de Riesgos'!#REF!="Media",'Mapa de Riesgos'!#REF!="Moderado"),CONCATENATE("R3C",'Mapa de Riesgos'!#REF!),"")</f>
        <v>#REF!</v>
      </c>
      <c r="Z28" s="54" t="e">
        <f>IF(AND('Mapa de Riesgos'!#REF!="Media",'Mapa de Riesgos'!#REF!="Moderado"),CONCATENATE("R3C",'Mapa de Riesgos'!#REF!),"")</f>
        <v>#REF!</v>
      </c>
      <c r="AA28" s="55" t="e">
        <f>IF(AND('Mapa de Riesgos'!#REF!="Media",'Mapa de Riesgos'!#REF!="Moderado"),CONCATENATE("R3C",'Mapa de Riesgos'!#REF!),"")</f>
        <v>#REF!</v>
      </c>
      <c r="AB28" s="38" t="e">
        <f>IF(AND('Mapa de Riesgos'!#REF!="Media",'Mapa de Riesgos'!#REF!="Mayor"),CONCATENATE("R3C",'Mapa de Riesgos'!#REF!),"")</f>
        <v>#REF!</v>
      </c>
      <c r="AC28" s="39" t="e">
        <f>IF(AND('Mapa de Riesgos'!#REF!="Media",'Mapa de Riesgos'!#REF!="Mayor"),CONCATENATE("R3C",'Mapa de Riesgos'!#REF!),"")</f>
        <v>#REF!</v>
      </c>
      <c r="AD28" s="39" t="e">
        <f>IF(AND('Mapa de Riesgos'!#REF!="Media",'Mapa de Riesgos'!#REF!="Mayor"),CONCATENATE("R3C",'Mapa de Riesgos'!#REF!),"")</f>
        <v>#REF!</v>
      </c>
      <c r="AE28" s="39" t="e">
        <f>IF(AND('Mapa de Riesgos'!#REF!="Media",'Mapa de Riesgos'!#REF!="Mayor"),CONCATENATE("R3C",'Mapa de Riesgos'!#REF!),"")</f>
        <v>#REF!</v>
      </c>
      <c r="AF28" s="39" t="e">
        <f>IF(AND('Mapa de Riesgos'!#REF!="Media",'Mapa de Riesgos'!#REF!="Mayor"),CONCATENATE("R3C",'Mapa de Riesgos'!#REF!),"")</f>
        <v>#REF!</v>
      </c>
      <c r="AG28" s="40" t="e">
        <f>IF(AND('Mapa de Riesgos'!#REF!="Media",'Mapa de Riesgos'!#REF!="Mayor"),CONCATENATE("R3C",'Mapa de Riesgos'!#REF!),"")</f>
        <v>#REF!</v>
      </c>
      <c r="AH28" s="41" t="e">
        <f>IF(AND('Mapa de Riesgos'!#REF!="Media",'Mapa de Riesgos'!#REF!="Catastrófico"),CONCATENATE("R3C",'Mapa de Riesgos'!#REF!),"")</f>
        <v>#REF!</v>
      </c>
      <c r="AI28" s="42" t="e">
        <f>IF(AND('Mapa de Riesgos'!#REF!="Media",'Mapa de Riesgos'!#REF!="Catastrófico"),CONCATENATE("R3C",'Mapa de Riesgos'!#REF!),"")</f>
        <v>#REF!</v>
      </c>
      <c r="AJ28" s="42" t="e">
        <f>IF(AND('Mapa de Riesgos'!#REF!="Media",'Mapa de Riesgos'!#REF!="Catastrófico"),CONCATENATE("R3C",'Mapa de Riesgos'!#REF!),"")</f>
        <v>#REF!</v>
      </c>
      <c r="AK28" s="42" t="e">
        <f>IF(AND('Mapa de Riesgos'!#REF!="Media",'Mapa de Riesgos'!#REF!="Catastrófico"),CONCATENATE("R3C",'Mapa de Riesgos'!#REF!),"")</f>
        <v>#REF!</v>
      </c>
      <c r="AL28" s="42" t="e">
        <f>IF(AND('Mapa de Riesgos'!#REF!="Media",'Mapa de Riesgos'!#REF!="Catastrófico"),CONCATENATE("R3C",'Mapa de Riesgos'!#REF!),"")</f>
        <v>#REF!</v>
      </c>
      <c r="AM28" s="43" t="e">
        <f>IF(AND('Mapa de Riesgos'!#REF!="Media",'Mapa de Riesgos'!#REF!="Catastrófico"),CONCATENATE("R3C",'Mapa de Riesgos'!#REF!),"")</f>
        <v>#REF!</v>
      </c>
      <c r="AN28" s="69"/>
      <c r="AO28" s="341"/>
      <c r="AP28" s="342"/>
      <c r="AQ28" s="342"/>
      <c r="AR28" s="342"/>
      <c r="AS28" s="342"/>
      <c r="AT28" s="343"/>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row>
    <row r="29" spans="1:76" ht="15" customHeight="1" x14ac:dyDescent="0.3">
      <c r="A29" s="69"/>
      <c r="B29" s="260"/>
      <c r="C29" s="260"/>
      <c r="D29" s="261"/>
      <c r="E29" s="301"/>
      <c r="F29" s="302"/>
      <c r="G29" s="302"/>
      <c r="H29" s="302"/>
      <c r="I29" s="303"/>
      <c r="J29" s="53" t="e">
        <f>IF(AND('Mapa de Riesgos'!#REF!="Media",'Mapa de Riesgos'!#REF!="Leve"),CONCATENATE("R4C",'Mapa de Riesgos'!#REF!),"")</f>
        <v>#REF!</v>
      </c>
      <c r="K29" s="54" t="e">
        <f>IF(AND('Mapa de Riesgos'!#REF!="Media",'Mapa de Riesgos'!#REF!="Leve"),CONCATENATE("R4C",'Mapa de Riesgos'!#REF!),"")</f>
        <v>#REF!</v>
      </c>
      <c r="L29" s="54" t="e">
        <f>IF(AND('Mapa de Riesgos'!#REF!="Media",'Mapa de Riesgos'!#REF!="Leve"),CONCATENATE("R4C",'Mapa de Riesgos'!#REF!),"")</f>
        <v>#REF!</v>
      </c>
      <c r="M29" s="54" t="e">
        <f>IF(AND('Mapa de Riesgos'!#REF!="Media",'Mapa de Riesgos'!#REF!="Leve"),CONCATENATE("R4C",'Mapa de Riesgos'!#REF!),"")</f>
        <v>#REF!</v>
      </c>
      <c r="N29" s="54" t="e">
        <f>IF(AND('Mapa de Riesgos'!#REF!="Media",'Mapa de Riesgos'!#REF!="Leve"),CONCATENATE("R4C",'Mapa de Riesgos'!#REF!),"")</f>
        <v>#REF!</v>
      </c>
      <c r="O29" s="55" t="e">
        <f>IF(AND('Mapa de Riesgos'!#REF!="Media",'Mapa de Riesgos'!#REF!="Leve"),CONCATENATE("R4C",'Mapa de Riesgos'!#REF!),"")</f>
        <v>#REF!</v>
      </c>
      <c r="P29" s="53" t="e">
        <f>IF(AND('Mapa de Riesgos'!#REF!="Media",'Mapa de Riesgos'!#REF!="Menor"),CONCATENATE("R4C",'Mapa de Riesgos'!#REF!),"")</f>
        <v>#REF!</v>
      </c>
      <c r="Q29" s="54" t="e">
        <f>IF(AND('Mapa de Riesgos'!#REF!="Media",'Mapa de Riesgos'!#REF!="Menor"),CONCATENATE("R4C",'Mapa de Riesgos'!#REF!),"")</f>
        <v>#REF!</v>
      </c>
      <c r="R29" s="54" t="e">
        <f>IF(AND('Mapa de Riesgos'!#REF!="Media",'Mapa de Riesgos'!#REF!="Menor"),CONCATENATE("R4C",'Mapa de Riesgos'!#REF!),"")</f>
        <v>#REF!</v>
      </c>
      <c r="S29" s="54" t="e">
        <f>IF(AND('Mapa de Riesgos'!#REF!="Media",'Mapa de Riesgos'!#REF!="Menor"),CONCATENATE("R4C",'Mapa de Riesgos'!#REF!),"")</f>
        <v>#REF!</v>
      </c>
      <c r="T29" s="54" t="e">
        <f>IF(AND('Mapa de Riesgos'!#REF!="Media",'Mapa de Riesgos'!#REF!="Menor"),CONCATENATE("R4C",'Mapa de Riesgos'!#REF!),"")</f>
        <v>#REF!</v>
      </c>
      <c r="U29" s="55" t="e">
        <f>IF(AND('Mapa de Riesgos'!#REF!="Media",'Mapa de Riesgos'!#REF!="Menor"),CONCATENATE("R4C",'Mapa de Riesgos'!#REF!),"")</f>
        <v>#REF!</v>
      </c>
      <c r="V29" s="53" t="e">
        <f>IF(AND('Mapa de Riesgos'!#REF!="Media",'Mapa de Riesgos'!#REF!="Moderado"),CONCATENATE("R4C",'Mapa de Riesgos'!#REF!),"")</f>
        <v>#REF!</v>
      </c>
      <c r="W29" s="54" t="e">
        <f>IF(AND('Mapa de Riesgos'!#REF!="Media",'Mapa de Riesgos'!#REF!="Moderado"),CONCATENATE("R4C",'Mapa de Riesgos'!#REF!),"")</f>
        <v>#REF!</v>
      </c>
      <c r="X29" s="54" t="e">
        <f>IF(AND('Mapa de Riesgos'!#REF!="Media",'Mapa de Riesgos'!#REF!="Moderado"),CONCATENATE("R4C",'Mapa de Riesgos'!#REF!),"")</f>
        <v>#REF!</v>
      </c>
      <c r="Y29" s="54" t="e">
        <f>IF(AND('Mapa de Riesgos'!#REF!="Media",'Mapa de Riesgos'!#REF!="Moderado"),CONCATENATE("R4C",'Mapa de Riesgos'!#REF!),"")</f>
        <v>#REF!</v>
      </c>
      <c r="Z29" s="54" t="e">
        <f>IF(AND('Mapa de Riesgos'!#REF!="Media",'Mapa de Riesgos'!#REF!="Moderado"),CONCATENATE("R4C",'Mapa de Riesgos'!#REF!),"")</f>
        <v>#REF!</v>
      </c>
      <c r="AA29" s="55" t="e">
        <f>IF(AND('Mapa de Riesgos'!#REF!="Media",'Mapa de Riesgos'!#REF!="Moderado"),CONCATENATE("R4C",'Mapa de Riesgos'!#REF!),"")</f>
        <v>#REF!</v>
      </c>
      <c r="AB29" s="38" t="e">
        <f>IF(AND('Mapa de Riesgos'!#REF!="Media",'Mapa de Riesgos'!#REF!="Mayor"),CONCATENATE("R4C",'Mapa de Riesgos'!#REF!),"")</f>
        <v>#REF!</v>
      </c>
      <c r="AC29" s="39" t="e">
        <f>IF(AND('Mapa de Riesgos'!#REF!="Media",'Mapa de Riesgos'!#REF!="Mayor"),CONCATENATE("R4C",'Mapa de Riesgos'!#REF!),"")</f>
        <v>#REF!</v>
      </c>
      <c r="AD29" s="39" t="e">
        <f>IF(AND('Mapa de Riesgos'!#REF!="Media",'Mapa de Riesgos'!#REF!="Mayor"),CONCATENATE("R4C",'Mapa de Riesgos'!#REF!),"")</f>
        <v>#REF!</v>
      </c>
      <c r="AE29" s="39" t="e">
        <f>IF(AND('Mapa de Riesgos'!#REF!="Media",'Mapa de Riesgos'!#REF!="Mayor"),CONCATENATE("R4C",'Mapa de Riesgos'!#REF!),"")</f>
        <v>#REF!</v>
      </c>
      <c r="AF29" s="39" t="e">
        <f>IF(AND('Mapa de Riesgos'!#REF!="Media",'Mapa de Riesgos'!#REF!="Mayor"),CONCATENATE("R4C",'Mapa de Riesgos'!#REF!),"")</f>
        <v>#REF!</v>
      </c>
      <c r="AG29" s="40" t="e">
        <f>IF(AND('Mapa de Riesgos'!#REF!="Media",'Mapa de Riesgos'!#REF!="Mayor"),CONCATENATE("R4C",'Mapa de Riesgos'!#REF!),"")</f>
        <v>#REF!</v>
      </c>
      <c r="AH29" s="41" t="e">
        <f>IF(AND('Mapa de Riesgos'!#REF!="Media",'Mapa de Riesgos'!#REF!="Catastrófico"),CONCATENATE("R4C",'Mapa de Riesgos'!#REF!),"")</f>
        <v>#REF!</v>
      </c>
      <c r="AI29" s="42" t="e">
        <f>IF(AND('Mapa de Riesgos'!#REF!="Media",'Mapa de Riesgos'!#REF!="Catastrófico"),CONCATENATE("R4C",'Mapa de Riesgos'!#REF!),"")</f>
        <v>#REF!</v>
      </c>
      <c r="AJ29" s="42" t="e">
        <f>IF(AND('Mapa de Riesgos'!#REF!="Media",'Mapa de Riesgos'!#REF!="Catastrófico"),CONCATENATE("R4C",'Mapa de Riesgos'!#REF!),"")</f>
        <v>#REF!</v>
      </c>
      <c r="AK29" s="42" t="e">
        <f>IF(AND('Mapa de Riesgos'!#REF!="Media",'Mapa de Riesgos'!#REF!="Catastrófico"),CONCATENATE("R4C",'Mapa de Riesgos'!#REF!),"")</f>
        <v>#REF!</v>
      </c>
      <c r="AL29" s="42" t="e">
        <f>IF(AND('Mapa de Riesgos'!#REF!="Media",'Mapa de Riesgos'!#REF!="Catastrófico"),CONCATENATE("R4C",'Mapa de Riesgos'!#REF!),"")</f>
        <v>#REF!</v>
      </c>
      <c r="AM29" s="43" t="e">
        <f>IF(AND('Mapa de Riesgos'!#REF!="Media",'Mapa de Riesgos'!#REF!="Catastrófico"),CONCATENATE("R4C",'Mapa de Riesgos'!#REF!),"")</f>
        <v>#REF!</v>
      </c>
      <c r="AN29" s="69"/>
      <c r="AO29" s="341"/>
      <c r="AP29" s="342"/>
      <c r="AQ29" s="342"/>
      <c r="AR29" s="342"/>
      <c r="AS29" s="342"/>
      <c r="AT29" s="343"/>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row>
    <row r="30" spans="1:76" ht="15" customHeight="1" x14ac:dyDescent="0.3">
      <c r="A30" s="69"/>
      <c r="B30" s="260"/>
      <c r="C30" s="260"/>
      <c r="D30" s="261"/>
      <c r="E30" s="301"/>
      <c r="F30" s="302"/>
      <c r="G30" s="302"/>
      <c r="H30" s="302"/>
      <c r="I30" s="303"/>
      <c r="J30" s="53" t="e">
        <f>IF(AND('Mapa de Riesgos'!#REF!="Media",'Mapa de Riesgos'!#REF!="Leve"),CONCATENATE("R5C",'Mapa de Riesgos'!#REF!),"")</f>
        <v>#REF!</v>
      </c>
      <c r="K30" s="54" t="e">
        <f>IF(AND('Mapa de Riesgos'!#REF!="Media",'Mapa de Riesgos'!#REF!="Leve"),CONCATENATE("R5C",'Mapa de Riesgos'!#REF!),"")</f>
        <v>#REF!</v>
      </c>
      <c r="L30" s="54" t="e">
        <f>IF(AND('Mapa de Riesgos'!#REF!="Media",'Mapa de Riesgos'!#REF!="Leve"),CONCATENATE("R5C",'Mapa de Riesgos'!#REF!),"")</f>
        <v>#REF!</v>
      </c>
      <c r="M30" s="54" t="e">
        <f>IF(AND('Mapa de Riesgos'!#REF!="Media",'Mapa de Riesgos'!#REF!="Leve"),CONCATENATE("R5C",'Mapa de Riesgos'!#REF!),"")</f>
        <v>#REF!</v>
      </c>
      <c r="N30" s="54" t="e">
        <f>IF(AND('Mapa de Riesgos'!#REF!="Media",'Mapa de Riesgos'!#REF!="Leve"),CONCATENATE("R5C",'Mapa de Riesgos'!#REF!),"")</f>
        <v>#REF!</v>
      </c>
      <c r="O30" s="55" t="e">
        <f>IF(AND('Mapa de Riesgos'!#REF!="Media",'Mapa de Riesgos'!#REF!="Leve"),CONCATENATE("R5C",'Mapa de Riesgos'!#REF!),"")</f>
        <v>#REF!</v>
      </c>
      <c r="P30" s="53" t="e">
        <f>IF(AND('Mapa de Riesgos'!#REF!="Media",'Mapa de Riesgos'!#REF!="Menor"),CONCATENATE("R5C",'Mapa de Riesgos'!#REF!),"")</f>
        <v>#REF!</v>
      </c>
      <c r="Q30" s="54" t="e">
        <f>IF(AND('Mapa de Riesgos'!#REF!="Media",'Mapa de Riesgos'!#REF!="Menor"),CONCATENATE("R5C",'Mapa de Riesgos'!#REF!),"")</f>
        <v>#REF!</v>
      </c>
      <c r="R30" s="54" t="e">
        <f>IF(AND('Mapa de Riesgos'!#REF!="Media",'Mapa de Riesgos'!#REF!="Menor"),CONCATENATE("R5C",'Mapa de Riesgos'!#REF!),"")</f>
        <v>#REF!</v>
      </c>
      <c r="S30" s="54" t="e">
        <f>IF(AND('Mapa de Riesgos'!#REF!="Media",'Mapa de Riesgos'!#REF!="Menor"),CONCATENATE("R5C",'Mapa de Riesgos'!#REF!),"")</f>
        <v>#REF!</v>
      </c>
      <c r="T30" s="54" t="e">
        <f>IF(AND('Mapa de Riesgos'!#REF!="Media",'Mapa de Riesgos'!#REF!="Menor"),CONCATENATE("R5C",'Mapa de Riesgos'!#REF!),"")</f>
        <v>#REF!</v>
      </c>
      <c r="U30" s="55" t="e">
        <f>IF(AND('Mapa de Riesgos'!#REF!="Media",'Mapa de Riesgos'!#REF!="Menor"),CONCATENATE("R5C",'Mapa de Riesgos'!#REF!),"")</f>
        <v>#REF!</v>
      </c>
      <c r="V30" s="53" t="e">
        <f>IF(AND('Mapa de Riesgos'!#REF!="Media",'Mapa de Riesgos'!#REF!="Moderado"),CONCATENATE("R5C",'Mapa de Riesgos'!#REF!),"")</f>
        <v>#REF!</v>
      </c>
      <c r="W30" s="54" t="e">
        <f>IF(AND('Mapa de Riesgos'!#REF!="Media",'Mapa de Riesgos'!#REF!="Moderado"),CONCATENATE("R5C",'Mapa de Riesgos'!#REF!),"")</f>
        <v>#REF!</v>
      </c>
      <c r="X30" s="54" t="e">
        <f>IF(AND('Mapa de Riesgos'!#REF!="Media",'Mapa de Riesgos'!#REF!="Moderado"),CONCATENATE("R5C",'Mapa de Riesgos'!#REF!),"")</f>
        <v>#REF!</v>
      </c>
      <c r="Y30" s="54" t="e">
        <f>IF(AND('Mapa de Riesgos'!#REF!="Media",'Mapa de Riesgos'!#REF!="Moderado"),CONCATENATE("R5C",'Mapa de Riesgos'!#REF!),"")</f>
        <v>#REF!</v>
      </c>
      <c r="Z30" s="54" t="e">
        <f>IF(AND('Mapa de Riesgos'!#REF!="Media",'Mapa de Riesgos'!#REF!="Moderado"),CONCATENATE("R5C",'Mapa de Riesgos'!#REF!),"")</f>
        <v>#REF!</v>
      </c>
      <c r="AA30" s="55" t="e">
        <f>IF(AND('Mapa de Riesgos'!#REF!="Media",'Mapa de Riesgos'!#REF!="Moderado"),CONCATENATE("R5C",'Mapa de Riesgos'!#REF!),"")</f>
        <v>#REF!</v>
      </c>
      <c r="AB30" s="38" t="e">
        <f>IF(AND('Mapa de Riesgos'!#REF!="Media",'Mapa de Riesgos'!#REF!="Mayor"),CONCATENATE("R5C",'Mapa de Riesgos'!#REF!),"")</f>
        <v>#REF!</v>
      </c>
      <c r="AC30" s="39" t="e">
        <f>IF(AND('Mapa de Riesgos'!#REF!="Media",'Mapa de Riesgos'!#REF!="Mayor"),CONCATENATE("R5C",'Mapa de Riesgos'!#REF!),"")</f>
        <v>#REF!</v>
      </c>
      <c r="AD30" s="39" t="e">
        <f>IF(AND('Mapa de Riesgos'!#REF!="Media",'Mapa de Riesgos'!#REF!="Mayor"),CONCATENATE("R5C",'Mapa de Riesgos'!#REF!),"")</f>
        <v>#REF!</v>
      </c>
      <c r="AE30" s="39" t="e">
        <f>IF(AND('Mapa de Riesgos'!#REF!="Media",'Mapa de Riesgos'!#REF!="Mayor"),CONCATENATE("R5C",'Mapa de Riesgos'!#REF!),"")</f>
        <v>#REF!</v>
      </c>
      <c r="AF30" s="39" t="e">
        <f>IF(AND('Mapa de Riesgos'!#REF!="Media",'Mapa de Riesgos'!#REF!="Mayor"),CONCATENATE("R5C",'Mapa de Riesgos'!#REF!),"")</f>
        <v>#REF!</v>
      </c>
      <c r="AG30" s="40" t="e">
        <f>IF(AND('Mapa de Riesgos'!#REF!="Media",'Mapa de Riesgos'!#REF!="Mayor"),CONCATENATE("R5C",'Mapa de Riesgos'!#REF!),"")</f>
        <v>#REF!</v>
      </c>
      <c r="AH30" s="41" t="e">
        <f>IF(AND('Mapa de Riesgos'!#REF!="Media",'Mapa de Riesgos'!#REF!="Catastrófico"),CONCATENATE("R5C",'Mapa de Riesgos'!#REF!),"")</f>
        <v>#REF!</v>
      </c>
      <c r="AI30" s="42" t="e">
        <f>IF(AND('Mapa de Riesgos'!#REF!="Media",'Mapa de Riesgos'!#REF!="Catastrófico"),CONCATENATE("R5C",'Mapa de Riesgos'!#REF!),"")</f>
        <v>#REF!</v>
      </c>
      <c r="AJ30" s="42" t="e">
        <f>IF(AND('Mapa de Riesgos'!#REF!="Media",'Mapa de Riesgos'!#REF!="Catastrófico"),CONCATENATE("R5C",'Mapa de Riesgos'!#REF!),"")</f>
        <v>#REF!</v>
      </c>
      <c r="AK30" s="42" t="e">
        <f>IF(AND('Mapa de Riesgos'!#REF!="Media",'Mapa de Riesgos'!#REF!="Catastrófico"),CONCATENATE("R5C",'Mapa de Riesgos'!#REF!),"")</f>
        <v>#REF!</v>
      </c>
      <c r="AL30" s="42" t="e">
        <f>IF(AND('Mapa de Riesgos'!#REF!="Media",'Mapa de Riesgos'!#REF!="Catastrófico"),CONCATENATE("R5C",'Mapa de Riesgos'!#REF!),"")</f>
        <v>#REF!</v>
      </c>
      <c r="AM30" s="43" t="e">
        <f>IF(AND('Mapa de Riesgos'!#REF!="Media",'Mapa de Riesgos'!#REF!="Catastrófico"),CONCATENATE("R5C",'Mapa de Riesgos'!#REF!),"")</f>
        <v>#REF!</v>
      </c>
      <c r="AN30" s="69"/>
      <c r="AO30" s="341"/>
      <c r="AP30" s="342"/>
      <c r="AQ30" s="342"/>
      <c r="AR30" s="342"/>
      <c r="AS30" s="342"/>
      <c r="AT30" s="343"/>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row>
    <row r="31" spans="1:76" ht="15" customHeight="1" x14ac:dyDescent="0.3">
      <c r="A31" s="69"/>
      <c r="B31" s="260"/>
      <c r="C31" s="260"/>
      <c r="D31" s="261"/>
      <c r="E31" s="301"/>
      <c r="F31" s="302"/>
      <c r="G31" s="302"/>
      <c r="H31" s="302"/>
      <c r="I31" s="303"/>
      <c r="J31" s="53" t="e">
        <f>IF(AND('Mapa de Riesgos'!#REF!="Media",'Mapa de Riesgos'!#REF!="Leve"),CONCATENATE("R6C",'Mapa de Riesgos'!#REF!),"")</f>
        <v>#REF!</v>
      </c>
      <c r="K31" s="54" t="e">
        <f>IF(AND('Mapa de Riesgos'!#REF!="Media",'Mapa de Riesgos'!#REF!="Leve"),CONCATENATE("R6C",'Mapa de Riesgos'!#REF!),"")</f>
        <v>#REF!</v>
      </c>
      <c r="L31" s="54" t="e">
        <f>IF(AND('Mapa de Riesgos'!#REF!="Media",'Mapa de Riesgos'!#REF!="Leve"),CONCATENATE("R6C",'Mapa de Riesgos'!#REF!),"")</f>
        <v>#REF!</v>
      </c>
      <c r="M31" s="54" t="e">
        <f>IF(AND('Mapa de Riesgos'!#REF!="Media",'Mapa de Riesgos'!#REF!="Leve"),CONCATENATE("R6C",'Mapa de Riesgos'!#REF!),"")</f>
        <v>#REF!</v>
      </c>
      <c r="N31" s="54" t="e">
        <f>IF(AND('Mapa de Riesgos'!#REF!="Media",'Mapa de Riesgos'!#REF!="Leve"),CONCATENATE("R6C",'Mapa de Riesgos'!#REF!),"")</f>
        <v>#REF!</v>
      </c>
      <c r="O31" s="55" t="e">
        <f>IF(AND('Mapa de Riesgos'!#REF!="Media",'Mapa de Riesgos'!#REF!="Leve"),CONCATENATE("R6C",'Mapa de Riesgos'!#REF!),"")</f>
        <v>#REF!</v>
      </c>
      <c r="P31" s="53" t="e">
        <f>IF(AND('Mapa de Riesgos'!#REF!="Media",'Mapa de Riesgos'!#REF!="Menor"),CONCATENATE("R6C",'Mapa de Riesgos'!#REF!),"")</f>
        <v>#REF!</v>
      </c>
      <c r="Q31" s="54" t="e">
        <f>IF(AND('Mapa de Riesgos'!#REF!="Media",'Mapa de Riesgos'!#REF!="Menor"),CONCATENATE("R6C",'Mapa de Riesgos'!#REF!),"")</f>
        <v>#REF!</v>
      </c>
      <c r="R31" s="54" t="e">
        <f>IF(AND('Mapa de Riesgos'!#REF!="Media",'Mapa de Riesgos'!#REF!="Menor"),CONCATENATE("R6C",'Mapa de Riesgos'!#REF!),"")</f>
        <v>#REF!</v>
      </c>
      <c r="S31" s="54" t="e">
        <f>IF(AND('Mapa de Riesgos'!#REF!="Media",'Mapa de Riesgos'!#REF!="Menor"),CONCATENATE("R6C",'Mapa de Riesgos'!#REF!),"")</f>
        <v>#REF!</v>
      </c>
      <c r="T31" s="54" t="e">
        <f>IF(AND('Mapa de Riesgos'!#REF!="Media",'Mapa de Riesgos'!#REF!="Menor"),CONCATENATE("R6C",'Mapa de Riesgos'!#REF!),"")</f>
        <v>#REF!</v>
      </c>
      <c r="U31" s="55" t="e">
        <f>IF(AND('Mapa de Riesgos'!#REF!="Media",'Mapa de Riesgos'!#REF!="Menor"),CONCATENATE("R6C",'Mapa de Riesgos'!#REF!),"")</f>
        <v>#REF!</v>
      </c>
      <c r="V31" s="53" t="e">
        <f>IF(AND('Mapa de Riesgos'!#REF!="Media",'Mapa de Riesgos'!#REF!="Moderado"),CONCATENATE("R6C",'Mapa de Riesgos'!#REF!),"")</f>
        <v>#REF!</v>
      </c>
      <c r="W31" s="54" t="e">
        <f>IF(AND('Mapa de Riesgos'!#REF!="Media",'Mapa de Riesgos'!#REF!="Moderado"),CONCATENATE("R6C",'Mapa de Riesgos'!#REF!),"")</f>
        <v>#REF!</v>
      </c>
      <c r="X31" s="54" t="e">
        <f>IF(AND('Mapa de Riesgos'!#REF!="Media",'Mapa de Riesgos'!#REF!="Moderado"),CONCATENATE("R6C",'Mapa de Riesgos'!#REF!),"")</f>
        <v>#REF!</v>
      </c>
      <c r="Y31" s="54" t="e">
        <f>IF(AND('Mapa de Riesgos'!#REF!="Media",'Mapa de Riesgos'!#REF!="Moderado"),CONCATENATE("R6C",'Mapa de Riesgos'!#REF!),"")</f>
        <v>#REF!</v>
      </c>
      <c r="Z31" s="54" t="e">
        <f>IF(AND('Mapa de Riesgos'!#REF!="Media",'Mapa de Riesgos'!#REF!="Moderado"),CONCATENATE("R6C",'Mapa de Riesgos'!#REF!),"")</f>
        <v>#REF!</v>
      </c>
      <c r="AA31" s="55" t="e">
        <f>IF(AND('Mapa de Riesgos'!#REF!="Media",'Mapa de Riesgos'!#REF!="Moderado"),CONCATENATE("R6C",'Mapa de Riesgos'!#REF!),"")</f>
        <v>#REF!</v>
      </c>
      <c r="AB31" s="38" t="e">
        <f>IF(AND('Mapa de Riesgos'!#REF!="Media",'Mapa de Riesgos'!#REF!="Mayor"),CONCATENATE("R6C",'Mapa de Riesgos'!#REF!),"")</f>
        <v>#REF!</v>
      </c>
      <c r="AC31" s="39" t="e">
        <f>IF(AND('Mapa de Riesgos'!#REF!="Media",'Mapa de Riesgos'!#REF!="Mayor"),CONCATENATE("R6C",'Mapa de Riesgos'!#REF!),"")</f>
        <v>#REF!</v>
      </c>
      <c r="AD31" s="39" t="e">
        <f>IF(AND('Mapa de Riesgos'!#REF!="Media",'Mapa de Riesgos'!#REF!="Mayor"),CONCATENATE("R6C",'Mapa de Riesgos'!#REF!),"")</f>
        <v>#REF!</v>
      </c>
      <c r="AE31" s="39" t="e">
        <f>IF(AND('Mapa de Riesgos'!#REF!="Media",'Mapa de Riesgos'!#REF!="Mayor"),CONCATENATE("R6C",'Mapa de Riesgos'!#REF!),"")</f>
        <v>#REF!</v>
      </c>
      <c r="AF31" s="39" t="e">
        <f>IF(AND('Mapa de Riesgos'!#REF!="Media",'Mapa de Riesgos'!#REF!="Mayor"),CONCATENATE("R6C",'Mapa de Riesgos'!#REF!),"")</f>
        <v>#REF!</v>
      </c>
      <c r="AG31" s="40" t="e">
        <f>IF(AND('Mapa de Riesgos'!#REF!="Media",'Mapa de Riesgos'!#REF!="Mayor"),CONCATENATE("R6C",'Mapa de Riesgos'!#REF!),"")</f>
        <v>#REF!</v>
      </c>
      <c r="AH31" s="41" t="e">
        <f>IF(AND('Mapa de Riesgos'!#REF!="Media",'Mapa de Riesgos'!#REF!="Catastrófico"),CONCATENATE("R6C",'Mapa de Riesgos'!#REF!),"")</f>
        <v>#REF!</v>
      </c>
      <c r="AI31" s="42" t="e">
        <f>IF(AND('Mapa de Riesgos'!#REF!="Media",'Mapa de Riesgos'!#REF!="Catastrófico"),CONCATENATE("R6C",'Mapa de Riesgos'!#REF!),"")</f>
        <v>#REF!</v>
      </c>
      <c r="AJ31" s="42" t="e">
        <f>IF(AND('Mapa de Riesgos'!#REF!="Media",'Mapa de Riesgos'!#REF!="Catastrófico"),CONCATENATE("R6C",'Mapa de Riesgos'!#REF!),"")</f>
        <v>#REF!</v>
      </c>
      <c r="AK31" s="42" t="e">
        <f>IF(AND('Mapa de Riesgos'!#REF!="Media",'Mapa de Riesgos'!#REF!="Catastrófico"),CONCATENATE("R6C",'Mapa de Riesgos'!#REF!),"")</f>
        <v>#REF!</v>
      </c>
      <c r="AL31" s="42" t="e">
        <f>IF(AND('Mapa de Riesgos'!#REF!="Media",'Mapa de Riesgos'!#REF!="Catastrófico"),CONCATENATE("R6C",'Mapa de Riesgos'!#REF!),"")</f>
        <v>#REF!</v>
      </c>
      <c r="AM31" s="43" t="e">
        <f>IF(AND('Mapa de Riesgos'!#REF!="Media",'Mapa de Riesgos'!#REF!="Catastrófico"),CONCATENATE("R6C",'Mapa de Riesgos'!#REF!),"")</f>
        <v>#REF!</v>
      </c>
      <c r="AN31" s="69"/>
      <c r="AO31" s="341"/>
      <c r="AP31" s="342"/>
      <c r="AQ31" s="342"/>
      <c r="AR31" s="342"/>
      <c r="AS31" s="342"/>
      <c r="AT31" s="343"/>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row>
    <row r="32" spans="1:76" ht="15" customHeight="1" x14ac:dyDescent="0.3">
      <c r="A32" s="69"/>
      <c r="B32" s="260"/>
      <c r="C32" s="260"/>
      <c r="D32" s="261"/>
      <c r="E32" s="301"/>
      <c r="F32" s="302"/>
      <c r="G32" s="302"/>
      <c r="H32" s="302"/>
      <c r="I32" s="303"/>
      <c r="J32" s="53" t="e">
        <f>IF(AND('Mapa de Riesgos'!#REF!="Media",'Mapa de Riesgos'!#REF!="Leve"),CONCATENATE("R7C",'Mapa de Riesgos'!#REF!),"")</f>
        <v>#REF!</v>
      </c>
      <c r="K32" s="54" t="e">
        <f>IF(AND('Mapa de Riesgos'!#REF!="Media",'Mapa de Riesgos'!#REF!="Leve"),CONCATENATE("R7C",'Mapa de Riesgos'!#REF!),"")</f>
        <v>#REF!</v>
      </c>
      <c r="L32" s="54" t="e">
        <f>IF(AND('Mapa de Riesgos'!#REF!="Media",'Mapa de Riesgos'!#REF!="Leve"),CONCATENATE("R7C",'Mapa de Riesgos'!#REF!),"")</f>
        <v>#REF!</v>
      </c>
      <c r="M32" s="54" t="e">
        <f>IF(AND('Mapa de Riesgos'!#REF!="Media",'Mapa de Riesgos'!#REF!="Leve"),CONCATENATE("R7C",'Mapa de Riesgos'!#REF!),"")</f>
        <v>#REF!</v>
      </c>
      <c r="N32" s="54" t="e">
        <f>IF(AND('Mapa de Riesgos'!#REF!="Media",'Mapa de Riesgos'!#REF!="Leve"),CONCATENATE("R7C",'Mapa de Riesgos'!#REF!),"")</f>
        <v>#REF!</v>
      </c>
      <c r="O32" s="55" t="e">
        <f>IF(AND('Mapa de Riesgos'!#REF!="Media",'Mapa de Riesgos'!#REF!="Leve"),CONCATENATE("R7C",'Mapa de Riesgos'!#REF!),"")</f>
        <v>#REF!</v>
      </c>
      <c r="P32" s="53" t="e">
        <f>IF(AND('Mapa de Riesgos'!#REF!="Media",'Mapa de Riesgos'!#REF!="Menor"),CONCATENATE("R7C",'Mapa de Riesgos'!#REF!),"")</f>
        <v>#REF!</v>
      </c>
      <c r="Q32" s="54" t="e">
        <f>IF(AND('Mapa de Riesgos'!#REF!="Media",'Mapa de Riesgos'!#REF!="Menor"),CONCATENATE("R7C",'Mapa de Riesgos'!#REF!),"")</f>
        <v>#REF!</v>
      </c>
      <c r="R32" s="54" t="e">
        <f>IF(AND('Mapa de Riesgos'!#REF!="Media",'Mapa de Riesgos'!#REF!="Menor"),CONCATENATE("R7C",'Mapa de Riesgos'!#REF!),"")</f>
        <v>#REF!</v>
      </c>
      <c r="S32" s="54" t="e">
        <f>IF(AND('Mapa de Riesgos'!#REF!="Media",'Mapa de Riesgos'!#REF!="Menor"),CONCATENATE("R7C",'Mapa de Riesgos'!#REF!),"")</f>
        <v>#REF!</v>
      </c>
      <c r="T32" s="54" t="e">
        <f>IF(AND('Mapa de Riesgos'!#REF!="Media",'Mapa de Riesgos'!#REF!="Menor"),CONCATENATE("R7C",'Mapa de Riesgos'!#REF!),"")</f>
        <v>#REF!</v>
      </c>
      <c r="U32" s="55" t="e">
        <f>IF(AND('Mapa de Riesgos'!#REF!="Media",'Mapa de Riesgos'!#REF!="Menor"),CONCATENATE("R7C",'Mapa de Riesgos'!#REF!),"")</f>
        <v>#REF!</v>
      </c>
      <c r="V32" s="53" t="e">
        <f>IF(AND('Mapa de Riesgos'!#REF!="Media",'Mapa de Riesgos'!#REF!="Moderado"),CONCATENATE("R7C",'Mapa de Riesgos'!#REF!),"")</f>
        <v>#REF!</v>
      </c>
      <c r="W32" s="54" t="e">
        <f>IF(AND('Mapa de Riesgos'!#REF!="Media",'Mapa de Riesgos'!#REF!="Moderado"),CONCATENATE("R7C",'Mapa de Riesgos'!#REF!),"")</f>
        <v>#REF!</v>
      </c>
      <c r="X32" s="54" t="e">
        <f>IF(AND('Mapa de Riesgos'!#REF!="Media",'Mapa de Riesgos'!#REF!="Moderado"),CONCATENATE("R7C",'Mapa de Riesgos'!#REF!),"")</f>
        <v>#REF!</v>
      </c>
      <c r="Y32" s="54" t="e">
        <f>IF(AND('Mapa de Riesgos'!#REF!="Media",'Mapa de Riesgos'!#REF!="Moderado"),CONCATENATE("R7C",'Mapa de Riesgos'!#REF!),"")</f>
        <v>#REF!</v>
      </c>
      <c r="Z32" s="54" t="e">
        <f>IF(AND('Mapa de Riesgos'!#REF!="Media",'Mapa de Riesgos'!#REF!="Moderado"),CONCATENATE("R7C",'Mapa de Riesgos'!#REF!),"")</f>
        <v>#REF!</v>
      </c>
      <c r="AA32" s="55" t="e">
        <f>IF(AND('Mapa de Riesgos'!#REF!="Media",'Mapa de Riesgos'!#REF!="Moderado"),CONCATENATE("R7C",'Mapa de Riesgos'!#REF!),"")</f>
        <v>#REF!</v>
      </c>
      <c r="AB32" s="38" t="e">
        <f>IF(AND('Mapa de Riesgos'!#REF!="Media",'Mapa de Riesgos'!#REF!="Mayor"),CONCATENATE("R7C",'Mapa de Riesgos'!#REF!),"")</f>
        <v>#REF!</v>
      </c>
      <c r="AC32" s="39" t="e">
        <f>IF(AND('Mapa de Riesgos'!#REF!="Media",'Mapa de Riesgos'!#REF!="Mayor"),CONCATENATE("R7C",'Mapa de Riesgos'!#REF!),"")</f>
        <v>#REF!</v>
      </c>
      <c r="AD32" s="39" t="e">
        <f>IF(AND('Mapa de Riesgos'!#REF!="Media",'Mapa de Riesgos'!#REF!="Mayor"),CONCATENATE("R7C",'Mapa de Riesgos'!#REF!),"")</f>
        <v>#REF!</v>
      </c>
      <c r="AE32" s="39" t="e">
        <f>IF(AND('Mapa de Riesgos'!#REF!="Media",'Mapa de Riesgos'!#REF!="Mayor"),CONCATENATE("R7C",'Mapa de Riesgos'!#REF!),"")</f>
        <v>#REF!</v>
      </c>
      <c r="AF32" s="39" t="e">
        <f>IF(AND('Mapa de Riesgos'!#REF!="Media",'Mapa de Riesgos'!#REF!="Mayor"),CONCATENATE("R7C",'Mapa de Riesgos'!#REF!),"")</f>
        <v>#REF!</v>
      </c>
      <c r="AG32" s="40" t="e">
        <f>IF(AND('Mapa de Riesgos'!#REF!="Media",'Mapa de Riesgos'!#REF!="Mayor"),CONCATENATE("R7C",'Mapa de Riesgos'!#REF!),"")</f>
        <v>#REF!</v>
      </c>
      <c r="AH32" s="41" t="e">
        <f>IF(AND('Mapa de Riesgos'!#REF!="Media",'Mapa de Riesgos'!#REF!="Catastrófico"),CONCATENATE("R7C",'Mapa de Riesgos'!#REF!),"")</f>
        <v>#REF!</v>
      </c>
      <c r="AI32" s="42" t="e">
        <f>IF(AND('Mapa de Riesgos'!#REF!="Media",'Mapa de Riesgos'!#REF!="Catastrófico"),CONCATENATE("R7C",'Mapa de Riesgos'!#REF!),"")</f>
        <v>#REF!</v>
      </c>
      <c r="AJ32" s="42" t="e">
        <f>IF(AND('Mapa de Riesgos'!#REF!="Media",'Mapa de Riesgos'!#REF!="Catastrófico"),CONCATENATE("R7C",'Mapa de Riesgos'!#REF!),"")</f>
        <v>#REF!</v>
      </c>
      <c r="AK32" s="42" t="e">
        <f>IF(AND('Mapa de Riesgos'!#REF!="Media",'Mapa de Riesgos'!#REF!="Catastrófico"),CONCATENATE("R7C",'Mapa de Riesgos'!#REF!),"")</f>
        <v>#REF!</v>
      </c>
      <c r="AL32" s="42" t="e">
        <f>IF(AND('Mapa de Riesgos'!#REF!="Media",'Mapa de Riesgos'!#REF!="Catastrófico"),CONCATENATE("R7C",'Mapa de Riesgos'!#REF!),"")</f>
        <v>#REF!</v>
      </c>
      <c r="AM32" s="43" t="e">
        <f>IF(AND('Mapa de Riesgos'!#REF!="Media",'Mapa de Riesgos'!#REF!="Catastrófico"),CONCATENATE("R7C",'Mapa de Riesgos'!#REF!),"")</f>
        <v>#REF!</v>
      </c>
      <c r="AN32" s="69"/>
      <c r="AO32" s="341"/>
      <c r="AP32" s="342"/>
      <c r="AQ32" s="342"/>
      <c r="AR32" s="342"/>
      <c r="AS32" s="342"/>
      <c r="AT32" s="343"/>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row>
    <row r="33" spans="1:80" ht="15" customHeight="1" x14ac:dyDescent="0.3">
      <c r="A33" s="69"/>
      <c r="B33" s="260"/>
      <c r="C33" s="260"/>
      <c r="D33" s="261"/>
      <c r="E33" s="301"/>
      <c r="F33" s="302"/>
      <c r="G33" s="302"/>
      <c r="H33" s="302"/>
      <c r="I33" s="303"/>
      <c r="J33" s="53" t="e">
        <f>IF(AND('Mapa de Riesgos'!#REF!="Media",'Mapa de Riesgos'!#REF!="Leve"),CONCATENATE("R8C",'Mapa de Riesgos'!#REF!),"")</f>
        <v>#REF!</v>
      </c>
      <c r="K33" s="54" t="e">
        <f>IF(AND('Mapa de Riesgos'!#REF!="Media",'Mapa de Riesgos'!#REF!="Leve"),CONCATENATE("R8C",'Mapa de Riesgos'!#REF!),"")</f>
        <v>#REF!</v>
      </c>
      <c r="L33" s="54" t="e">
        <f>IF(AND('Mapa de Riesgos'!#REF!="Media",'Mapa de Riesgos'!#REF!="Leve"),CONCATENATE("R8C",'Mapa de Riesgos'!#REF!),"")</f>
        <v>#REF!</v>
      </c>
      <c r="M33" s="54" t="e">
        <f>IF(AND('Mapa de Riesgos'!#REF!="Media",'Mapa de Riesgos'!#REF!="Leve"),CONCATENATE("R8C",'Mapa de Riesgos'!#REF!),"")</f>
        <v>#REF!</v>
      </c>
      <c r="N33" s="54" t="e">
        <f>IF(AND('Mapa de Riesgos'!#REF!="Media",'Mapa de Riesgos'!#REF!="Leve"),CONCATENATE("R8C",'Mapa de Riesgos'!#REF!),"")</f>
        <v>#REF!</v>
      </c>
      <c r="O33" s="55" t="e">
        <f>IF(AND('Mapa de Riesgos'!#REF!="Media",'Mapa de Riesgos'!#REF!="Leve"),CONCATENATE("R8C",'Mapa de Riesgos'!#REF!),"")</f>
        <v>#REF!</v>
      </c>
      <c r="P33" s="53" t="e">
        <f>IF(AND('Mapa de Riesgos'!#REF!="Media",'Mapa de Riesgos'!#REF!="Menor"),CONCATENATE("R8C",'Mapa de Riesgos'!#REF!),"")</f>
        <v>#REF!</v>
      </c>
      <c r="Q33" s="54" t="e">
        <f>IF(AND('Mapa de Riesgos'!#REF!="Media",'Mapa de Riesgos'!#REF!="Menor"),CONCATENATE("R8C",'Mapa de Riesgos'!#REF!),"")</f>
        <v>#REF!</v>
      </c>
      <c r="R33" s="54" t="e">
        <f>IF(AND('Mapa de Riesgos'!#REF!="Media",'Mapa de Riesgos'!#REF!="Menor"),CONCATENATE("R8C",'Mapa de Riesgos'!#REF!),"")</f>
        <v>#REF!</v>
      </c>
      <c r="S33" s="54" t="e">
        <f>IF(AND('Mapa de Riesgos'!#REF!="Media",'Mapa de Riesgos'!#REF!="Menor"),CONCATENATE("R8C",'Mapa de Riesgos'!#REF!),"")</f>
        <v>#REF!</v>
      </c>
      <c r="T33" s="54" t="e">
        <f>IF(AND('Mapa de Riesgos'!#REF!="Media",'Mapa de Riesgos'!#REF!="Menor"),CONCATENATE("R8C",'Mapa de Riesgos'!#REF!),"")</f>
        <v>#REF!</v>
      </c>
      <c r="U33" s="55" t="e">
        <f>IF(AND('Mapa de Riesgos'!#REF!="Media",'Mapa de Riesgos'!#REF!="Menor"),CONCATENATE("R8C",'Mapa de Riesgos'!#REF!),"")</f>
        <v>#REF!</v>
      </c>
      <c r="V33" s="53" t="e">
        <f>IF(AND('Mapa de Riesgos'!#REF!="Media",'Mapa de Riesgos'!#REF!="Moderado"),CONCATENATE("R8C",'Mapa de Riesgos'!#REF!),"")</f>
        <v>#REF!</v>
      </c>
      <c r="W33" s="54" t="e">
        <f>IF(AND('Mapa de Riesgos'!#REF!="Media",'Mapa de Riesgos'!#REF!="Moderado"),CONCATENATE("R8C",'Mapa de Riesgos'!#REF!),"")</f>
        <v>#REF!</v>
      </c>
      <c r="X33" s="54" t="e">
        <f>IF(AND('Mapa de Riesgos'!#REF!="Media",'Mapa de Riesgos'!#REF!="Moderado"),CONCATENATE("R8C",'Mapa de Riesgos'!#REF!),"")</f>
        <v>#REF!</v>
      </c>
      <c r="Y33" s="54" t="e">
        <f>IF(AND('Mapa de Riesgos'!#REF!="Media",'Mapa de Riesgos'!#REF!="Moderado"),CONCATENATE("R8C",'Mapa de Riesgos'!#REF!),"")</f>
        <v>#REF!</v>
      </c>
      <c r="Z33" s="54" t="e">
        <f>IF(AND('Mapa de Riesgos'!#REF!="Media",'Mapa de Riesgos'!#REF!="Moderado"),CONCATENATE("R8C",'Mapa de Riesgos'!#REF!),"")</f>
        <v>#REF!</v>
      </c>
      <c r="AA33" s="55" t="e">
        <f>IF(AND('Mapa de Riesgos'!#REF!="Media",'Mapa de Riesgos'!#REF!="Moderado"),CONCATENATE("R8C",'Mapa de Riesgos'!#REF!),"")</f>
        <v>#REF!</v>
      </c>
      <c r="AB33" s="38" t="e">
        <f>IF(AND('Mapa de Riesgos'!#REF!="Media",'Mapa de Riesgos'!#REF!="Mayor"),CONCATENATE("R8C",'Mapa de Riesgos'!#REF!),"")</f>
        <v>#REF!</v>
      </c>
      <c r="AC33" s="39" t="e">
        <f>IF(AND('Mapa de Riesgos'!#REF!="Media",'Mapa de Riesgos'!#REF!="Mayor"),CONCATENATE("R8C",'Mapa de Riesgos'!#REF!),"")</f>
        <v>#REF!</v>
      </c>
      <c r="AD33" s="39" t="e">
        <f>IF(AND('Mapa de Riesgos'!#REF!="Media",'Mapa de Riesgos'!#REF!="Mayor"),CONCATENATE("R8C",'Mapa de Riesgos'!#REF!),"")</f>
        <v>#REF!</v>
      </c>
      <c r="AE33" s="39" t="e">
        <f>IF(AND('Mapa de Riesgos'!#REF!="Media",'Mapa de Riesgos'!#REF!="Mayor"),CONCATENATE("R8C",'Mapa de Riesgos'!#REF!),"")</f>
        <v>#REF!</v>
      </c>
      <c r="AF33" s="39" t="e">
        <f>IF(AND('Mapa de Riesgos'!#REF!="Media",'Mapa de Riesgos'!#REF!="Mayor"),CONCATENATE("R8C",'Mapa de Riesgos'!#REF!),"")</f>
        <v>#REF!</v>
      </c>
      <c r="AG33" s="40" t="e">
        <f>IF(AND('Mapa de Riesgos'!#REF!="Media",'Mapa de Riesgos'!#REF!="Mayor"),CONCATENATE("R8C",'Mapa de Riesgos'!#REF!),"")</f>
        <v>#REF!</v>
      </c>
      <c r="AH33" s="41" t="e">
        <f>IF(AND('Mapa de Riesgos'!#REF!="Media",'Mapa de Riesgos'!#REF!="Catastrófico"),CONCATENATE("R8C",'Mapa de Riesgos'!#REF!),"")</f>
        <v>#REF!</v>
      </c>
      <c r="AI33" s="42" t="e">
        <f>IF(AND('Mapa de Riesgos'!#REF!="Media",'Mapa de Riesgos'!#REF!="Catastrófico"),CONCATENATE("R8C",'Mapa de Riesgos'!#REF!),"")</f>
        <v>#REF!</v>
      </c>
      <c r="AJ33" s="42" t="e">
        <f>IF(AND('Mapa de Riesgos'!#REF!="Media",'Mapa de Riesgos'!#REF!="Catastrófico"),CONCATENATE("R8C",'Mapa de Riesgos'!#REF!),"")</f>
        <v>#REF!</v>
      </c>
      <c r="AK33" s="42" t="e">
        <f>IF(AND('Mapa de Riesgos'!#REF!="Media",'Mapa de Riesgos'!#REF!="Catastrófico"),CONCATENATE("R8C",'Mapa de Riesgos'!#REF!),"")</f>
        <v>#REF!</v>
      </c>
      <c r="AL33" s="42" t="e">
        <f>IF(AND('Mapa de Riesgos'!#REF!="Media",'Mapa de Riesgos'!#REF!="Catastrófico"),CONCATENATE("R8C",'Mapa de Riesgos'!#REF!),"")</f>
        <v>#REF!</v>
      </c>
      <c r="AM33" s="43" t="e">
        <f>IF(AND('Mapa de Riesgos'!#REF!="Media",'Mapa de Riesgos'!#REF!="Catastrófico"),CONCATENATE("R8C",'Mapa de Riesgos'!#REF!),"")</f>
        <v>#REF!</v>
      </c>
      <c r="AN33" s="69"/>
      <c r="AO33" s="341"/>
      <c r="AP33" s="342"/>
      <c r="AQ33" s="342"/>
      <c r="AR33" s="342"/>
      <c r="AS33" s="342"/>
      <c r="AT33" s="343"/>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row>
    <row r="34" spans="1:80" ht="15" customHeight="1" x14ac:dyDescent="0.3">
      <c r="A34" s="69"/>
      <c r="B34" s="260"/>
      <c r="C34" s="260"/>
      <c r="D34" s="261"/>
      <c r="E34" s="301"/>
      <c r="F34" s="302"/>
      <c r="G34" s="302"/>
      <c r="H34" s="302"/>
      <c r="I34" s="303"/>
      <c r="J34" s="53" t="e">
        <f>IF(AND('Mapa de Riesgos'!#REF!="Media",'Mapa de Riesgos'!#REF!="Leve"),CONCATENATE("R9C",'Mapa de Riesgos'!#REF!),"")</f>
        <v>#REF!</v>
      </c>
      <c r="K34" s="54" t="e">
        <f>IF(AND('Mapa de Riesgos'!#REF!="Media",'Mapa de Riesgos'!#REF!="Leve"),CONCATENATE("R9C",'Mapa de Riesgos'!#REF!),"")</f>
        <v>#REF!</v>
      </c>
      <c r="L34" s="54" t="e">
        <f>IF(AND('Mapa de Riesgos'!#REF!="Media",'Mapa de Riesgos'!#REF!="Leve"),CONCATENATE("R9C",'Mapa de Riesgos'!#REF!),"")</f>
        <v>#REF!</v>
      </c>
      <c r="M34" s="54" t="e">
        <f>IF(AND('Mapa de Riesgos'!#REF!="Media",'Mapa de Riesgos'!#REF!="Leve"),CONCATENATE("R9C",'Mapa de Riesgos'!#REF!),"")</f>
        <v>#REF!</v>
      </c>
      <c r="N34" s="54" t="e">
        <f>IF(AND('Mapa de Riesgos'!#REF!="Media",'Mapa de Riesgos'!#REF!="Leve"),CONCATENATE("R9C",'Mapa de Riesgos'!#REF!),"")</f>
        <v>#REF!</v>
      </c>
      <c r="O34" s="55" t="e">
        <f>IF(AND('Mapa de Riesgos'!#REF!="Media",'Mapa de Riesgos'!#REF!="Leve"),CONCATENATE("R9C",'Mapa de Riesgos'!#REF!),"")</f>
        <v>#REF!</v>
      </c>
      <c r="P34" s="53" t="e">
        <f>IF(AND('Mapa de Riesgos'!#REF!="Media",'Mapa de Riesgos'!#REF!="Menor"),CONCATENATE("R9C",'Mapa de Riesgos'!#REF!),"")</f>
        <v>#REF!</v>
      </c>
      <c r="Q34" s="54" t="e">
        <f>IF(AND('Mapa de Riesgos'!#REF!="Media",'Mapa de Riesgos'!#REF!="Menor"),CONCATENATE("R9C",'Mapa de Riesgos'!#REF!),"")</f>
        <v>#REF!</v>
      </c>
      <c r="R34" s="54" t="e">
        <f>IF(AND('Mapa de Riesgos'!#REF!="Media",'Mapa de Riesgos'!#REF!="Menor"),CONCATENATE("R9C",'Mapa de Riesgos'!#REF!),"")</f>
        <v>#REF!</v>
      </c>
      <c r="S34" s="54" t="e">
        <f>IF(AND('Mapa de Riesgos'!#REF!="Media",'Mapa de Riesgos'!#REF!="Menor"),CONCATENATE("R9C",'Mapa de Riesgos'!#REF!),"")</f>
        <v>#REF!</v>
      </c>
      <c r="T34" s="54" t="e">
        <f>IF(AND('Mapa de Riesgos'!#REF!="Media",'Mapa de Riesgos'!#REF!="Menor"),CONCATENATE("R9C",'Mapa de Riesgos'!#REF!),"")</f>
        <v>#REF!</v>
      </c>
      <c r="U34" s="55" t="e">
        <f>IF(AND('Mapa de Riesgos'!#REF!="Media",'Mapa de Riesgos'!#REF!="Menor"),CONCATENATE("R9C",'Mapa de Riesgos'!#REF!),"")</f>
        <v>#REF!</v>
      </c>
      <c r="V34" s="53" t="e">
        <f>IF(AND('Mapa de Riesgos'!#REF!="Media",'Mapa de Riesgos'!#REF!="Moderado"),CONCATENATE("R9C",'Mapa de Riesgos'!#REF!),"")</f>
        <v>#REF!</v>
      </c>
      <c r="W34" s="54" t="e">
        <f>IF(AND('Mapa de Riesgos'!#REF!="Media",'Mapa de Riesgos'!#REF!="Moderado"),CONCATENATE("R9C",'Mapa de Riesgos'!#REF!),"")</f>
        <v>#REF!</v>
      </c>
      <c r="X34" s="54" t="e">
        <f>IF(AND('Mapa de Riesgos'!#REF!="Media",'Mapa de Riesgos'!#REF!="Moderado"),CONCATENATE("R9C",'Mapa de Riesgos'!#REF!),"")</f>
        <v>#REF!</v>
      </c>
      <c r="Y34" s="54" t="e">
        <f>IF(AND('Mapa de Riesgos'!#REF!="Media",'Mapa de Riesgos'!#REF!="Moderado"),CONCATENATE("R9C",'Mapa de Riesgos'!#REF!),"")</f>
        <v>#REF!</v>
      </c>
      <c r="Z34" s="54" t="e">
        <f>IF(AND('Mapa de Riesgos'!#REF!="Media",'Mapa de Riesgos'!#REF!="Moderado"),CONCATENATE("R9C",'Mapa de Riesgos'!#REF!),"")</f>
        <v>#REF!</v>
      </c>
      <c r="AA34" s="55" t="e">
        <f>IF(AND('Mapa de Riesgos'!#REF!="Media",'Mapa de Riesgos'!#REF!="Moderado"),CONCATENATE("R9C",'Mapa de Riesgos'!#REF!),"")</f>
        <v>#REF!</v>
      </c>
      <c r="AB34" s="38" t="e">
        <f>IF(AND('Mapa de Riesgos'!#REF!="Media",'Mapa de Riesgos'!#REF!="Mayor"),CONCATENATE("R9C",'Mapa de Riesgos'!#REF!),"")</f>
        <v>#REF!</v>
      </c>
      <c r="AC34" s="39" t="e">
        <f>IF(AND('Mapa de Riesgos'!#REF!="Media",'Mapa de Riesgos'!#REF!="Mayor"),CONCATENATE("R9C",'Mapa de Riesgos'!#REF!),"")</f>
        <v>#REF!</v>
      </c>
      <c r="AD34" s="39" t="e">
        <f>IF(AND('Mapa de Riesgos'!#REF!="Media",'Mapa de Riesgos'!#REF!="Mayor"),CONCATENATE("R9C",'Mapa de Riesgos'!#REF!),"")</f>
        <v>#REF!</v>
      </c>
      <c r="AE34" s="39" t="e">
        <f>IF(AND('Mapa de Riesgos'!#REF!="Media",'Mapa de Riesgos'!#REF!="Mayor"),CONCATENATE("R9C",'Mapa de Riesgos'!#REF!),"")</f>
        <v>#REF!</v>
      </c>
      <c r="AF34" s="39" t="e">
        <f>IF(AND('Mapa de Riesgos'!#REF!="Media",'Mapa de Riesgos'!#REF!="Mayor"),CONCATENATE("R9C",'Mapa de Riesgos'!#REF!),"")</f>
        <v>#REF!</v>
      </c>
      <c r="AG34" s="40" t="e">
        <f>IF(AND('Mapa de Riesgos'!#REF!="Media",'Mapa de Riesgos'!#REF!="Mayor"),CONCATENATE("R9C",'Mapa de Riesgos'!#REF!),"")</f>
        <v>#REF!</v>
      </c>
      <c r="AH34" s="41" t="e">
        <f>IF(AND('Mapa de Riesgos'!#REF!="Media",'Mapa de Riesgos'!#REF!="Catastrófico"),CONCATENATE("R9C",'Mapa de Riesgos'!#REF!),"")</f>
        <v>#REF!</v>
      </c>
      <c r="AI34" s="42" t="e">
        <f>IF(AND('Mapa de Riesgos'!#REF!="Media",'Mapa de Riesgos'!#REF!="Catastrófico"),CONCATENATE("R9C",'Mapa de Riesgos'!#REF!),"")</f>
        <v>#REF!</v>
      </c>
      <c r="AJ34" s="42" t="e">
        <f>IF(AND('Mapa de Riesgos'!#REF!="Media",'Mapa de Riesgos'!#REF!="Catastrófico"),CONCATENATE("R9C",'Mapa de Riesgos'!#REF!),"")</f>
        <v>#REF!</v>
      </c>
      <c r="AK34" s="42" t="e">
        <f>IF(AND('Mapa de Riesgos'!#REF!="Media",'Mapa de Riesgos'!#REF!="Catastrófico"),CONCATENATE("R9C",'Mapa de Riesgos'!#REF!),"")</f>
        <v>#REF!</v>
      </c>
      <c r="AL34" s="42" t="e">
        <f>IF(AND('Mapa de Riesgos'!#REF!="Media",'Mapa de Riesgos'!#REF!="Catastrófico"),CONCATENATE("R9C",'Mapa de Riesgos'!#REF!),"")</f>
        <v>#REF!</v>
      </c>
      <c r="AM34" s="43" t="e">
        <f>IF(AND('Mapa de Riesgos'!#REF!="Media",'Mapa de Riesgos'!#REF!="Catastrófico"),CONCATENATE("R9C",'Mapa de Riesgos'!#REF!),"")</f>
        <v>#REF!</v>
      </c>
      <c r="AN34" s="69"/>
      <c r="AO34" s="341"/>
      <c r="AP34" s="342"/>
      <c r="AQ34" s="342"/>
      <c r="AR34" s="342"/>
      <c r="AS34" s="342"/>
      <c r="AT34" s="343"/>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row>
    <row r="35" spans="1:80" ht="15.75" customHeight="1" thickBot="1" x14ac:dyDescent="0.35">
      <c r="A35" s="69"/>
      <c r="B35" s="260"/>
      <c r="C35" s="260"/>
      <c r="D35" s="261"/>
      <c r="E35" s="304"/>
      <c r="F35" s="305"/>
      <c r="G35" s="305"/>
      <c r="H35" s="305"/>
      <c r="I35" s="306"/>
      <c r="J35" s="53" t="e">
        <f>IF(AND('Mapa de Riesgos'!#REF!="Media",'Mapa de Riesgos'!#REF!="Leve"),CONCATENATE("R10C",'Mapa de Riesgos'!#REF!),"")</f>
        <v>#REF!</v>
      </c>
      <c r="K35" s="54" t="e">
        <f>IF(AND('Mapa de Riesgos'!#REF!="Media",'Mapa de Riesgos'!#REF!="Leve"),CONCATENATE("R10C",'Mapa de Riesgos'!#REF!),"")</f>
        <v>#REF!</v>
      </c>
      <c r="L35" s="54" t="e">
        <f>IF(AND('Mapa de Riesgos'!#REF!="Media",'Mapa de Riesgos'!#REF!="Leve"),CONCATENATE("R10C",'Mapa de Riesgos'!#REF!),"")</f>
        <v>#REF!</v>
      </c>
      <c r="M35" s="54" t="e">
        <f>IF(AND('Mapa de Riesgos'!#REF!="Media",'Mapa de Riesgos'!#REF!="Leve"),CONCATENATE("R10C",'Mapa de Riesgos'!#REF!),"")</f>
        <v>#REF!</v>
      </c>
      <c r="N35" s="54" t="e">
        <f>IF(AND('Mapa de Riesgos'!#REF!="Media",'Mapa de Riesgos'!#REF!="Leve"),CONCATENATE("R10C",'Mapa de Riesgos'!#REF!),"")</f>
        <v>#REF!</v>
      </c>
      <c r="O35" s="55" t="e">
        <f>IF(AND('Mapa de Riesgos'!#REF!="Media",'Mapa de Riesgos'!#REF!="Leve"),CONCATENATE("R10C",'Mapa de Riesgos'!#REF!),"")</f>
        <v>#REF!</v>
      </c>
      <c r="P35" s="53" t="e">
        <f>IF(AND('Mapa de Riesgos'!#REF!="Media",'Mapa de Riesgos'!#REF!="Menor"),CONCATENATE("R10C",'Mapa de Riesgos'!#REF!),"")</f>
        <v>#REF!</v>
      </c>
      <c r="Q35" s="54" t="e">
        <f>IF(AND('Mapa de Riesgos'!#REF!="Media",'Mapa de Riesgos'!#REF!="Menor"),CONCATENATE("R10C",'Mapa de Riesgos'!#REF!),"")</f>
        <v>#REF!</v>
      </c>
      <c r="R35" s="54" t="e">
        <f>IF(AND('Mapa de Riesgos'!#REF!="Media",'Mapa de Riesgos'!#REF!="Menor"),CONCATENATE("R10C",'Mapa de Riesgos'!#REF!),"")</f>
        <v>#REF!</v>
      </c>
      <c r="S35" s="54" t="e">
        <f>IF(AND('Mapa de Riesgos'!#REF!="Media",'Mapa de Riesgos'!#REF!="Menor"),CONCATENATE("R10C",'Mapa de Riesgos'!#REF!),"")</f>
        <v>#REF!</v>
      </c>
      <c r="T35" s="54" t="e">
        <f>IF(AND('Mapa de Riesgos'!#REF!="Media",'Mapa de Riesgos'!#REF!="Menor"),CONCATENATE("R10C",'Mapa de Riesgos'!#REF!),"")</f>
        <v>#REF!</v>
      </c>
      <c r="U35" s="55" t="e">
        <f>IF(AND('Mapa de Riesgos'!#REF!="Media",'Mapa de Riesgos'!#REF!="Menor"),CONCATENATE("R10C",'Mapa de Riesgos'!#REF!),"")</f>
        <v>#REF!</v>
      </c>
      <c r="V35" s="53" t="e">
        <f>IF(AND('Mapa de Riesgos'!#REF!="Media",'Mapa de Riesgos'!#REF!="Moderado"),CONCATENATE("R10C",'Mapa de Riesgos'!#REF!),"")</f>
        <v>#REF!</v>
      </c>
      <c r="W35" s="54" t="e">
        <f>IF(AND('Mapa de Riesgos'!#REF!="Media",'Mapa de Riesgos'!#REF!="Moderado"),CONCATENATE("R10C",'Mapa de Riesgos'!#REF!),"")</f>
        <v>#REF!</v>
      </c>
      <c r="X35" s="54" t="e">
        <f>IF(AND('Mapa de Riesgos'!#REF!="Media",'Mapa de Riesgos'!#REF!="Moderado"),CONCATENATE("R10C",'Mapa de Riesgos'!#REF!),"")</f>
        <v>#REF!</v>
      </c>
      <c r="Y35" s="54" t="e">
        <f>IF(AND('Mapa de Riesgos'!#REF!="Media",'Mapa de Riesgos'!#REF!="Moderado"),CONCATENATE("R10C",'Mapa de Riesgos'!#REF!),"")</f>
        <v>#REF!</v>
      </c>
      <c r="Z35" s="54" t="e">
        <f>IF(AND('Mapa de Riesgos'!#REF!="Media",'Mapa de Riesgos'!#REF!="Moderado"),CONCATENATE("R10C",'Mapa de Riesgos'!#REF!),"")</f>
        <v>#REF!</v>
      </c>
      <c r="AA35" s="55" t="e">
        <f>IF(AND('Mapa de Riesgos'!#REF!="Media",'Mapa de Riesgos'!#REF!="Moderado"),CONCATENATE("R10C",'Mapa de Riesgos'!#REF!),"")</f>
        <v>#REF!</v>
      </c>
      <c r="AB35" s="44" t="e">
        <f>IF(AND('Mapa de Riesgos'!#REF!="Media",'Mapa de Riesgos'!#REF!="Mayor"),CONCATENATE("R10C",'Mapa de Riesgos'!#REF!),"")</f>
        <v>#REF!</v>
      </c>
      <c r="AC35" s="45" t="e">
        <f>IF(AND('Mapa de Riesgos'!#REF!="Media",'Mapa de Riesgos'!#REF!="Mayor"),CONCATENATE("R10C",'Mapa de Riesgos'!#REF!),"")</f>
        <v>#REF!</v>
      </c>
      <c r="AD35" s="45" t="e">
        <f>IF(AND('Mapa de Riesgos'!#REF!="Media",'Mapa de Riesgos'!#REF!="Mayor"),CONCATENATE("R10C",'Mapa de Riesgos'!#REF!),"")</f>
        <v>#REF!</v>
      </c>
      <c r="AE35" s="45" t="e">
        <f>IF(AND('Mapa de Riesgos'!#REF!="Media",'Mapa de Riesgos'!#REF!="Mayor"),CONCATENATE("R10C",'Mapa de Riesgos'!#REF!),"")</f>
        <v>#REF!</v>
      </c>
      <c r="AF35" s="45" t="e">
        <f>IF(AND('Mapa de Riesgos'!#REF!="Media",'Mapa de Riesgos'!#REF!="Mayor"),CONCATENATE("R10C",'Mapa de Riesgos'!#REF!),"")</f>
        <v>#REF!</v>
      </c>
      <c r="AG35" s="46" t="e">
        <f>IF(AND('Mapa de Riesgos'!#REF!="Media",'Mapa de Riesgos'!#REF!="Mayor"),CONCATENATE("R10C",'Mapa de Riesgos'!#REF!),"")</f>
        <v>#REF!</v>
      </c>
      <c r="AH35" s="47" t="e">
        <f>IF(AND('Mapa de Riesgos'!#REF!="Media",'Mapa de Riesgos'!#REF!="Catastrófico"),CONCATENATE("R10C",'Mapa de Riesgos'!#REF!),"")</f>
        <v>#REF!</v>
      </c>
      <c r="AI35" s="48" t="e">
        <f>IF(AND('Mapa de Riesgos'!#REF!="Media",'Mapa de Riesgos'!#REF!="Catastrófico"),CONCATENATE("R10C",'Mapa de Riesgos'!#REF!),"")</f>
        <v>#REF!</v>
      </c>
      <c r="AJ35" s="48" t="e">
        <f>IF(AND('Mapa de Riesgos'!#REF!="Media",'Mapa de Riesgos'!#REF!="Catastrófico"),CONCATENATE("R10C",'Mapa de Riesgos'!#REF!),"")</f>
        <v>#REF!</v>
      </c>
      <c r="AK35" s="48" t="e">
        <f>IF(AND('Mapa de Riesgos'!#REF!="Media",'Mapa de Riesgos'!#REF!="Catastrófico"),CONCATENATE("R10C",'Mapa de Riesgos'!#REF!),"")</f>
        <v>#REF!</v>
      </c>
      <c r="AL35" s="48" t="e">
        <f>IF(AND('Mapa de Riesgos'!#REF!="Media",'Mapa de Riesgos'!#REF!="Catastrófico"),CONCATENATE("R10C",'Mapa de Riesgos'!#REF!),"")</f>
        <v>#REF!</v>
      </c>
      <c r="AM35" s="49" t="e">
        <f>IF(AND('Mapa de Riesgos'!#REF!="Media",'Mapa de Riesgos'!#REF!="Catastrófico"),CONCATENATE("R10C",'Mapa de Riesgos'!#REF!),"")</f>
        <v>#REF!</v>
      </c>
      <c r="AN35" s="69"/>
      <c r="AO35" s="344"/>
      <c r="AP35" s="345"/>
      <c r="AQ35" s="345"/>
      <c r="AR35" s="345"/>
      <c r="AS35" s="345"/>
      <c r="AT35" s="346"/>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row>
    <row r="36" spans="1:80" ht="15" customHeight="1" x14ac:dyDescent="0.3">
      <c r="A36" s="69"/>
      <c r="B36" s="260"/>
      <c r="C36" s="260"/>
      <c r="D36" s="261"/>
      <c r="E36" s="298" t="s">
        <v>109</v>
      </c>
      <c r="F36" s="299"/>
      <c r="G36" s="299"/>
      <c r="H36" s="299"/>
      <c r="I36" s="299"/>
      <c r="J36" s="59" t="str">
        <f>IF(AND('Mapa de Riesgos'!$AB$7="Baja",'Mapa de Riesgos'!$AD$7="Leve"),CONCATENATE("R1C",'Mapa de Riesgos'!$R$7),"")</f>
        <v/>
      </c>
      <c r="K36" s="60" t="str">
        <f>IF(AND('Mapa de Riesgos'!$AB$8="Baja",'Mapa de Riesgos'!$AD$8="Leve"),CONCATENATE("R1C",'Mapa de Riesgos'!$R$8),"")</f>
        <v/>
      </c>
      <c r="L36" s="60" t="e">
        <f>IF(AND('Mapa de Riesgos'!#REF!="Baja",'Mapa de Riesgos'!#REF!="Leve"),CONCATENATE("R1C",'Mapa de Riesgos'!#REF!),"")</f>
        <v>#REF!</v>
      </c>
      <c r="M36" s="60" t="e">
        <f>IF(AND('Mapa de Riesgos'!#REF!="Baja",'Mapa de Riesgos'!#REF!="Leve"),CONCATENATE("R1C",'Mapa de Riesgos'!#REF!),"")</f>
        <v>#REF!</v>
      </c>
      <c r="N36" s="60" t="e">
        <f>IF(AND('Mapa de Riesgos'!#REF!="Baja",'Mapa de Riesgos'!#REF!="Leve"),CONCATENATE("R1C",'Mapa de Riesgos'!#REF!),"")</f>
        <v>#REF!</v>
      </c>
      <c r="O36" s="61" t="e">
        <f>IF(AND('Mapa de Riesgos'!#REF!="Baja",'Mapa de Riesgos'!#REF!="Leve"),CONCATENATE("R1C",'Mapa de Riesgos'!#REF!),"")</f>
        <v>#REF!</v>
      </c>
      <c r="P36" s="50" t="str">
        <f>IF(AND('Mapa de Riesgos'!$AB$7="Baja",'Mapa de Riesgos'!$AD$7="Menor"),CONCATENATE("R1C",'Mapa de Riesgos'!$R$7),"")</f>
        <v/>
      </c>
      <c r="Q36" s="51" t="str">
        <f>IF(AND('Mapa de Riesgos'!$AB$8="Baja",'Mapa de Riesgos'!$AD$8="Menor"),CONCATENATE("R1C",'Mapa de Riesgos'!$R$8),"")</f>
        <v/>
      </c>
      <c r="R36" s="51" t="e">
        <f>IF(AND('Mapa de Riesgos'!#REF!="Baja",'Mapa de Riesgos'!#REF!="Menor"),CONCATENATE("R1C",'Mapa de Riesgos'!#REF!),"")</f>
        <v>#REF!</v>
      </c>
      <c r="S36" s="51" t="e">
        <f>IF(AND('Mapa de Riesgos'!#REF!="Baja",'Mapa de Riesgos'!#REF!="Menor"),CONCATENATE("R1C",'Mapa de Riesgos'!#REF!),"")</f>
        <v>#REF!</v>
      </c>
      <c r="T36" s="51" t="e">
        <f>IF(AND('Mapa de Riesgos'!#REF!="Baja",'Mapa de Riesgos'!#REF!="Menor"),CONCATENATE("R1C",'Mapa de Riesgos'!#REF!),"")</f>
        <v>#REF!</v>
      </c>
      <c r="U36" s="52" t="e">
        <f>IF(AND('Mapa de Riesgos'!#REF!="Baja",'Mapa de Riesgos'!#REF!="Menor"),CONCATENATE("R1C",'Mapa de Riesgos'!#REF!),"")</f>
        <v>#REF!</v>
      </c>
      <c r="V36" s="50" t="str">
        <f>IF(AND('Mapa de Riesgos'!$AB$7="Baja",'Mapa de Riesgos'!$AD$7="Moderado"),CONCATENATE("R1C",'Mapa de Riesgos'!$R$7),"")</f>
        <v/>
      </c>
      <c r="W36" s="51" t="str">
        <f>IF(AND('Mapa de Riesgos'!$AB$8="Baja",'Mapa de Riesgos'!$AD$8="Moderado"),CONCATENATE("R1C",'Mapa de Riesgos'!$R$8),"")</f>
        <v/>
      </c>
      <c r="X36" s="51" t="e">
        <f>IF(AND('Mapa de Riesgos'!#REF!="Baja",'Mapa de Riesgos'!#REF!="Moderado"),CONCATENATE("R1C",'Mapa de Riesgos'!#REF!),"")</f>
        <v>#REF!</v>
      </c>
      <c r="Y36" s="51" t="e">
        <f>IF(AND('Mapa de Riesgos'!#REF!="Baja",'Mapa de Riesgos'!#REF!="Moderado"),CONCATENATE("R1C",'Mapa de Riesgos'!#REF!),"")</f>
        <v>#REF!</v>
      </c>
      <c r="Z36" s="51" t="e">
        <f>IF(AND('Mapa de Riesgos'!#REF!="Baja",'Mapa de Riesgos'!#REF!="Moderado"),CONCATENATE("R1C",'Mapa de Riesgos'!#REF!),"")</f>
        <v>#REF!</v>
      </c>
      <c r="AA36" s="52" t="e">
        <f>IF(AND('Mapa de Riesgos'!#REF!="Baja",'Mapa de Riesgos'!#REF!="Moderado"),CONCATENATE("R1C",'Mapa de Riesgos'!#REF!),"")</f>
        <v>#REF!</v>
      </c>
      <c r="AB36" s="32" t="str">
        <f>IF(AND('Mapa de Riesgos'!$AB$7="Baja",'Mapa de Riesgos'!$AD$7="Mayor"),CONCATENATE("R1C",'Mapa de Riesgos'!$R$7),"")</f>
        <v/>
      </c>
      <c r="AC36" s="33" t="str">
        <f>IF(AND('Mapa de Riesgos'!$AB$8="Baja",'Mapa de Riesgos'!$AD$8="Mayor"),CONCATENATE("R1C",'Mapa de Riesgos'!$R$8),"")</f>
        <v/>
      </c>
      <c r="AD36" s="33" t="e">
        <f>IF(AND('Mapa de Riesgos'!#REF!="Baja",'Mapa de Riesgos'!#REF!="Mayor"),CONCATENATE("R1C",'Mapa de Riesgos'!#REF!),"")</f>
        <v>#REF!</v>
      </c>
      <c r="AE36" s="33" t="e">
        <f>IF(AND('Mapa de Riesgos'!#REF!="Baja",'Mapa de Riesgos'!#REF!="Mayor"),CONCATENATE("R1C",'Mapa de Riesgos'!#REF!),"")</f>
        <v>#REF!</v>
      </c>
      <c r="AF36" s="33" t="e">
        <f>IF(AND('Mapa de Riesgos'!#REF!="Baja",'Mapa de Riesgos'!#REF!="Mayor"),CONCATENATE("R1C",'Mapa de Riesgos'!#REF!),"")</f>
        <v>#REF!</v>
      </c>
      <c r="AG36" s="34" t="e">
        <f>IF(AND('Mapa de Riesgos'!#REF!="Baja",'Mapa de Riesgos'!#REF!="Mayor"),CONCATENATE("R1C",'Mapa de Riesgos'!#REF!),"")</f>
        <v>#REF!</v>
      </c>
      <c r="AH36" s="35" t="str">
        <f>IF(AND('Mapa de Riesgos'!$AB$7="Baja",'Mapa de Riesgos'!$AD$7="Catastrófico"),CONCATENATE("R1C",'Mapa de Riesgos'!$R$7),"")</f>
        <v/>
      </c>
      <c r="AI36" s="36" t="str">
        <f>IF(AND('Mapa de Riesgos'!$AB$8="Baja",'Mapa de Riesgos'!$AD$8="Catastrófico"),CONCATENATE("R1C",'Mapa de Riesgos'!$R$8),"")</f>
        <v/>
      </c>
      <c r="AJ36" s="36" t="e">
        <f>IF(AND('Mapa de Riesgos'!#REF!="Baja",'Mapa de Riesgos'!#REF!="Catastrófico"),CONCATENATE("R1C",'Mapa de Riesgos'!#REF!),"")</f>
        <v>#REF!</v>
      </c>
      <c r="AK36" s="36" t="e">
        <f>IF(AND('Mapa de Riesgos'!#REF!="Baja",'Mapa de Riesgos'!#REF!="Catastrófico"),CONCATENATE("R1C",'Mapa de Riesgos'!#REF!),"")</f>
        <v>#REF!</v>
      </c>
      <c r="AL36" s="36" t="e">
        <f>IF(AND('Mapa de Riesgos'!#REF!="Baja",'Mapa de Riesgos'!#REF!="Catastrófico"),CONCATENATE("R1C",'Mapa de Riesgos'!#REF!),"")</f>
        <v>#REF!</v>
      </c>
      <c r="AM36" s="37" t="e">
        <f>IF(AND('Mapa de Riesgos'!#REF!="Baja",'Mapa de Riesgos'!#REF!="Catastrófico"),CONCATENATE("R1C",'Mapa de Riesgos'!#REF!),"")</f>
        <v>#REF!</v>
      </c>
      <c r="AN36" s="69"/>
      <c r="AO36" s="329" t="s">
        <v>77</v>
      </c>
      <c r="AP36" s="330"/>
      <c r="AQ36" s="330"/>
      <c r="AR36" s="330"/>
      <c r="AS36" s="330"/>
      <c r="AT36" s="331"/>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row>
    <row r="37" spans="1:80" ht="15" customHeight="1" x14ac:dyDescent="0.3">
      <c r="A37" s="69"/>
      <c r="B37" s="260"/>
      <c r="C37" s="260"/>
      <c r="D37" s="261"/>
      <c r="E37" s="317"/>
      <c r="F37" s="302"/>
      <c r="G37" s="302"/>
      <c r="H37" s="302"/>
      <c r="I37" s="302"/>
      <c r="J37" s="62" t="e">
        <f>IF(AND('Mapa de Riesgos'!#REF!="Baja",'Mapa de Riesgos'!#REF!="Leve"),CONCATENATE("R2C",'Mapa de Riesgos'!#REF!),"")</f>
        <v>#REF!</v>
      </c>
      <c r="K37" s="63" t="e">
        <f>IF(AND('Mapa de Riesgos'!#REF!="Baja",'Mapa de Riesgos'!#REF!="Leve"),CONCATENATE("R2C",'Mapa de Riesgos'!#REF!),"")</f>
        <v>#REF!</v>
      </c>
      <c r="L37" s="63" t="e">
        <f>IF(AND('Mapa de Riesgos'!#REF!="Baja",'Mapa de Riesgos'!#REF!="Leve"),CONCATENATE("R2C",'Mapa de Riesgos'!#REF!),"")</f>
        <v>#REF!</v>
      </c>
      <c r="M37" s="63" t="e">
        <f>IF(AND('Mapa de Riesgos'!#REF!="Baja",'Mapa de Riesgos'!#REF!="Leve"),CONCATENATE("R2C",'Mapa de Riesgos'!#REF!),"")</f>
        <v>#REF!</v>
      </c>
      <c r="N37" s="63" t="e">
        <f>IF(AND('Mapa de Riesgos'!#REF!="Baja",'Mapa de Riesgos'!#REF!="Leve"),CONCATENATE("R2C",'Mapa de Riesgos'!#REF!),"")</f>
        <v>#REF!</v>
      </c>
      <c r="O37" s="64" t="e">
        <f>IF(AND('Mapa de Riesgos'!#REF!="Baja",'Mapa de Riesgos'!#REF!="Leve"),CONCATENATE("R2C",'Mapa de Riesgos'!#REF!),"")</f>
        <v>#REF!</v>
      </c>
      <c r="P37" s="53" t="e">
        <f>IF(AND('Mapa de Riesgos'!#REF!="Baja",'Mapa de Riesgos'!#REF!="Menor"),CONCATENATE("R2C",'Mapa de Riesgos'!#REF!),"")</f>
        <v>#REF!</v>
      </c>
      <c r="Q37" s="54" t="e">
        <f>IF(AND('Mapa de Riesgos'!#REF!="Baja",'Mapa de Riesgos'!#REF!="Menor"),CONCATENATE("R2C",'Mapa de Riesgos'!#REF!),"")</f>
        <v>#REF!</v>
      </c>
      <c r="R37" s="54" t="e">
        <f>IF(AND('Mapa de Riesgos'!#REF!="Baja",'Mapa de Riesgos'!#REF!="Menor"),CONCATENATE("R2C",'Mapa de Riesgos'!#REF!),"")</f>
        <v>#REF!</v>
      </c>
      <c r="S37" s="54" t="e">
        <f>IF(AND('Mapa de Riesgos'!#REF!="Baja",'Mapa de Riesgos'!#REF!="Menor"),CONCATENATE("R2C",'Mapa de Riesgos'!#REF!),"")</f>
        <v>#REF!</v>
      </c>
      <c r="T37" s="54" t="e">
        <f>IF(AND('Mapa de Riesgos'!#REF!="Baja",'Mapa de Riesgos'!#REF!="Menor"),CONCATENATE("R2C",'Mapa de Riesgos'!#REF!),"")</f>
        <v>#REF!</v>
      </c>
      <c r="U37" s="55" t="e">
        <f>IF(AND('Mapa de Riesgos'!#REF!="Baja",'Mapa de Riesgos'!#REF!="Menor"),CONCATENATE("R2C",'Mapa de Riesgos'!#REF!),"")</f>
        <v>#REF!</v>
      </c>
      <c r="V37" s="53" t="e">
        <f>IF(AND('Mapa de Riesgos'!#REF!="Baja",'Mapa de Riesgos'!#REF!="Moderado"),CONCATENATE("R2C",'Mapa de Riesgos'!#REF!),"")</f>
        <v>#REF!</v>
      </c>
      <c r="W37" s="54" t="e">
        <f>IF(AND('Mapa de Riesgos'!#REF!="Baja",'Mapa de Riesgos'!#REF!="Moderado"),CONCATENATE("R2C",'Mapa de Riesgos'!#REF!),"")</f>
        <v>#REF!</v>
      </c>
      <c r="X37" s="54" t="e">
        <f>IF(AND('Mapa de Riesgos'!#REF!="Baja",'Mapa de Riesgos'!#REF!="Moderado"),CONCATENATE("R2C",'Mapa de Riesgos'!#REF!),"")</f>
        <v>#REF!</v>
      </c>
      <c r="Y37" s="54" t="e">
        <f>IF(AND('Mapa de Riesgos'!#REF!="Baja",'Mapa de Riesgos'!#REF!="Moderado"),CONCATENATE("R2C",'Mapa de Riesgos'!#REF!),"")</f>
        <v>#REF!</v>
      </c>
      <c r="Z37" s="54" t="e">
        <f>IF(AND('Mapa de Riesgos'!#REF!="Baja",'Mapa de Riesgos'!#REF!="Moderado"),CONCATENATE("R2C",'Mapa de Riesgos'!#REF!),"")</f>
        <v>#REF!</v>
      </c>
      <c r="AA37" s="55" t="e">
        <f>IF(AND('Mapa de Riesgos'!#REF!="Baja",'Mapa de Riesgos'!#REF!="Moderado"),CONCATENATE("R2C",'Mapa de Riesgos'!#REF!),"")</f>
        <v>#REF!</v>
      </c>
      <c r="AB37" s="38" t="e">
        <f>IF(AND('Mapa de Riesgos'!#REF!="Baja",'Mapa de Riesgos'!#REF!="Mayor"),CONCATENATE("R2C",'Mapa de Riesgos'!#REF!),"")</f>
        <v>#REF!</v>
      </c>
      <c r="AC37" s="39" t="e">
        <f>IF(AND('Mapa de Riesgos'!#REF!="Baja",'Mapa de Riesgos'!#REF!="Mayor"),CONCATENATE("R2C",'Mapa de Riesgos'!#REF!),"")</f>
        <v>#REF!</v>
      </c>
      <c r="AD37" s="39" t="e">
        <f>IF(AND('Mapa de Riesgos'!#REF!="Baja",'Mapa de Riesgos'!#REF!="Mayor"),CONCATENATE("R2C",'Mapa de Riesgos'!#REF!),"")</f>
        <v>#REF!</v>
      </c>
      <c r="AE37" s="39" t="e">
        <f>IF(AND('Mapa de Riesgos'!#REF!="Baja",'Mapa de Riesgos'!#REF!="Mayor"),CONCATENATE("R2C",'Mapa de Riesgos'!#REF!),"")</f>
        <v>#REF!</v>
      </c>
      <c r="AF37" s="39" t="e">
        <f>IF(AND('Mapa de Riesgos'!#REF!="Baja",'Mapa de Riesgos'!#REF!="Mayor"),CONCATENATE("R2C",'Mapa de Riesgos'!#REF!),"")</f>
        <v>#REF!</v>
      </c>
      <c r="AG37" s="40" t="e">
        <f>IF(AND('Mapa de Riesgos'!#REF!="Baja",'Mapa de Riesgos'!#REF!="Mayor"),CONCATENATE("R2C",'Mapa de Riesgos'!#REF!),"")</f>
        <v>#REF!</v>
      </c>
      <c r="AH37" s="41" t="e">
        <f>IF(AND('Mapa de Riesgos'!#REF!="Baja",'Mapa de Riesgos'!#REF!="Catastrófico"),CONCATENATE("R2C",'Mapa de Riesgos'!#REF!),"")</f>
        <v>#REF!</v>
      </c>
      <c r="AI37" s="42" t="e">
        <f>IF(AND('Mapa de Riesgos'!#REF!="Baja",'Mapa de Riesgos'!#REF!="Catastrófico"),CONCATENATE("R2C",'Mapa de Riesgos'!#REF!),"")</f>
        <v>#REF!</v>
      </c>
      <c r="AJ37" s="42" t="e">
        <f>IF(AND('Mapa de Riesgos'!#REF!="Baja",'Mapa de Riesgos'!#REF!="Catastrófico"),CONCATENATE("R2C",'Mapa de Riesgos'!#REF!),"")</f>
        <v>#REF!</v>
      </c>
      <c r="AK37" s="42" t="e">
        <f>IF(AND('Mapa de Riesgos'!#REF!="Baja",'Mapa de Riesgos'!#REF!="Catastrófico"),CONCATENATE("R2C",'Mapa de Riesgos'!#REF!),"")</f>
        <v>#REF!</v>
      </c>
      <c r="AL37" s="42" t="e">
        <f>IF(AND('Mapa de Riesgos'!#REF!="Baja",'Mapa de Riesgos'!#REF!="Catastrófico"),CONCATENATE("R2C",'Mapa de Riesgos'!#REF!),"")</f>
        <v>#REF!</v>
      </c>
      <c r="AM37" s="43" t="e">
        <f>IF(AND('Mapa de Riesgos'!#REF!="Baja",'Mapa de Riesgos'!#REF!="Catastrófico"),CONCATENATE("R2C",'Mapa de Riesgos'!#REF!),"")</f>
        <v>#REF!</v>
      </c>
      <c r="AN37" s="69"/>
      <c r="AO37" s="332"/>
      <c r="AP37" s="333"/>
      <c r="AQ37" s="333"/>
      <c r="AR37" s="333"/>
      <c r="AS37" s="333"/>
      <c r="AT37" s="334"/>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row>
    <row r="38" spans="1:80" ht="15" customHeight="1" x14ac:dyDescent="0.3">
      <c r="A38" s="69"/>
      <c r="B38" s="260"/>
      <c r="C38" s="260"/>
      <c r="D38" s="261"/>
      <c r="E38" s="301"/>
      <c r="F38" s="302"/>
      <c r="G38" s="302"/>
      <c r="H38" s="302"/>
      <c r="I38" s="302"/>
      <c r="J38" s="62" t="e">
        <f>IF(AND('Mapa de Riesgos'!#REF!="Baja",'Mapa de Riesgos'!#REF!="Leve"),CONCATENATE("R3C",'Mapa de Riesgos'!#REF!),"")</f>
        <v>#REF!</v>
      </c>
      <c r="K38" s="63" t="e">
        <f>IF(AND('Mapa de Riesgos'!#REF!="Baja",'Mapa de Riesgos'!#REF!="Leve"),CONCATENATE("R3C",'Mapa de Riesgos'!#REF!),"")</f>
        <v>#REF!</v>
      </c>
      <c r="L38" s="63" t="e">
        <f>IF(AND('Mapa de Riesgos'!#REF!="Baja",'Mapa de Riesgos'!#REF!="Leve"),CONCATENATE("R3C",'Mapa de Riesgos'!#REF!),"")</f>
        <v>#REF!</v>
      </c>
      <c r="M38" s="63" t="e">
        <f>IF(AND('Mapa de Riesgos'!#REF!="Baja",'Mapa de Riesgos'!#REF!="Leve"),CONCATENATE("R3C",'Mapa de Riesgos'!#REF!),"")</f>
        <v>#REF!</v>
      </c>
      <c r="N38" s="63" t="e">
        <f>IF(AND('Mapa de Riesgos'!#REF!="Baja",'Mapa de Riesgos'!#REF!="Leve"),CONCATENATE("R3C",'Mapa de Riesgos'!#REF!),"")</f>
        <v>#REF!</v>
      </c>
      <c r="O38" s="64" t="e">
        <f>IF(AND('Mapa de Riesgos'!#REF!="Baja",'Mapa de Riesgos'!#REF!="Leve"),CONCATENATE("R3C",'Mapa de Riesgos'!#REF!),"")</f>
        <v>#REF!</v>
      </c>
      <c r="P38" s="53" t="e">
        <f>IF(AND('Mapa de Riesgos'!#REF!="Baja",'Mapa de Riesgos'!#REF!="Menor"),CONCATENATE("R3C",'Mapa de Riesgos'!#REF!),"")</f>
        <v>#REF!</v>
      </c>
      <c r="Q38" s="54" t="e">
        <f>IF(AND('Mapa de Riesgos'!#REF!="Baja",'Mapa de Riesgos'!#REF!="Menor"),CONCATENATE("R3C",'Mapa de Riesgos'!#REF!),"")</f>
        <v>#REF!</v>
      </c>
      <c r="R38" s="54" t="e">
        <f>IF(AND('Mapa de Riesgos'!#REF!="Baja",'Mapa de Riesgos'!#REF!="Menor"),CONCATENATE("R3C",'Mapa de Riesgos'!#REF!),"")</f>
        <v>#REF!</v>
      </c>
      <c r="S38" s="54" t="e">
        <f>IF(AND('Mapa de Riesgos'!#REF!="Baja",'Mapa de Riesgos'!#REF!="Menor"),CONCATENATE("R3C",'Mapa de Riesgos'!#REF!),"")</f>
        <v>#REF!</v>
      </c>
      <c r="T38" s="54" t="e">
        <f>IF(AND('Mapa de Riesgos'!#REF!="Baja",'Mapa de Riesgos'!#REF!="Menor"),CONCATENATE("R3C",'Mapa de Riesgos'!#REF!),"")</f>
        <v>#REF!</v>
      </c>
      <c r="U38" s="55" t="e">
        <f>IF(AND('Mapa de Riesgos'!#REF!="Baja",'Mapa de Riesgos'!#REF!="Menor"),CONCATENATE("R3C",'Mapa de Riesgos'!#REF!),"")</f>
        <v>#REF!</v>
      </c>
      <c r="V38" s="53" t="e">
        <f>IF(AND('Mapa de Riesgos'!#REF!="Baja",'Mapa de Riesgos'!#REF!="Moderado"),CONCATENATE("R3C",'Mapa de Riesgos'!#REF!),"")</f>
        <v>#REF!</v>
      </c>
      <c r="W38" s="54" t="e">
        <f>IF(AND('Mapa de Riesgos'!#REF!="Baja",'Mapa de Riesgos'!#REF!="Moderado"),CONCATENATE("R3C",'Mapa de Riesgos'!#REF!),"")</f>
        <v>#REF!</v>
      </c>
      <c r="X38" s="54" t="e">
        <f>IF(AND('Mapa de Riesgos'!#REF!="Baja",'Mapa de Riesgos'!#REF!="Moderado"),CONCATENATE("R3C",'Mapa de Riesgos'!#REF!),"")</f>
        <v>#REF!</v>
      </c>
      <c r="Y38" s="54" t="e">
        <f>IF(AND('Mapa de Riesgos'!#REF!="Baja",'Mapa de Riesgos'!#REF!="Moderado"),CONCATENATE("R3C",'Mapa de Riesgos'!#REF!),"")</f>
        <v>#REF!</v>
      </c>
      <c r="Z38" s="54" t="e">
        <f>IF(AND('Mapa de Riesgos'!#REF!="Baja",'Mapa de Riesgos'!#REF!="Moderado"),CONCATENATE("R3C",'Mapa de Riesgos'!#REF!),"")</f>
        <v>#REF!</v>
      </c>
      <c r="AA38" s="55" t="e">
        <f>IF(AND('Mapa de Riesgos'!#REF!="Baja",'Mapa de Riesgos'!#REF!="Moderado"),CONCATENATE("R3C",'Mapa de Riesgos'!#REF!),"")</f>
        <v>#REF!</v>
      </c>
      <c r="AB38" s="38" t="e">
        <f>IF(AND('Mapa de Riesgos'!#REF!="Baja",'Mapa de Riesgos'!#REF!="Mayor"),CONCATENATE("R3C",'Mapa de Riesgos'!#REF!),"")</f>
        <v>#REF!</v>
      </c>
      <c r="AC38" s="39" t="e">
        <f>IF(AND('Mapa de Riesgos'!#REF!="Baja",'Mapa de Riesgos'!#REF!="Mayor"),CONCATENATE("R3C",'Mapa de Riesgos'!#REF!),"")</f>
        <v>#REF!</v>
      </c>
      <c r="AD38" s="39" t="e">
        <f>IF(AND('Mapa de Riesgos'!#REF!="Baja",'Mapa de Riesgos'!#REF!="Mayor"),CONCATENATE("R3C",'Mapa de Riesgos'!#REF!),"")</f>
        <v>#REF!</v>
      </c>
      <c r="AE38" s="39" t="e">
        <f>IF(AND('Mapa de Riesgos'!#REF!="Baja",'Mapa de Riesgos'!#REF!="Mayor"),CONCATENATE("R3C",'Mapa de Riesgos'!#REF!),"")</f>
        <v>#REF!</v>
      </c>
      <c r="AF38" s="39" t="e">
        <f>IF(AND('Mapa de Riesgos'!#REF!="Baja",'Mapa de Riesgos'!#REF!="Mayor"),CONCATENATE("R3C",'Mapa de Riesgos'!#REF!),"")</f>
        <v>#REF!</v>
      </c>
      <c r="AG38" s="40" t="e">
        <f>IF(AND('Mapa de Riesgos'!#REF!="Baja",'Mapa de Riesgos'!#REF!="Mayor"),CONCATENATE("R3C",'Mapa de Riesgos'!#REF!),"")</f>
        <v>#REF!</v>
      </c>
      <c r="AH38" s="41" t="e">
        <f>IF(AND('Mapa de Riesgos'!#REF!="Baja",'Mapa de Riesgos'!#REF!="Catastrófico"),CONCATENATE("R3C",'Mapa de Riesgos'!#REF!),"")</f>
        <v>#REF!</v>
      </c>
      <c r="AI38" s="42" t="e">
        <f>IF(AND('Mapa de Riesgos'!#REF!="Baja",'Mapa de Riesgos'!#REF!="Catastrófico"),CONCATENATE("R3C",'Mapa de Riesgos'!#REF!),"")</f>
        <v>#REF!</v>
      </c>
      <c r="AJ38" s="42" t="e">
        <f>IF(AND('Mapa de Riesgos'!#REF!="Baja",'Mapa de Riesgos'!#REF!="Catastrófico"),CONCATENATE("R3C",'Mapa de Riesgos'!#REF!),"")</f>
        <v>#REF!</v>
      </c>
      <c r="AK38" s="42" t="e">
        <f>IF(AND('Mapa de Riesgos'!#REF!="Baja",'Mapa de Riesgos'!#REF!="Catastrófico"),CONCATENATE("R3C",'Mapa de Riesgos'!#REF!),"")</f>
        <v>#REF!</v>
      </c>
      <c r="AL38" s="42" t="e">
        <f>IF(AND('Mapa de Riesgos'!#REF!="Baja",'Mapa de Riesgos'!#REF!="Catastrófico"),CONCATENATE("R3C",'Mapa de Riesgos'!#REF!),"")</f>
        <v>#REF!</v>
      </c>
      <c r="AM38" s="43" t="e">
        <f>IF(AND('Mapa de Riesgos'!#REF!="Baja",'Mapa de Riesgos'!#REF!="Catastrófico"),CONCATENATE("R3C",'Mapa de Riesgos'!#REF!),"")</f>
        <v>#REF!</v>
      </c>
      <c r="AN38" s="69"/>
      <c r="AO38" s="332"/>
      <c r="AP38" s="333"/>
      <c r="AQ38" s="333"/>
      <c r="AR38" s="333"/>
      <c r="AS38" s="333"/>
      <c r="AT38" s="334"/>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row>
    <row r="39" spans="1:80" ht="15" customHeight="1" x14ac:dyDescent="0.3">
      <c r="A39" s="69"/>
      <c r="B39" s="260"/>
      <c r="C39" s="260"/>
      <c r="D39" s="261"/>
      <c r="E39" s="301"/>
      <c r="F39" s="302"/>
      <c r="G39" s="302"/>
      <c r="H39" s="302"/>
      <c r="I39" s="302"/>
      <c r="J39" s="62" t="e">
        <f>IF(AND('Mapa de Riesgos'!#REF!="Baja",'Mapa de Riesgos'!#REF!="Leve"),CONCATENATE("R4C",'Mapa de Riesgos'!#REF!),"")</f>
        <v>#REF!</v>
      </c>
      <c r="K39" s="63" t="e">
        <f>IF(AND('Mapa de Riesgos'!#REF!="Baja",'Mapa de Riesgos'!#REF!="Leve"),CONCATENATE("R4C",'Mapa de Riesgos'!#REF!),"")</f>
        <v>#REF!</v>
      </c>
      <c r="L39" s="63" t="e">
        <f>IF(AND('Mapa de Riesgos'!#REF!="Baja",'Mapa de Riesgos'!#REF!="Leve"),CONCATENATE("R4C",'Mapa de Riesgos'!#REF!),"")</f>
        <v>#REF!</v>
      </c>
      <c r="M39" s="63" t="e">
        <f>IF(AND('Mapa de Riesgos'!#REF!="Baja",'Mapa de Riesgos'!#REF!="Leve"),CONCATENATE("R4C",'Mapa de Riesgos'!#REF!),"")</f>
        <v>#REF!</v>
      </c>
      <c r="N39" s="63" t="e">
        <f>IF(AND('Mapa de Riesgos'!#REF!="Baja",'Mapa de Riesgos'!#REF!="Leve"),CONCATENATE("R4C",'Mapa de Riesgos'!#REF!),"")</f>
        <v>#REF!</v>
      </c>
      <c r="O39" s="64" t="e">
        <f>IF(AND('Mapa de Riesgos'!#REF!="Baja",'Mapa de Riesgos'!#REF!="Leve"),CONCATENATE("R4C",'Mapa de Riesgos'!#REF!),"")</f>
        <v>#REF!</v>
      </c>
      <c r="P39" s="53" t="e">
        <f>IF(AND('Mapa de Riesgos'!#REF!="Baja",'Mapa de Riesgos'!#REF!="Menor"),CONCATENATE("R4C",'Mapa de Riesgos'!#REF!),"")</f>
        <v>#REF!</v>
      </c>
      <c r="Q39" s="54" t="e">
        <f>IF(AND('Mapa de Riesgos'!#REF!="Baja",'Mapa de Riesgos'!#REF!="Menor"),CONCATENATE("R4C",'Mapa de Riesgos'!#REF!),"")</f>
        <v>#REF!</v>
      </c>
      <c r="R39" s="54" t="e">
        <f>IF(AND('Mapa de Riesgos'!#REF!="Baja",'Mapa de Riesgos'!#REF!="Menor"),CONCATENATE("R4C",'Mapa de Riesgos'!#REF!),"")</f>
        <v>#REF!</v>
      </c>
      <c r="S39" s="54" t="e">
        <f>IF(AND('Mapa de Riesgos'!#REF!="Baja",'Mapa de Riesgos'!#REF!="Menor"),CONCATENATE("R4C",'Mapa de Riesgos'!#REF!),"")</f>
        <v>#REF!</v>
      </c>
      <c r="T39" s="54" t="e">
        <f>IF(AND('Mapa de Riesgos'!#REF!="Baja",'Mapa de Riesgos'!#REF!="Menor"),CONCATENATE("R4C",'Mapa de Riesgos'!#REF!),"")</f>
        <v>#REF!</v>
      </c>
      <c r="U39" s="55" t="e">
        <f>IF(AND('Mapa de Riesgos'!#REF!="Baja",'Mapa de Riesgos'!#REF!="Menor"),CONCATENATE("R4C",'Mapa de Riesgos'!#REF!),"")</f>
        <v>#REF!</v>
      </c>
      <c r="V39" s="53" t="e">
        <f>IF(AND('Mapa de Riesgos'!#REF!="Baja",'Mapa de Riesgos'!#REF!="Moderado"),CONCATENATE("R4C",'Mapa de Riesgos'!#REF!),"")</f>
        <v>#REF!</v>
      </c>
      <c r="W39" s="54" t="e">
        <f>IF(AND('Mapa de Riesgos'!#REF!="Baja",'Mapa de Riesgos'!#REF!="Moderado"),CONCATENATE("R4C",'Mapa de Riesgos'!#REF!),"")</f>
        <v>#REF!</v>
      </c>
      <c r="X39" s="54" t="e">
        <f>IF(AND('Mapa de Riesgos'!#REF!="Baja",'Mapa de Riesgos'!#REF!="Moderado"),CONCATENATE("R4C",'Mapa de Riesgos'!#REF!),"")</f>
        <v>#REF!</v>
      </c>
      <c r="Y39" s="54" t="e">
        <f>IF(AND('Mapa de Riesgos'!#REF!="Baja",'Mapa de Riesgos'!#REF!="Moderado"),CONCATENATE("R4C",'Mapa de Riesgos'!#REF!),"")</f>
        <v>#REF!</v>
      </c>
      <c r="Z39" s="54" t="e">
        <f>IF(AND('Mapa de Riesgos'!#REF!="Baja",'Mapa de Riesgos'!#REF!="Moderado"),CONCATENATE("R4C",'Mapa de Riesgos'!#REF!),"")</f>
        <v>#REF!</v>
      </c>
      <c r="AA39" s="55" t="e">
        <f>IF(AND('Mapa de Riesgos'!#REF!="Baja",'Mapa de Riesgos'!#REF!="Moderado"),CONCATENATE("R4C",'Mapa de Riesgos'!#REF!),"")</f>
        <v>#REF!</v>
      </c>
      <c r="AB39" s="38" t="e">
        <f>IF(AND('Mapa de Riesgos'!#REF!="Baja",'Mapa de Riesgos'!#REF!="Mayor"),CONCATENATE("R4C",'Mapa de Riesgos'!#REF!),"")</f>
        <v>#REF!</v>
      </c>
      <c r="AC39" s="39" t="e">
        <f>IF(AND('Mapa de Riesgos'!#REF!="Baja",'Mapa de Riesgos'!#REF!="Mayor"),CONCATENATE("R4C",'Mapa de Riesgos'!#REF!),"")</f>
        <v>#REF!</v>
      </c>
      <c r="AD39" s="39" t="e">
        <f>IF(AND('Mapa de Riesgos'!#REF!="Baja",'Mapa de Riesgos'!#REF!="Mayor"),CONCATENATE("R4C",'Mapa de Riesgos'!#REF!),"")</f>
        <v>#REF!</v>
      </c>
      <c r="AE39" s="39" t="e">
        <f>IF(AND('Mapa de Riesgos'!#REF!="Baja",'Mapa de Riesgos'!#REF!="Mayor"),CONCATENATE("R4C",'Mapa de Riesgos'!#REF!),"")</f>
        <v>#REF!</v>
      </c>
      <c r="AF39" s="39" t="e">
        <f>IF(AND('Mapa de Riesgos'!#REF!="Baja",'Mapa de Riesgos'!#REF!="Mayor"),CONCATENATE("R4C",'Mapa de Riesgos'!#REF!),"")</f>
        <v>#REF!</v>
      </c>
      <c r="AG39" s="40" t="e">
        <f>IF(AND('Mapa de Riesgos'!#REF!="Baja",'Mapa de Riesgos'!#REF!="Mayor"),CONCATENATE("R4C",'Mapa de Riesgos'!#REF!),"")</f>
        <v>#REF!</v>
      </c>
      <c r="AH39" s="41" t="e">
        <f>IF(AND('Mapa de Riesgos'!#REF!="Baja",'Mapa de Riesgos'!#REF!="Catastrófico"),CONCATENATE("R4C",'Mapa de Riesgos'!#REF!),"")</f>
        <v>#REF!</v>
      </c>
      <c r="AI39" s="42" t="e">
        <f>IF(AND('Mapa de Riesgos'!#REF!="Baja",'Mapa de Riesgos'!#REF!="Catastrófico"),CONCATENATE("R4C",'Mapa de Riesgos'!#REF!),"")</f>
        <v>#REF!</v>
      </c>
      <c r="AJ39" s="42" t="e">
        <f>IF(AND('Mapa de Riesgos'!#REF!="Baja",'Mapa de Riesgos'!#REF!="Catastrófico"),CONCATENATE("R4C",'Mapa de Riesgos'!#REF!),"")</f>
        <v>#REF!</v>
      </c>
      <c r="AK39" s="42" t="e">
        <f>IF(AND('Mapa de Riesgos'!#REF!="Baja",'Mapa de Riesgos'!#REF!="Catastrófico"),CONCATENATE("R4C",'Mapa de Riesgos'!#REF!),"")</f>
        <v>#REF!</v>
      </c>
      <c r="AL39" s="42" t="e">
        <f>IF(AND('Mapa de Riesgos'!#REF!="Baja",'Mapa de Riesgos'!#REF!="Catastrófico"),CONCATENATE("R4C",'Mapa de Riesgos'!#REF!),"")</f>
        <v>#REF!</v>
      </c>
      <c r="AM39" s="43" t="e">
        <f>IF(AND('Mapa de Riesgos'!#REF!="Baja",'Mapa de Riesgos'!#REF!="Catastrófico"),CONCATENATE("R4C",'Mapa de Riesgos'!#REF!),"")</f>
        <v>#REF!</v>
      </c>
      <c r="AN39" s="69"/>
      <c r="AO39" s="332"/>
      <c r="AP39" s="333"/>
      <c r="AQ39" s="333"/>
      <c r="AR39" s="333"/>
      <c r="AS39" s="333"/>
      <c r="AT39" s="334"/>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row>
    <row r="40" spans="1:80" ht="15" customHeight="1" x14ac:dyDescent="0.3">
      <c r="A40" s="69"/>
      <c r="B40" s="260"/>
      <c r="C40" s="260"/>
      <c r="D40" s="261"/>
      <c r="E40" s="301"/>
      <c r="F40" s="302"/>
      <c r="G40" s="302"/>
      <c r="H40" s="302"/>
      <c r="I40" s="302"/>
      <c r="J40" s="62" t="e">
        <f>IF(AND('Mapa de Riesgos'!#REF!="Baja",'Mapa de Riesgos'!#REF!="Leve"),CONCATENATE("R5C",'Mapa de Riesgos'!#REF!),"")</f>
        <v>#REF!</v>
      </c>
      <c r="K40" s="63" t="e">
        <f>IF(AND('Mapa de Riesgos'!#REF!="Baja",'Mapa de Riesgos'!#REF!="Leve"),CONCATENATE("R5C",'Mapa de Riesgos'!#REF!),"")</f>
        <v>#REF!</v>
      </c>
      <c r="L40" s="63" t="e">
        <f>IF(AND('Mapa de Riesgos'!#REF!="Baja",'Mapa de Riesgos'!#REF!="Leve"),CONCATENATE("R5C",'Mapa de Riesgos'!#REF!),"")</f>
        <v>#REF!</v>
      </c>
      <c r="M40" s="63" t="e">
        <f>IF(AND('Mapa de Riesgos'!#REF!="Baja",'Mapa de Riesgos'!#REF!="Leve"),CONCATENATE("R5C",'Mapa de Riesgos'!#REF!),"")</f>
        <v>#REF!</v>
      </c>
      <c r="N40" s="63" t="e">
        <f>IF(AND('Mapa de Riesgos'!#REF!="Baja",'Mapa de Riesgos'!#REF!="Leve"),CONCATENATE("R5C",'Mapa de Riesgos'!#REF!),"")</f>
        <v>#REF!</v>
      </c>
      <c r="O40" s="64" t="e">
        <f>IF(AND('Mapa de Riesgos'!#REF!="Baja",'Mapa de Riesgos'!#REF!="Leve"),CONCATENATE("R5C",'Mapa de Riesgos'!#REF!),"")</f>
        <v>#REF!</v>
      </c>
      <c r="P40" s="53" t="e">
        <f>IF(AND('Mapa de Riesgos'!#REF!="Baja",'Mapa de Riesgos'!#REF!="Menor"),CONCATENATE("R5C",'Mapa de Riesgos'!#REF!),"")</f>
        <v>#REF!</v>
      </c>
      <c r="Q40" s="54" t="e">
        <f>IF(AND('Mapa de Riesgos'!#REF!="Baja",'Mapa de Riesgos'!#REF!="Menor"),CONCATENATE("R5C",'Mapa de Riesgos'!#REF!),"")</f>
        <v>#REF!</v>
      </c>
      <c r="R40" s="54" t="e">
        <f>IF(AND('Mapa de Riesgos'!#REF!="Baja",'Mapa de Riesgos'!#REF!="Menor"),CONCATENATE("R5C",'Mapa de Riesgos'!#REF!),"")</f>
        <v>#REF!</v>
      </c>
      <c r="S40" s="54" t="e">
        <f>IF(AND('Mapa de Riesgos'!#REF!="Baja",'Mapa de Riesgos'!#REF!="Menor"),CONCATENATE("R5C",'Mapa de Riesgos'!#REF!),"")</f>
        <v>#REF!</v>
      </c>
      <c r="T40" s="54" t="e">
        <f>IF(AND('Mapa de Riesgos'!#REF!="Baja",'Mapa de Riesgos'!#REF!="Menor"),CONCATENATE("R5C",'Mapa de Riesgos'!#REF!),"")</f>
        <v>#REF!</v>
      </c>
      <c r="U40" s="55" t="e">
        <f>IF(AND('Mapa de Riesgos'!#REF!="Baja",'Mapa de Riesgos'!#REF!="Menor"),CONCATENATE("R5C",'Mapa de Riesgos'!#REF!),"")</f>
        <v>#REF!</v>
      </c>
      <c r="V40" s="53" t="e">
        <f>IF(AND('Mapa de Riesgos'!#REF!="Baja",'Mapa de Riesgos'!#REF!="Moderado"),CONCATENATE("R5C",'Mapa de Riesgos'!#REF!),"")</f>
        <v>#REF!</v>
      </c>
      <c r="W40" s="54" t="e">
        <f>IF(AND('Mapa de Riesgos'!#REF!="Baja",'Mapa de Riesgos'!#REF!="Moderado"),CONCATENATE("R5C",'Mapa de Riesgos'!#REF!),"")</f>
        <v>#REF!</v>
      </c>
      <c r="X40" s="54" t="e">
        <f>IF(AND('Mapa de Riesgos'!#REF!="Baja",'Mapa de Riesgos'!#REF!="Moderado"),CONCATENATE("R5C",'Mapa de Riesgos'!#REF!),"")</f>
        <v>#REF!</v>
      </c>
      <c r="Y40" s="54" t="e">
        <f>IF(AND('Mapa de Riesgos'!#REF!="Baja",'Mapa de Riesgos'!#REF!="Moderado"),CONCATENATE("R5C",'Mapa de Riesgos'!#REF!),"")</f>
        <v>#REF!</v>
      </c>
      <c r="Z40" s="54" t="e">
        <f>IF(AND('Mapa de Riesgos'!#REF!="Baja",'Mapa de Riesgos'!#REF!="Moderado"),CONCATENATE("R5C",'Mapa de Riesgos'!#REF!),"")</f>
        <v>#REF!</v>
      </c>
      <c r="AA40" s="55" t="e">
        <f>IF(AND('Mapa de Riesgos'!#REF!="Baja",'Mapa de Riesgos'!#REF!="Moderado"),CONCATENATE("R5C",'Mapa de Riesgos'!#REF!),"")</f>
        <v>#REF!</v>
      </c>
      <c r="AB40" s="38" t="e">
        <f>IF(AND('Mapa de Riesgos'!#REF!="Baja",'Mapa de Riesgos'!#REF!="Mayor"),CONCATENATE("R5C",'Mapa de Riesgos'!#REF!),"")</f>
        <v>#REF!</v>
      </c>
      <c r="AC40" s="39" t="e">
        <f>IF(AND('Mapa de Riesgos'!#REF!="Baja",'Mapa de Riesgos'!#REF!="Mayor"),CONCATENATE("R5C",'Mapa de Riesgos'!#REF!),"")</f>
        <v>#REF!</v>
      </c>
      <c r="AD40" s="39" t="e">
        <f>IF(AND('Mapa de Riesgos'!#REF!="Baja",'Mapa de Riesgos'!#REF!="Mayor"),CONCATENATE("R5C",'Mapa de Riesgos'!#REF!),"")</f>
        <v>#REF!</v>
      </c>
      <c r="AE40" s="39" t="e">
        <f>IF(AND('Mapa de Riesgos'!#REF!="Baja",'Mapa de Riesgos'!#REF!="Mayor"),CONCATENATE("R5C",'Mapa de Riesgos'!#REF!),"")</f>
        <v>#REF!</v>
      </c>
      <c r="AF40" s="39" t="e">
        <f>IF(AND('Mapa de Riesgos'!#REF!="Baja",'Mapa de Riesgos'!#REF!="Mayor"),CONCATENATE("R5C",'Mapa de Riesgos'!#REF!),"")</f>
        <v>#REF!</v>
      </c>
      <c r="AG40" s="40" t="e">
        <f>IF(AND('Mapa de Riesgos'!#REF!="Baja",'Mapa de Riesgos'!#REF!="Mayor"),CONCATENATE("R5C",'Mapa de Riesgos'!#REF!),"")</f>
        <v>#REF!</v>
      </c>
      <c r="AH40" s="41" t="e">
        <f>IF(AND('Mapa de Riesgos'!#REF!="Baja",'Mapa de Riesgos'!#REF!="Catastrófico"),CONCATENATE("R5C",'Mapa de Riesgos'!#REF!),"")</f>
        <v>#REF!</v>
      </c>
      <c r="AI40" s="42" t="e">
        <f>IF(AND('Mapa de Riesgos'!#REF!="Baja",'Mapa de Riesgos'!#REF!="Catastrófico"),CONCATENATE("R5C",'Mapa de Riesgos'!#REF!),"")</f>
        <v>#REF!</v>
      </c>
      <c r="AJ40" s="42" t="e">
        <f>IF(AND('Mapa de Riesgos'!#REF!="Baja",'Mapa de Riesgos'!#REF!="Catastrófico"),CONCATENATE("R5C",'Mapa de Riesgos'!#REF!),"")</f>
        <v>#REF!</v>
      </c>
      <c r="AK40" s="42" t="e">
        <f>IF(AND('Mapa de Riesgos'!#REF!="Baja",'Mapa de Riesgos'!#REF!="Catastrófico"),CONCATENATE("R5C",'Mapa de Riesgos'!#REF!),"")</f>
        <v>#REF!</v>
      </c>
      <c r="AL40" s="42" t="e">
        <f>IF(AND('Mapa de Riesgos'!#REF!="Baja",'Mapa de Riesgos'!#REF!="Catastrófico"),CONCATENATE("R5C",'Mapa de Riesgos'!#REF!),"")</f>
        <v>#REF!</v>
      </c>
      <c r="AM40" s="43" t="e">
        <f>IF(AND('Mapa de Riesgos'!#REF!="Baja",'Mapa de Riesgos'!#REF!="Catastrófico"),CONCATENATE("R5C",'Mapa de Riesgos'!#REF!),"")</f>
        <v>#REF!</v>
      </c>
      <c r="AN40" s="69"/>
      <c r="AO40" s="332"/>
      <c r="AP40" s="333"/>
      <c r="AQ40" s="333"/>
      <c r="AR40" s="333"/>
      <c r="AS40" s="333"/>
      <c r="AT40" s="334"/>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row>
    <row r="41" spans="1:80" ht="15" customHeight="1" x14ac:dyDescent="0.3">
      <c r="A41" s="69"/>
      <c r="B41" s="260"/>
      <c r="C41" s="260"/>
      <c r="D41" s="261"/>
      <c r="E41" s="301"/>
      <c r="F41" s="302"/>
      <c r="G41" s="302"/>
      <c r="H41" s="302"/>
      <c r="I41" s="302"/>
      <c r="J41" s="62" t="e">
        <f>IF(AND('Mapa de Riesgos'!#REF!="Baja",'Mapa de Riesgos'!#REF!="Leve"),CONCATENATE("R6C",'Mapa de Riesgos'!#REF!),"")</f>
        <v>#REF!</v>
      </c>
      <c r="K41" s="63" t="e">
        <f>IF(AND('Mapa de Riesgos'!#REF!="Baja",'Mapa de Riesgos'!#REF!="Leve"),CONCATENATE("R6C",'Mapa de Riesgos'!#REF!),"")</f>
        <v>#REF!</v>
      </c>
      <c r="L41" s="63" t="e">
        <f>IF(AND('Mapa de Riesgos'!#REF!="Baja",'Mapa de Riesgos'!#REF!="Leve"),CONCATENATE("R6C",'Mapa de Riesgos'!#REF!),"")</f>
        <v>#REF!</v>
      </c>
      <c r="M41" s="63" t="e">
        <f>IF(AND('Mapa de Riesgos'!#REF!="Baja",'Mapa de Riesgos'!#REF!="Leve"),CONCATENATE("R6C",'Mapa de Riesgos'!#REF!),"")</f>
        <v>#REF!</v>
      </c>
      <c r="N41" s="63" t="e">
        <f>IF(AND('Mapa de Riesgos'!#REF!="Baja",'Mapa de Riesgos'!#REF!="Leve"),CONCATENATE("R6C",'Mapa de Riesgos'!#REF!),"")</f>
        <v>#REF!</v>
      </c>
      <c r="O41" s="64" t="e">
        <f>IF(AND('Mapa de Riesgos'!#REF!="Baja",'Mapa de Riesgos'!#REF!="Leve"),CONCATENATE("R6C",'Mapa de Riesgos'!#REF!),"")</f>
        <v>#REF!</v>
      </c>
      <c r="P41" s="53" t="e">
        <f>IF(AND('Mapa de Riesgos'!#REF!="Baja",'Mapa de Riesgos'!#REF!="Menor"),CONCATENATE("R6C",'Mapa de Riesgos'!#REF!),"")</f>
        <v>#REF!</v>
      </c>
      <c r="Q41" s="54" t="e">
        <f>IF(AND('Mapa de Riesgos'!#REF!="Baja",'Mapa de Riesgos'!#REF!="Menor"),CONCATENATE("R6C",'Mapa de Riesgos'!#REF!),"")</f>
        <v>#REF!</v>
      </c>
      <c r="R41" s="54" t="e">
        <f>IF(AND('Mapa de Riesgos'!#REF!="Baja",'Mapa de Riesgos'!#REF!="Menor"),CONCATENATE("R6C",'Mapa de Riesgos'!#REF!),"")</f>
        <v>#REF!</v>
      </c>
      <c r="S41" s="54" t="e">
        <f>IF(AND('Mapa de Riesgos'!#REF!="Baja",'Mapa de Riesgos'!#REF!="Menor"),CONCATENATE("R6C",'Mapa de Riesgos'!#REF!),"")</f>
        <v>#REF!</v>
      </c>
      <c r="T41" s="54" t="e">
        <f>IF(AND('Mapa de Riesgos'!#REF!="Baja",'Mapa de Riesgos'!#REF!="Menor"),CONCATENATE("R6C",'Mapa de Riesgos'!#REF!),"")</f>
        <v>#REF!</v>
      </c>
      <c r="U41" s="55" t="e">
        <f>IF(AND('Mapa de Riesgos'!#REF!="Baja",'Mapa de Riesgos'!#REF!="Menor"),CONCATENATE("R6C",'Mapa de Riesgos'!#REF!),"")</f>
        <v>#REF!</v>
      </c>
      <c r="V41" s="53" t="e">
        <f>IF(AND('Mapa de Riesgos'!#REF!="Baja",'Mapa de Riesgos'!#REF!="Moderado"),CONCATENATE("R6C",'Mapa de Riesgos'!#REF!),"")</f>
        <v>#REF!</v>
      </c>
      <c r="W41" s="54" t="e">
        <f>IF(AND('Mapa de Riesgos'!#REF!="Baja",'Mapa de Riesgos'!#REF!="Moderado"),CONCATENATE("R6C",'Mapa de Riesgos'!#REF!),"")</f>
        <v>#REF!</v>
      </c>
      <c r="X41" s="54" t="e">
        <f>IF(AND('Mapa de Riesgos'!#REF!="Baja",'Mapa de Riesgos'!#REF!="Moderado"),CONCATENATE("R6C",'Mapa de Riesgos'!#REF!),"")</f>
        <v>#REF!</v>
      </c>
      <c r="Y41" s="54" t="e">
        <f>IF(AND('Mapa de Riesgos'!#REF!="Baja",'Mapa de Riesgos'!#REF!="Moderado"),CONCATENATE("R6C",'Mapa de Riesgos'!#REF!),"")</f>
        <v>#REF!</v>
      </c>
      <c r="Z41" s="54" t="e">
        <f>IF(AND('Mapa de Riesgos'!#REF!="Baja",'Mapa de Riesgos'!#REF!="Moderado"),CONCATENATE("R6C",'Mapa de Riesgos'!#REF!),"")</f>
        <v>#REF!</v>
      </c>
      <c r="AA41" s="55" t="e">
        <f>IF(AND('Mapa de Riesgos'!#REF!="Baja",'Mapa de Riesgos'!#REF!="Moderado"),CONCATENATE("R6C",'Mapa de Riesgos'!#REF!),"")</f>
        <v>#REF!</v>
      </c>
      <c r="AB41" s="38" t="e">
        <f>IF(AND('Mapa de Riesgos'!#REF!="Baja",'Mapa de Riesgos'!#REF!="Mayor"),CONCATENATE("R6C",'Mapa de Riesgos'!#REF!),"")</f>
        <v>#REF!</v>
      </c>
      <c r="AC41" s="39" t="e">
        <f>IF(AND('Mapa de Riesgos'!#REF!="Baja",'Mapa de Riesgos'!#REF!="Mayor"),CONCATENATE("R6C",'Mapa de Riesgos'!#REF!),"")</f>
        <v>#REF!</v>
      </c>
      <c r="AD41" s="39" t="e">
        <f>IF(AND('Mapa de Riesgos'!#REF!="Baja",'Mapa de Riesgos'!#REF!="Mayor"),CONCATENATE("R6C",'Mapa de Riesgos'!#REF!),"")</f>
        <v>#REF!</v>
      </c>
      <c r="AE41" s="39" t="e">
        <f>IF(AND('Mapa de Riesgos'!#REF!="Baja",'Mapa de Riesgos'!#REF!="Mayor"),CONCATENATE("R6C",'Mapa de Riesgos'!#REF!),"")</f>
        <v>#REF!</v>
      </c>
      <c r="AF41" s="39" t="e">
        <f>IF(AND('Mapa de Riesgos'!#REF!="Baja",'Mapa de Riesgos'!#REF!="Mayor"),CONCATENATE("R6C",'Mapa de Riesgos'!#REF!),"")</f>
        <v>#REF!</v>
      </c>
      <c r="AG41" s="40" t="e">
        <f>IF(AND('Mapa de Riesgos'!#REF!="Baja",'Mapa de Riesgos'!#REF!="Mayor"),CONCATENATE("R6C",'Mapa de Riesgos'!#REF!),"")</f>
        <v>#REF!</v>
      </c>
      <c r="AH41" s="41" t="e">
        <f>IF(AND('Mapa de Riesgos'!#REF!="Baja",'Mapa de Riesgos'!#REF!="Catastrófico"),CONCATENATE("R6C",'Mapa de Riesgos'!#REF!),"")</f>
        <v>#REF!</v>
      </c>
      <c r="AI41" s="42" t="e">
        <f>IF(AND('Mapa de Riesgos'!#REF!="Baja",'Mapa de Riesgos'!#REF!="Catastrófico"),CONCATENATE("R6C",'Mapa de Riesgos'!#REF!),"")</f>
        <v>#REF!</v>
      </c>
      <c r="AJ41" s="42" t="e">
        <f>IF(AND('Mapa de Riesgos'!#REF!="Baja",'Mapa de Riesgos'!#REF!="Catastrófico"),CONCATENATE("R6C",'Mapa de Riesgos'!#REF!),"")</f>
        <v>#REF!</v>
      </c>
      <c r="AK41" s="42" t="e">
        <f>IF(AND('Mapa de Riesgos'!#REF!="Baja",'Mapa de Riesgos'!#REF!="Catastrófico"),CONCATENATE("R6C",'Mapa de Riesgos'!#REF!),"")</f>
        <v>#REF!</v>
      </c>
      <c r="AL41" s="42" t="e">
        <f>IF(AND('Mapa de Riesgos'!#REF!="Baja",'Mapa de Riesgos'!#REF!="Catastrófico"),CONCATENATE("R6C",'Mapa de Riesgos'!#REF!),"")</f>
        <v>#REF!</v>
      </c>
      <c r="AM41" s="43" t="e">
        <f>IF(AND('Mapa de Riesgos'!#REF!="Baja",'Mapa de Riesgos'!#REF!="Catastrófico"),CONCATENATE("R6C",'Mapa de Riesgos'!#REF!),"")</f>
        <v>#REF!</v>
      </c>
      <c r="AN41" s="69"/>
      <c r="AO41" s="332"/>
      <c r="AP41" s="333"/>
      <c r="AQ41" s="333"/>
      <c r="AR41" s="333"/>
      <c r="AS41" s="333"/>
      <c r="AT41" s="334"/>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row>
    <row r="42" spans="1:80" ht="15" customHeight="1" x14ac:dyDescent="0.3">
      <c r="A42" s="69"/>
      <c r="B42" s="260"/>
      <c r="C42" s="260"/>
      <c r="D42" s="261"/>
      <c r="E42" s="301"/>
      <c r="F42" s="302"/>
      <c r="G42" s="302"/>
      <c r="H42" s="302"/>
      <c r="I42" s="302"/>
      <c r="J42" s="62" t="e">
        <f>IF(AND('Mapa de Riesgos'!#REF!="Baja",'Mapa de Riesgos'!#REF!="Leve"),CONCATENATE("R7C",'Mapa de Riesgos'!#REF!),"")</f>
        <v>#REF!</v>
      </c>
      <c r="K42" s="63" t="e">
        <f>IF(AND('Mapa de Riesgos'!#REF!="Baja",'Mapa de Riesgos'!#REF!="Leve"),CONCATENATE("R7C",'Mapa de Riesgos'!#REF!),"")</f>
        <v>#REF!</v>
      </c>
      <c r="L42" s="63" t="e">
        <f>IF(AND('Mapa de Riesgos'!#REF!="Baja",'Mapa de Riesgos'!#REF!="Leve"),CONCATENATE("R7C",'Mapa de Riesgos'!#REF!),"")</f>
        <v>#REF!</v>
      </c>
      <c r="M42" s="63" t="e">
        <f>IF(AND('Mapa de Riesgos'!#REF!="Baja",'Mapa de Riesgos'!#REF!="Leve"),CONCATENATE("R7C",'Mapa de Riesgos'!#REF!),"")</f>
        <v>#REF!</v>
      </c>
      <c r="N42" s="63" t="e">
        <f>IF(AND('Mapa de Riesgos'!#REF!="Baja",'Mapa de Riesgos'!#REF!="Leve"),CONCATENATE("R7C",'Mapa de Riesgos'!#REF!),"")</f>
        <v>#REF!</v>
      </c>
      <c r="O42" s="64" t="e">
        <f>IF(AND('Mapa de Riesgos'!#REF!="Baja",'Mapa de Riesgos'!#REF!="Leve"),CONCATENATE("R7C",'Mapa de Riesgos'!#REF!),"")</f>
        <v>#REF!</v>
      </c>
      <c r="P42" s="53" t="e">
        <f>IF(AND('Mapa de Riesgos'!#REF!="Baja",'Mapa de Riesgos'!#REF!="Menor"),CONCATENATE("R7C",'Mapa de Riesgos'!#REF!),"")</f>
        <v>#REF!</v>
      </c>
      <c r="Q42" s="54" t="e">
        <f>IF(AND('Mapa de Riesgos'!#REF!="Baja",'Mapa de Riesgos'!#REF!="Menor"),CONCATENATE("R7C",'Mapa de Riesgos'!#REF!),"")</f>
        <v>#REF!</v>
      </c>
      <c r="R42" s="54" t="e">
        <f>IF(AND('Mapa de Riesgos'!#REF!="Baja",'Mapa de Riesgos'!#REF!="Menor"),CONCATENATE("R7C",'Mapa de Riesgos'!#REF!),"")</f>
        <v>#REF!</v>
      </c>
      <c r="S42" s="54" t="e">
        <f>IF(AND('Mapa de Riesgos'!#REF!="Baja",'Mapa de Riesgos'!#REF!="Menor"),CONCATENATE("R7C",'Mapa de Riesgos'!#REF!),"")</f>
        <v>#REF!</v>
      </c>
      <c r="T42" s="54" t="e">
        <f>IF(AND('Mapa de Riesgos'!#REF!="Baja",'Mapa de Riesgos'!#REF!="Menor"),CONCATENATE("R7C",'Mapa de Riesgos'!#REF!),"")</f>
        <v>#REF!</v>
      </c>
      <c r="U42" s="55" t="e">
        <f>IF(AND('Mapa de Riesgos'!#REF!="Baja",'Mapa de Riesgos'!#REF!="Menor"),CONCATENATE("R7C",'Mapa de Riesgos'!#REF!),"")</f>
        <v>#REF!</v>
      </c>
      <c r="V42" s="53" t="e">
        <f>IF(AND('Mapa de Riesgos'!#REF!="Baja",'Mapa de Riesgos'!#REF!="Moderado"),CONCATENATE("R7C",'Mapa de Riesgos'!#REF!),"")</f>
        <v>#REF!</v>
      </c>
      <c r="W42" s="54" t="e">
        <f>IF(AND('Mapa de Riesgos'!#REF!="Baja",'Mapa de Riesgos'!#REF!="Moderado"),CONCATENATE("R7C",'Mapa de Riesgos'!#REF!),"")</f>
        <v>#REF!</v>
      </c>
      <c r="X42" s="54" t="e">
        <f>IF(AND('Mapa de Riesgos'!#REF!="Baja",'Mapa de Riesgos'!#REF!="Moderado"),CONCATENATE("R7C",'Mapa de Riesgos'!#REF!),"")</f>
        <v>#REF!</v>
      </c>
      <c r="Y42" s="54" t="e">
        <f>IF(AND('Mapa de Riesgos'!#REF!="Baja",'Mapa de Riesgos'!#REF!="Moderado"),CONCATENATE("R7C",'Mapa de Riesgos'!#REF!),"")</f>
        <v>#REF!</v>
      </c>
      <c r="Z42" s="54" t="e">
        <f>IF(AND('Mapa de Riesgos'!#REF!="Baja",'Mapa de Riesgos'!#REF!="Moderado"),CONCATENATE("R7C",'Mapa de Riesgos'!#REF!),"")</f>
        <v>#REF!</v>
      </c>
      <c r="AA42" s="55" t="e">
        <f>IF(AND('Mapa de Riesgos'!#REF!="Baja",'Mapa de Riesgos'!#REF!="Moderado"),CONCATENATE("R7C",'Mapa de Riesgos'!#REF!),"")</f>
        <v>#REF!</v>
      </c>
      <c r="AB42" s="38" t="e">
        <f>IF(AND('Mapa de Riesgos'!#REF!="Baja",'Mapa de Riesgos'!#REF!="Mayor"),CONCATENATE("R7C",'Mapa de Riesgos'!#REF!),"")</f>
        <v>#REF!</v>
      </c>
      <c r="AC42" s="39" t="e">
        <f>IF(AND('Mapa de Riesgos'!#REF!="Baja",'Mapa de Riesgos'!#REF!="Mayor"),CONCATENATE("R7C",'Mapa de Riesgos'!#REF!),"")</f>
        <v>#REF!</v>
      </c>
      <c r="AD42" s="39" t="e">
        <f>IF(AND('Mapa de Riesgos'!#REF!="Baja",'Mapa de Riesgos'!#REF!="Mayor"),CONCATENATE("R7C",'Mapa de Riesgos'!#REF!),"")</f>
        <v>#REF!</v>
      </c>
      <c r="AE42" s="39" t="e">
        <f>IF(AND('Mapa de Riesgos'!#REF!="Baja",'Mapa de Riesgos'!#REF!="Mayor"),CONCATENATE("R7C",'Mapa de Riesgos'!#REF!),"")</f>
        <v>#REF!</v>
      </c>
      <c r="AF42" s="39" t="e">
        <f>IF(AND('Mapa de Riesgos'!#REF!="Baja",'Mapa de Riesgos'!#REF!="Mayor"),CONCATENATE("R7C",'Mapa de Riesgos'!#REF!),"")</f>
        <v>#REF!</v>
      </c>
      <c r="AG42" s="40" t="e">
        <f>IF(AND('Mapa de Riesgos'!#REF!="Baja",'Mapa de Riesgos'!#REF!="Mayor"),CONCATENATE("R7C",'Mapa de Riesgos'!#REF!),"")</f>
        <v>#REF!</v>
      </c>
      <c r="AH42" s="41" t="e">
        <f>IF(AND('Mapa de Riesgos'!#REF!="Baja",'Mapa de Riesgos'!#REF!="Catastrófico"),CONCATENATE("R7C",'Mapa de Riesgos'!#REF!),"")</f>
        <v>#REF!</v>
      </c>
      <c r="AI42" s="42" t="e">
        <f>IF(AND('Mapa de Riesgos'!#REF!="Baja",'Mapa de Riesgos'!#REF!="Catastrófico"),CONCATENATE("R7C",'Mapa de Riesgos'!#REF!),"")</f>
        <v>#REF!</v>
      </c>
      <c r="AJ42" s="42" t="e">
        <f>IF(AND('Mapa de Riesgos'!#REF!="Baja",'Mapa de Riesgos'!#REF!="Catastrófico"),CONCATENATE("R7C",'Mapa de Riesgos'!#REF!),"")</f>
        <v>#REF!</v>
      </c>
      <c r="AK42" s="42" t="e">
        <f>IF(AND('Mapa de Riesgos'!#REF!="Baja",'Mapa de Riesgos'!#REF!="Catastrófico"),CONCATENATE("R7C",'Mapa de Riesgos'!#REF!),"")</f>
        <v>#REF!</v>
      </c>
      <c r="AL42" s="42" t="e">
        <f>IF(AND('Mapa de Riesgos'!#REF!="Baja",'Mapa de Riesgos'!#REF!="Catastrófico"),CONCATENATE("R7C",'Mapa de Riesgos'!#REF!),"")</f>
        <v>#REF!</v>
      </c>
      <c r="AM42" s="43" t="e">
        <f>IF(AND('Mapa de Riesgos'!#REF!="Baja",'Mapa de Riesgos'!#REF!="Catastrófico"),CONCATENATE("R7C",'Mapa de Riesgos'!#REF!),"")</f>
        <v>#REF!</v>
      </c>
      <c r="AN42" s="69"/>
      <c r="AO42" s="332"/>
      <c r="AP42" s="333"/>
      <c r="AQ42" s="333"/>
      <c r="AR42" s="333"/>
      <c r="AS42" s="333"/>
      <c r="AT42" s="334"/>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row>
    <row r="43" spans="1:80" ht="15" customHeight="1" x14ac:dyDescent="0.3">
      <c r="A43" s="69"/>
      <c r="B43" s="260"/>
      <c r="C43" s="260"/>
      <c r="D43" s="261"/>
      <c r="E43" s="301"/>
      <c r="F43" s="302"/>
      <c r="G43" s="302"/>
      <c r="H43" s="302"/>
      <c r="I43" s="302"/>
      <c r="J43" s="62" t="e">
        <f>IF(AND('Mapa de Riesgos'!#REF!="Baja",'Mapa de Riesgos'!#REF!="Leve"),CONCATENATE("R8C",'Mapa de Riesgos'!#REF!),"")</f>
        <v>#REF!</v>
      </c>
      <c r="K43" s="63" t="e">
        <f>IF(AND('Mapa de Riesgos'!#REF!="Baja",'Mapa de Riesgos'!#REF!="Leve"),CONCATENATE("R8C",'Mapa de Riesgos'!#REF!),"")</f>
        <v>#REF!</v>
      </c>
      <c r="L43" s="63" t="e">
        <f>IF(AND('Mapa de Riesgos'!#REF!="Baja",'Mapa de Riesgos'!#REF!="Leve"),CONCATENATE("R8C",'Mapa de Riesgos'!#REF!),"")</f>
        <v>#REF!</v>
      </c>
      <c r="M43" s="63" t="e">
        <f>IF(AND('Mapa de Riesgos'!#REF!="Baja",'Mapa de Riesgos'!#REF!="Leve"),CONCATENATE("R8C",'Mapa de Riesgos'!#REF!),"")</f>
        <v>#REF!</v>
      </c>
      <c r="N43" s="63" t="e">
        <f>IF(AND('Mapa de Riesgos'!#REF!="Baja",'Mapa de Riesgos'!#REF!="Leve"),CONCATENATE("R8C",'Mapa de Riesgos'!#REF!),"")</f>
        <v>#REF!</v>
      </c>
      <c r="O43" s="64" t="e">
        <f>IF(AND('Mapa de Riesgos'!#REF!="Baja",'Mapa de Riesgos'!#REF!="Leve"),CONCATENATE("R8C",'Mapa de Riesgos'!#REF!),"")</f>
        <v>#REF!</v>
      </c>
      <c r="P43" s="53" t="e">
        <f>IF(AND('Mapa de Riesgos'!#REF!="Baja",'Mapa de Riesgos'!#REF!="Menor"),CONCATENATE("R8C",'Mapa de Riesgos'!#REF!),"")</f>
        <v>#REF!</v>
      </c>
      <c r="Q43" s="54" t="e">
        <f>IF(AND('Mapa de Riesgos'!#REF!="Baja",'Mapa de Riesgos'!#REF!="Menor"),CONCATENATE("R8C",'Mapa de Riesgos'!#REF!),"")</f>
        <v>#REF!</v>
      </c>
      <c r="R43" s="54" t="e">
        <f>IF(AND('Mapa de Riesgos'!#REF!="Baja",'Mapa de Riesgos'!#REF!="Menor"),CONCATENATE("R8C",'Mapa de Riesgos'!#REF!),"")</f>
        <v>#REF!</v>
      </c>
      <c r="S43" s="54" t="e">
        <f>IF(AND('Mapa de Riesgos'!#REF!="Baja",'Mapa de Riesgos'!#REF!="Menor"),CONCATENATE("R8C",'Mapa de Riesgos'!#REF!),"")</f>
        <v>#REF!</v>
      </c>
      <c r="T43" s="54" t="e">
        <f>IF(AND('Mapa de Riesgos'!#REF!="Baja",'Mapa de Riesgos'!#REF!="Menor"),CONCATENATE("R8C",'Mapa de Riesgos'!#REF!),"")</f>
        <v>#REF!</v>
      </c>
      <c r="U43" s="55" t="e">
        <f>IF(AND('Mapa de Riesgos'!#REF!="Baja",'Mapa de Riesgos'!#REF!="Menor"),CONCATENATE("R8C",'Mapa de Riesgos'!#REF!),"")</f>
        <v>#REF!</v>
      </c>
      <c r="V43" s="53" t="e">
        <f>IF(AND('Mapa de Riesgos'!#REF!="Baja",'Mapa de Riesgos'!#REF!="Moderado"),CONCATENATE("R8C",'Mapa de Riesgos'!#REF!),"")</f>
        <v>#REF!</v>
      </c>
      <c r="W43" s="54" t="e">
        <f>IF(AND('Mapa de Riesgos'!#REF!="Baja",'Mapa de Riesgos'!#REF!="Moderado"),CONCATENATE("R8C",'Mapa de Riesgos'!#REF!),"")</f>
        <v>#REF!</v>
      </c>
      <c r="X43" s="54" t="e">
        <f>IF(AND('Mapa de Riesgos'!#REF!="Baja",'Mapa de Riesgos'!#REF!="Moderado"),CONCATENATE("R8C",'Mapa de Riesgos'!#REF!),"")</f>
        <v>#REF!</v>
      </c>
      <c r="Y43" s="54" t="e">
        <f>IF(AND('Mapa de Riesgos'!#REF!="Baja",'Mapa de Riesgos'!#REF!="Moderado"),CONCATENATE("R8C",'Mapa de Riesgos'!#REF!),"")</f>
        <v>#REF!</v>
      </c>
      <c r="Z43" s="54" t="e">
        <f>IF(AND('Mapa de Riesgos'!#REF!="Baja",'Mapa de Riesgos'!#REF!="Moderado"),CONCATENATE("R8C",'Mapa de Riesgos'!#REF!),"")</f>
        <v>#REF!</v>
      </c>
      <c r="AA43" s="55" t="e">
        <f>IF(AND('Mapa de Riesgos'!#REF!="Baja",'Mapa de Riesgos'!#REF!="Moderado"),CONCATENATE("R8C",'Mapa de Riesgos'!#REF!),"")</f>
        <v>#REF!</v>
      </c>
      <c r="AB43" s="38" t="e">
        <f>IF(AND('Mapa de Riesgos'!#REF!="Baja",'Mapa de Riesgos'!#REF!="Mayor"),CONCATENATE("R8C",'Mapa de Riesgos'!#REF!),"")</f>
        <v>#REF!</v>
      </c>
      <c r="AC43" s="39" t="e">
        <f>IF(AND('Mapa de Riesgos'!#REF!="Baja",'Mapa de Riesgos'!#REF!="Mayor"),CONCATENATE("R8C",'Mapa de Riesgos'!#REF!),"")</f>
        <v>#REF!</v>
      </c>
      <c r="AD43" s="39" t="e">
        <f>IF(AND('Mapa de Riesgos'!#REF!="Baja",'Mapa de Riesgos'!#REF!="Mayor"),CONCATENATE("R8C",'Mapa de Riesgos'!#REF!),"")</f>
        <v>#REF!</v>
      </c>
      <c r="AE43" s="39" t="e">
        <f>IF(AND('Mapa de Riesgos'!#REF!="Baja",'Mapa de Riesgos'!#REF!="Mayor"),CONCATENATE("R8C",'Mapa de Riesgos'!#REF!),"")</f>
        <v>#REF!</v>
      </c>
      <c r="AF43" s="39" t="e">
        <f>IF(AND('Mapa de Riesgos'!#REF!="Baja",'Mapa de Riesgos'!#REF!="Mayor"),CONCATENATE("R8C",'Mapa de Riesgos'!#REF!),"")</f>
        <v>#REF!</v>
      </c>
      <c r="AG43" s="40" t="e">
        <f>IF(AND('Mapa de Riesgos'!#REF!="Baja",'Mapa de Riesgos'!#REF!="Mayor"),CONCATENATE("R8C",'Mapa de Riesgos'!#REF!),"")</f>
        <v>#REF!</v>
      </c>
      <c r="AH43" s="41" t="e">
        <f>IF(AND('Mapa de Riesgos'!#REF!="Baja",'Mapa de Riesgos'!#REF!="Catastrófico"),CONCATENATE("R8C",'Mapa de Riesgos'!#REF!),"")</f>
        <v>#REF!</v>
      </c>
      <c r="AI43" s="42" t="e">
        <f>IF(AND('Mapa de Riesgos'!#REF!="Baja",'Mapa de Riesgos'!#REF!="Catastrófico"),CONCATENATE("R8C",'Mapa de Riesgos'!#REF!),"")</f>
        <v>#REF!</v>
      </c>
      <c r="AJ43" s="42" t="e">
        <f>IF(AND('Mapa de Riesgos'!#REF!="Baja",'Mapa de Riesgos'!#REF!="Catastrófico"),CONCATENATE("R8C",'Mapa de Riesgos'!#REF!),"")</f>
        <v>#REF!</v>
      </c>
      <c r="AK43" s="42" t="e">
        <f>IF(AND('Mapa de Riesgos'!#REF!="Baja",'Mapa de Riesgos'!#REF!="Catastrófico"),CONCATENATE("R8C",'Mapa de Riesgos'!#REF!),"")</f>
        <v>#REF!</v>
      </c>
      <c r="AL43" s="42" t="e">
        <f>IF(AND('Mapa de Riesgos'!#REF!="Baja",'Mapa de Riesgos'!#REF!="Catastrófico"),CONCATENATE("R8C",'Mapa de Riesgos'!#REF!),"")</f>
        <v>#REF!</v>
      </c>
      <c r="AM43" s="43" t="e">
        <f>IF(AND('Mapa de Riesgos'!#REF!="Baja",'Mapa de Riesgos'!#REF!="Catastrófico"),CONCATENATE("R8C",'Mapa de Riesgos'!#REF!),"")</f>
        <v>#REF!</v>
      </c>
      <c r="AN43" s="69"/>
      <c r="AO43" s="332"/>
      <c r="AP43" s="333"/>
      <c r="AQ43" s="333"/>
      <c r="AR43" s="333"/>
      <c r="AS43" s="333"/>
      <c r="AT43" s="334"/>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row>
    <row r="44" spans="1:80" ht="15" customHeight="1" x14ac:dyDescent="0.3">
      <c r="A44" s="69"/>
      <c r="B44" s="260"/>
      <c r="C44" s="260"/>
      <c r="D44" s="261"/>
      <c r="E44" s="301"/>
      <c r="F44" s="302"/>
      <c r="G44" s="302"/>
      <c r="H44" s="302"/>
      <c r="I44" s="302"/>
      <c r="J44" s="62" t="e">
        <f>IF(AND('Mapa de Riesgos'!#REF!="Baja",'Mapa de Riesgos'!#REF!="Leve"),CONCATENATE("R9C",'Mapa de Riesgos'!#REF!),"")</f>
        <v>#REF!</v>
      </c>
      <c r="K44" s="63" t="e">
        <f>IF(AND('Mapa de Riesgos'!#REF!="Baja",'Mapa de Riesgos'!#REF!="Leve"),CONCATENATE("R9C",'Mapa de Riesgos'!#REF!),"")</f>
        <v>#REF!</v>
      </c>
      <c r="L44" s="63" t="e">
        <f>IF(AND('Mapa de Riesgos'!#REF!="Baja",'Mapa de Riesgos'!#REF!="Leve"),CONCATENATE("R9C",'Mapa de Riesgos'!#REF!),"")</f>
        <v>#REF!</v>
      </c>
      <c r="M44" s="63" t="e">
        <f>IF(AND('Mapa de Riesgos'!#REF!="Baja",'Mapa de Riesgos'!#REF!="Leve"),CONCATENATE("R9C",'Mapa de Riesgos'!#REF!),"")</f>
        <v>#REF!</v>
      </c>
      <c r="N44" s="63" t="e">
        <f>IF(AND('Mapa de Riesgos'!#REF!="Baja",'Mapa de Riesgos'!#REF!="Leve"),CONCATENATE("R9C",'Mapa de Riesgos'!#REF!),"")</f>
        <v>#REF!</v>
      </c>
      <c r="O44" s="64" t="e">
        <f>IF(AND('Mapa de Riesgos'!#REF!="Baja",'Mapa de Riesgos'!#REF!="Leve"),CONCATENATE("R9C",'Mapa de Riesgos'!#REF!),"")</f>
        <v>#REF!</v>
      </c>
      <c r="P44" s="53" t="e">
        <f>IF(AND('Mapa de Riesgos'!#REF!="Baja",'Mapa de Riesgos'!#REF!="Menor"),CONCATENATE("R9C",'Mapa de Riesgos'!#REF!),"")</f>
        <v>#REF!</v>
      </c>
      <c r="Q44" s="54" t="e">
        <f>IF(AND('Mapa de Riesgos'!#REF!="Baja",'Mapa de Riesgos'!#REF!="Menor"),CONCATENATE("R9C",'Mapa de Riesgos'!#REF!),"")</f>
        <v>#REF!</v>
      </c>
      <c r="R44" s="54" t="e">
        <f>IF(AND('Mapa de Riesgos'!#REF!="Baja",'Mapa de Riesgos'!#REF!="Menor"),CONCATENATE("R9C",'Mapa de Riesgos'!#REF!),"")</f>
        <v>#REF!</v>
      </c>
      <c r="S44" s="54" t="e">
        <f>IF(AND('Mapa de Riesgos'!#REF!="Baja",'Mapa de Riesgos'!#REF!="Menor"),CONCATENATE("R9C",'Mapa de Riesgos'!#REF!),"")</f>
        <v>#REF!</v>
      </c>
      <c r="T44" s="54" t="e">
        <f>IF(AND('Mapa de Riesgos'!#REF!="Baja",'Mapa de Riesgos'!#REF!="Menor"),CONCATENATE("R9C",'Mapa de Riesgos'!#REF!),"")</f>
        <v>#REF!</v>
      </c>
      <c r="U44" s="55" t="e">
        <f>IF(AND('Mapa de Riesgos'!#REF!="Baja",'Mapa de Riesgos'!#REF!="Menor"),CONCATENATE("R9C",'Mapa de Riesgos'!#REF!),"")</f>
        <v>#REF!</v>
      </c>
      <c r="V44" s="53" t="e">
        <f>IF(AND('Mapa de Riesgos'!#REF!="Baja",'Mapa de Riesgos'!#REF!="Moderado"),CONCATENATE("R9C",'Mapa de Riesgos'!#REF!),"")</f>
        <v>#REF!</v>
      </c>
      <c r="W44" s="54" t="e">
        <f>IF(AND('Mapa de Riesgos'!#REF!="Baja",'Mapa de Riesgos'!#REF!="Moderado"),CONCATENATE("R9C",'Mapa de Riesgos'!#REF!),"")</f>
        <v>#REF!</v>
      </c>
      <c r="X44" s="54" t="e">
        <f>IF(AND('Mapa de Riesgos'!#REF!="Baja",'Mapa de Riesgos'!#REF!="Moderado"),CONCATENATE("R9C",'Mapa de Riesgos'!#REF!),"")</f>
        <v>#REF!</v>
      </c>
      <c r="Y44" s="54" t="e">
        <f>IF(AND('Mapa de Riesgos'!#REF!="Baja",'Mapa de Riesgos'!#REF!="Moderado"),CONCATENATE("R9C",'Mapa de Riesgos'!#REF!),"")</f>
        <v>#REF!</v>
      </c>
      <c r="Z44" s="54" t="e">
        <f>IF(AND('Mapa de Riesgos'!#REF!="Baja",'Mapa de Riesgos'!#REF!="Moderado"),CONCATENATE("R9C",'Mapa de Riesgos'!#REF!),"")</f>
        <v>#REF!</v>
      </c>
      <c r="AA44" s="55" t="e">
        <f>IF(AND('Mapa de Riesgos'!#REF!="Baja",'Mapa de Riesgos'!#REF!="Moderado"),CONCATENATE("R9C",'Mapa de Riesgos'!#REF!),"")</f>
        <v>#REF!</v>
      </c>
      <c r="AB44" s="38" t="e">
        <f>IF(AND('Mapa de Riesgos'!#REF!="Baja",'Mapa de Riesgos'!#REF!="Mayor"),CONCATENATE("R9C",'Mapa de Riesgos'!#REF!),"")</f>
        <v>#REF!</v>
      </c>
      <c r="AC44" s="39" t="e">
        <f>IF(AND('Mapa de Riesgos'!#REF!="Baja",'Mapa de Riesgos'!#REF!="Mayor"),CONCATENATE("R9C",'Mapa de Riesgos'!#REF!),"")</f>
        <v>#REF!</v>
      </c>
      <c r="AD44" s="39" t="e">
        <f>IF(AND('Mapa de Riesgos'!#REF!="Baja",'Mapa de Riesgos'!#REF!="Mayor"),CONCATENATE("R9C",'Mapa de Riesgos'!#REF!),"")</f>
        <v>#REF!</v>
      </c>
      <c r="AE44" s="39" t="e">
        <f>IF(AND('Mapa de Riesgos'!#REF!="Baja",'Mapa de Riesgos'!#REF!="Mayor"),CONCATENATE("R9C",'Mapa de Riesgos'!#REF!),"")</f>
        <v>#REF!</v>
      </c>
      <c r="AF44" s="39" t="e">
        <f>IF(AND('Mapa de Riesgos'!#REF!="Baja",'Mapa de Riesgos'!#REF!="Mayor"),CONCATENATE("R9C",'Mapa de Riesgos'!#REF!),"")</f>
        <v>#REF!</v>
      </c>
      <c r="AG44" s="40" t="e">
        <f>IF(AND('Mapa de Riesgos'!#REF!="Baja",'Mapa de Riesgos'!#REF!="Mayor"),CONCATENATE("R9C",'Mapa de Riesgos'!#REF!),"")</f>
        <v>#REF!</v>
      </c>
      <c r="AH44" s="41" t="e">
        <f>IF(AND('Mapa de Riesgos'!#REF!="Baja",'Mapa de Riesgos'!#REF!="Catastrófico"),CONCATENATE("R9C",'Mapa de Riesgos'!#REF!),"")</f>
        <v>#REF!</v>
      </c>
      <c r="AI44" s="42" t="e">
        <f>IF(AND('Mapa de Riesgos'!#REF!="Baja",'Mapa de Riesgos'!#REF!="Catastrófico"),CONCATENATE("R9C",'Mapa de Riesgos'!#REF!),"")</f>
        <v>#REF!</v>
      </c>
      <c r="AJ44" s="42" t="e">
        <f>IF(AND('Mapa de Riesgos'!#REF!="Baja",'Mapa de Riesgos'!#REF!="Catastrófico"),CONCATENATE("R9C",'Mapa de Riesgos'!#REF!),"")</f>
        <v>#REF!</v>
      </c>
      <c r="AK44" s="42" t="e">
        <f>IF(AND('Mapa de Riesgos'!#REF!="Baja",'Mapa de Riesgos'!#REF!="Catastrófico"),CONCATENATE("R9C",'Mapa de Riesgos'!#REF!),"")</f>
        <v>#REF!</v>
      </c>
      <c r="AL44" s="42" t="e">
        <f>IF(AND('Mapa de Riesgos'!#REF!="Baja",'Mapa de Riesgos'!#REF!="Catastrófico"),CONCATENATE("R9C",'Mapa de Riesgos'!#REF!),"")</f>
        <v>#REF!</v>
      </c>
      <c r="AM44" s="43" t="e">
        <f>IF(AND('Mapa de Riesgos'!#REF!="Baja",'Mapa de Riesgos'!#REF!="Catastrófico"),CONCATENATE("R9C",'Mapa de Riesgos'!#REF!),"")</f>
        <v>#REF!</v>
      </c>
      <c r="AN44" s="69"/>
      <c r="AO44" s="332"/>
      <c r="AP44" s="333"/>
      <c r="AQ44" s="333"/>
      <c r="AR44" s="333"/>
      <c r="AS44" s="333"/>
      <c r="AT44" s="334"/>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row>
    <row r="45" spans="1:80" ht="15.75" customHeight="1" thickBot="1" x14ac:dyDescent="0.35">
      <c r="A45" s="69"/>
      <c r="B45" s="260"/>
      <c r="C45" s="260"/>
      <c r="D45" s="261"/>
      <c r="E45" s="304"/>
      <c r="F45" s="305"/>
      <c r="G45" s="305"/>
      <c r="H45" s="305"/>
      <c r="I45" s="305"/>
      <c r="J45" s="65" t="e">
        <f>IF(AND('Mapa de Riesgos'!#REF!="Baja",'Mapa de Riesgos'!#REF!="Leve"),CONCATENATE("R10C",'Mapa de Riesgos'!#REF!),"")</f>
        <v>#REF!</v>
      </c>
      <c r="K45" s="66" t="e">
        <f>IF(AND('Mapa de Riesgos'!#REF!="Baja",'Mapa de Riesgos'!#REF!="Leve"),CONCATENATE("R10C",'Mapa de Riesgos'!#REF!),"")</f>
        <v>#REF!</v>
      </c>
      <c r="L45" s="66" t="e">
        <f>IF(AND('Mapa de Riesgos'!#REF!="Baja",'Mapa de Riesgos'!#REF!="Leve"),CONCATENATE("R10C",'Mapa de Riesgos'!#REF!),"")</f>
        <v>#REF!</v>
      </c>
      <c r="M45" s="66" t="e">
        <f>IF(AND('Mapa de Riesgos'!#REF!="Baja",'Mapa de Riesgos'!#REF!="Leve"),CONCATENATE("R10C",'Mapa de Riesgos'!#REF!),"")</f>
        <v>#REF!</v>
      </c>
      <c r="N45" s="66" t="e">
        <f>IF(AND('Mapa de Riesgos'!#REF!="Baja",'Mapa de Riesgos'!#REF!="Leve"),CONCATENATE("R10C",'Mapa de Riesgos'!#REF!),"")</f>
        <v>#REF!</v>
      </c>
      <c r="O45" s="67" t="e">
        <f>IF(AND('Mapa de Riesgos'!#REF!="Baja",'Mapa de Riesgos'!#REF!="Leve"),CONCATENATE("R10C",'Mapa de Riesgos'!#REF!),"")</f>
        <v>#REF!</v>
      </c>
      <c r="P45" s="53" t="e">
        <f>IF(AND('Mapa de Riesgos'!#REF!="Baja",'Mapa de Riesgos'!#REF!="Menor"),CONCATENATE("R10C",'Mapa de Riesgos'!#REF!),"")</f>
        <v>#REF!</v>
      </c>
      <c r="Q45" s="54" t="e">
        <f>IF(AND('Mapa de Riesgos'!#REF!="Baja",'Mapa de Riesgos'!#REF!="Menor"),CONCATENATE("R10C",'Mapa de Riesgos'!#REF!),"")</f>
        <v>#REF!</v>
      </c>
      <c r="R45" s="54" t="e">
        <f>IF(AND('Mapa de Riesgos'!#REF!="Baja",'Mapa de Riesgos'!#REF!="Menor"),CONCATENATE("R10C",'Mapa de Riesgos'!#REF!),"")</f>
        <v>#REF!</v>
      </c>
      <c r="S45" s="54" t="e">
        <f>IF(AND('Mapa de Riesgos'!#REF!="Baja",'Mapa de Riesgos'!#REF!="Menor"),CONCATENATE("R10C",'Mapa de Riesgos'!#REF!),"")</f>
        <v>#REF!</v>
      </c>
      <c r="T45" s="54" t="e">
        <f>IF(AND('Mapa de Riesgos'!#REF!="Baja",'Mapa de Riesgos'!#REF!="Menor"),CONCATENATE("R10C",'Mapa de Riesgos'!#REF!),"")</f>
        <v>#REF!</v>
      </c>
      <c r="U45" s="55" t="e">
        <f>IF(AND('Mapa de Riesgos'!#REF!="Baja",'Mapa de Riesgos'!#REF!="Menor"),CONCATENATE("R10C",'Mapa de Riesgos'!#REF!),"")</f>
        <v>#REF!</v>
      </c>
      <c r="V45" s="56" t="e">
        <f>IF(AND('Mapa de Riesgos'!#REF!="Baja",'Mapa de Riesgos'!#REF!="Moderado"),CONCATENATE("R10C",'Mapa de Riesgos'!#REF!),"")</f>
        <v>#REF!</v>
      </c>
      <c r="W45" s="57" t="e">
        <f>IF(AND('Mapa de Riesgos'!#REF!="Baja",'Mapa de Riesgos'!#REF!="Moderado"),CONCATENATE("R10C",'Mapa de Riesgos'!#REF!),"")</f>
        <v>#REF!</v>
      </c>
      <c r="X45" s="57" t="e">
        <f>IF(AND('Mapa de Riesgos'!#REF!="Baja",'Mapa de Riesgos'!#REF!="Moderado"),CONCATENATE("R10C",'Mapa de Riesgos'!#REF!),"")</f>
        <v>#REF!</v>
      </c>
      <c r="Y45" s="57" t="e">
        <f>IF(AND('Mapa de Riesgos'!#REF!="Baja",'Mapa de Riesgos'!#REF!="Moderado"),CONCATENATE("R10C",'Mapa de Riesgos'!#REF!),"")</f>
        <v>#REF!</v>
      </c>
      <c r="Z45" s="57" t="e">
        <f>IF(AND('Mapa de Riesgos'!#REF!="Baja",'Mapa de Riesgos'!#REF!="Moderado"),CONCATENATE("R10C",'Mapa de Riesgos'!#REF!),"")</f>
        <v>#REF!</v>
      </c>
      <c r="AA45" s="58" t="e">
        <f>IF(AND('Mapa de Riesgos'!#REF!="Baja",'Mapa de Riesgos'!#REF!="Moderado"),CONCATENATE("R10C",'Mapa de Riesgos'!#REF!),"")</f>
        <v>#REF!</v>
      </c>
      <c r="AB45" s="44" t="e">
        <f>IF(AND('Mapa de Riesgos'!#REF!="Baja",'Mapa de Riesgos'!#REF!="Mayor"),CONCATENATE("R10C",'Mapa de Riesgos'!#REF!),"")</f>
        <v>#REF!</v>
      </c>
      <c r="AC45" s="45" t="e">
        <f>IF(AND('Mapa de Riesgos'!#REF!="Baja",'Mapa de Riesgos'!#REF!="Mayor"),CONCATENATE("R10C",'Mapa de Riesgos'!#REF!),"")</f>
        <v>#REF!</v>
      </c>
      <c r="AD45" s="45" t="e">
        <f>IF(AND('Mapa de Riesgos'!#REF!="Baja",'Mapa de Riesgos'!#REF!="Mayor"),CONCATENATE("R10C",'Mapa de Riesgos'!#REF!),"")</f>
        <v>#REF!</v>
      </c>
      <c r="AE45" s="45" t="e">
        <f>IF(AND('Mapa de Riesgos'!#REF!="Baja",'Mapa de Riesgos'!#REF!="Mayor"),CONCATENATE("R10C",'Mapa de Riesgos'!#REF!),"")</f>
        <v>#REF!</v>
      </c>
      <c r="AF45" s="45" t="e">
        <f>IF(AND('Mapa de Riesgos'!#REF!="Baja",'Mapa de Riesgos'!#REF!="Mayor"),CONCATENATE("R10C",'Mapa de Riesgos'!#REF!),"")</f>
        <v>#REF!</v>
      </c>
      <c r="AG45" s="46" t="e">
        <f>IF(AND('Mapa de Riesgos'!#REF!="Baja",'Mapa de Riesgos'!#REF!="Mayor"),CONCATENATE("R10C",'Mapa de Riesgos'!#REF!),"")</f>
        <v>#REF!</v>
      </c>
      <c r="AH45" s="47" t="e">
        <f>IF(AND('Mapa de Riesgos'!#REF!="Baja",'Mapa de Riesgos'!#REF!="Catastrófico"),CONCATENATE("R10C",'Mapa de Riesgos'!#REF!),"")</f>
        <v>#REF!</v>
      </c>
      <c r="AI45" s="48" t="e">
        <f>IF(AND('Mapa de Riesgos'!#REF!="Baja",'Mapa de Riesgos'!#REF!="Catastrófico"),CONCATENATE("R10C",'Mapa de Riesgos'!#REF!),"")</f>
        <v>#REF!</v>
      </c>
      <c r="AJ45" s="48" t="e">
        <f>IF(AND('Mapa de Riesgos'!#REF!="Baja",'Mapa de Riesgos'!#REF!="Catastrófico"),CONCATENATE("R10C",'Mapa de Riesgos'!#REF!),"")</f>
        <v>#REF!</v>
      </c>
      <c r="AK45" s="48" t="e">
        <f>IF(AND('Mapa de Riesgos'!#REF!="Baja",'Mapa de Riesgos'!#REF!="Catastrófico"),CONCATENATE("R10C",'Mapa de Riesgos'!#REF!),"")</f>
        <v>#REF!</v>
      </c>
      <c r="AL45" s="48" t="e">
        <f>IF(AND('Mapa de Riesgos'!#REF!="Baja",'Mapa de Riesgos'!#REF!="Catastrófico"),CONCATENATE("R10C",'Mapa de Riesgos'!#REF!),"")</f>
        <v>#REF!</v>
      </c>
      <c r="AM45" s="49" t="e">
        <f>IF(AND('Mapa de Riesgos'!#REF!="Baja",'Mapa de Riesgos'!#REF!="Catastrófico"),CONCATENATE("R10C",'Mapa de Riesgos'!#REF!),"")</f>
        <v>#REF!</v>
      </c>
      <c r="AN45" s="69"/>
      <c r="AO45" s="335"/>
      <c r="AP45" s="336"/>
      <c r="AQ45" s="336"/>
      <c r="AR45" s="336"/>
      <c r="AS45" s="336"/>
      <c r="AT45" s="337"/>
    </row>
    <row r="46" spans="1:80" ht="46.5" customHeight="1" x14ac:dyDescent="0.45">
      <c r="A46" s="69"/>
      <c r="B46" s="260"/>
      <c r="C46" s="260"/>
      <c r="D46" s="261"/>
      <c r="E46" s="298" t="s">
        <v>108</v>
      </c>
      <c r="F46" s="299"/>
      <c r="G46" s="299"/>
      <c r="H46" s="299"/>
      <c r="I46" s="300"/>
      <c r="J46" s="59" t="str">
        <f>IF(AND('Mapa de Riesgos'!$AB$7="Muy Baja",'Mapa de Riesgos'!$AD$7="Leve"),CONCATENATE("R1C",'Mapa de Riesgos'!$R$7),"")</f>
        <v/>
      </c>
      <c r="K46" s="60" t="str">
        <f>IF(AND('Mapa de Riesgos'!$AB$8="Muy Baja",'Mapa de Riesgos'!$AD$8="Leve"),CONCATENATE("R1C",'Mapa de Riesgos'!$R$8),"")</f>
        <v/>
      </c>
      <c r="L46" s="60" t="e">
        <f>IF(AND('Mapa de Riesgos'!#REF!="Muy Baja",'Mapa de Riesgos'!#REF!="Leve"),CONCATENATE("R1C",'Mapa de Riesgos'!#REF!),"")</f>
        <v>#REF!</v>
      </c>
      <c r="M46" s="60" t="e">
        <f>IF(AND('Mapa de Riesgos'!#REF!="Muy Baja",'Mapa de Riesgos'!#REF!="Leve"),CONCATENATE("R1C",'Mapa de Riesgos'!#REF!),"")</f>
        <v>#REF!</v>
      </c>
      <c r="N46" s="60" t="e">
        <f>IF(AND('Mapa de Riesgos'!#REF!="Muy Baja",'Mapa de Riesgos'!#REF!="Leve"),CONCATENATE("R1C",'Mapa de Riesgos'!#REF!),"")</f>
        <v>#REF!</v>
      </c>
      <c r="O46" s="61" t="e">
        <f>IF(AND('Mapa de Riesgos'!#REF!="Muy Baja",'Mapa de Riesgos'!#REF!="Leve"),CONCATENATE("R1C",'Mapa de Riesgos'!#REF!),"")</f>
        <v>#REF!</v>
      </c>
      <c r="P46" s="59" t="str">
        <f>IF(AND('Mapa de Riesgos'!$AB$7="Muy Baja",'Mapa de Riesgos'!$AD$7="Menor"),CONCATENATE("R1C",'Mapa de Riesgos'!$R$7),"")</f>
        <v/>
      </c>
      <c r="Q46" s="60" t="str">
        <f>IF(AND('Mapa de Riesgos'!$AB$8="Muy Baja",'Mapa de Riesgos'!$AD$8="Menor"),CONCATENATE("R1C",'Mapa de Riesgos'!$R$8),"")</f>
        <v/>
      </c>
      <c r="R46" s="60" t="e">
        <f>IF(AND('Mapa de Riesgos'!#REF!="Muy Baja",'Mapa de Riesgos'!#REF!="Menor"),CONCATENATE("R1C",'Mapa de Riesgos'!#REF!),"")</f>
        <v>#REF!</v>
      </c>
      <c r="S46" s="60" t="e">
        <f>IF(AND('Mapa de Riesgos'!#REF!="Muy Baja",'Mapa de Riesgos'!#REF!="Menor"),CONCATENATE("R1C",'Mapa de Riesgos'!#REF!),"")</f>
        <v>#REF!</v>
      </c>
      <c r="T46" s="60" t="e">
        <f>IF(AND('Mapa de Riesgos'!#REF!="Muy Baja",'Mapa de Riesgos'!#REF!="Menor"),CONCATENATE("R1C",'Mapa de Riesgos'!#REF!),"")</f>
        <v>#REF!</v>
      </c>
      <c r="U46" s="61" t="e">
        <f>IF(AND('Mapa de Riesgos'!#REF!="Muy Baja",'Mapa de Riesgos'!#REF!="Menor"),CONCATENATE("R1C",'Mapa de Riesgos'!#REF!),"")</f>
        <v>#REF!</v>
      </c>
      <c r="V46" s="50" t="str">
        <f>IF(AND('Mapa de Riesgos'!$AB$7="Muy Baja",'Mapa de Riesgos'!$AD$7="Moderado"),CONCATENATE("R1C",'Mapa de Riesgos'!$R$7),"")</f>
        <v/>
      </c>
      <c r="W46" s="68" t="str">
        <f>IF(AND('Mapa de Riesgos'!$AB$8="Muy Baja",'Mapa de Riesgos'!$AD$8="Moderado"),CONCATENATE("R1C",'Mapa de Riesgos'!$R$8),"")</f>
        <v/>
      </c>
      <c r="X46" s="51" t="e">
        <f>IF(AND('Mapa de Riesgos'!#REF!="Muy Baja",'Mapa de Riesgos'!#REF!="Moderado"),CONCATENATE("R1C",'Mapa de Riesgos'!#REF!),"")</f>
        <v>#REF!</v>
      </c>
      <c r="Y46" s="51" t="e">
        <f>IF(AND('Mapa de Riesgos'!#REF!="Muy Baja",'Mapa de Riesgos'!#REF!="Moderado"),CONCATENATE("R1C",'Mapa de Riesgos'!#REF!),"")</f>
        <v>#REF!</v>
      </c>
      <c r="Z46" s="51" t="e">
        <f>IF(AND('Mapa de Riesgos'!#REF!="Muy Baja",'Mapa de Riesgos'!#REF!="Moderado"),CONCATENATE("R1C",'Mapa de Riesgos'!#REF!),"")</f>
        <v>#REF!</v>
      </c>
      <c r="AA46" s="52" t="e">
        <f>IF(AND('Mapa de Riesgos'!#REF!="Muy Baja",'Mapa de Riesgos'!#REF!="Moderado"),CONCATENATE("R1C",'Mapa de Riesgos'!#REF!),"")</f>
        <v>#REF!</v>
      </c>
      <c r="AB46" s="32" t="str">
        <f>IF(AND('Mapa de Riesgos'!$AB$7="Muy Baja",'Mapa de Riesgos'!$AD$7="Mayor"),CONCATENATE("R1C",'Mapa de Riesgos'!$R$7),"")</f>
        <v/>
      </c>
      <c r="AC46" s="33" t="str">
        <f>IF(AND('Mapa de Riesgos'!$AB$8="Muy Baja",'Mapa de Riesgos'!$AD$8="Mayor"),CONCATENATE("R1C",'Mapa de Riesgos'!$R$8),"")</f>
        <v/>
      </c>
      <c r="AD46" s="33" t="e">
        <f>IF(AND('Mapa de Riesgos'!#REF!="Muy Baja",'Mapa de Riesgos'!#REF!="Mayor"),CONCATENATE("R1C",'Mapa de Riesgos'!#REF!),"")</f>
        <v>#REF!</v>
      </c>
      <c r="AE46" s="33" t="e">
        <f>IF(AND('Mapa de Riesgos'!#REF!="Muy Baja",'Mapa de Riesgos'!#REF!="Mayor"),CONCATENATE("R1C",'Mapa de Riesgos'!#REF!),"")</f>
        <v>#REF!</v>
      </c>
      <c r="AF46" s="33" t="e">
        <f>IF(AND('Mapa de Riesgos'!#REF!="Muy Baja",'Mapa de Riesgos'!#REF!="Mayor"),CONCATENATE("R1C",'Mapa de Riesgos'!#REF!),"")</f>
        <v>#REF!</v>
      </c>
      <c r="AG46" s="34" t="e">
        <f>IF(AND('Mapa de Riesgos'!#REF!="Muy Baja",'Mapa de Riesgos'!#REF!="Mayor"),CONCATENATE("R1C",'Mapa de Riesgos'!#REF!),"")</f>
        <v>#REF!</v>
      </c>
      <c r="AH46" s="35" t="str">
        <f>IF(AND('Mapa de Riesgos'!$AB$7="Muy Baja",'Mapa de Riesgos'!$AD$7="Catastrófico"),CONCATENATE("R1C",'Mapa de Riesgos'!$R$7),"")</f>
        <v/>
      </c>
      <c r="AI46" s="36" t="str">
        <f>IF(AND('Mapa de Riesgos'!$AB$8="Muy Baja",'Mapa de Riesgos'!$AD$8="Catastrófico"),CONCATENATE("R1C",'Mapa de Riesgos'!$R$8),"")</f>
        <v/>
      </c>
      <c r="AJ46" s="36" t="e">
        <f>IF(AND('Mapa de Riesgos'!#REF!="Muy Baja",'Mapa de Riesgos'!#REF!="Catastrófico"),CONCATENATE("R1C",'Mapa de Riesgos'!#REF!),"")</f>
        <v>#REF!</v>
      </c>
      <c r="AK46" s="36" t="e">
        <f>IF(AND('Mapa de Riesgos'!#REF!="Muy Baja",'Mapa de Riesgos'!#REF!="Catastrófico"),CONCATENATE("R1C",'Mapa de Riesgos'!#REF!),"")</f>
        <v>#REF!</v>
      </c>
      <c r="AL46" s="36" t="e">
        <f>IF(AND('Mapa de Riesgos'!#REF!="Muy Baja",'Mapa de Riesgos'!#REF!="Catastrófico"),CONCATENATE("R1C",'Mapa de Riesgos'!#REF!),"")</f>
        <v>#REF!</v>
      </c>
      <c r="AM46" s="37" t="e">
        <f>IF(AND('Mapa de Riesgos'!#REF!="Muy Baja",'Mapa de Riesgos'!#REF!="Catastrófico"),CONCATENATE("R1C",'Mapa de Riesgos'!#REF!),"")</f>
        <v>#REF!</v>
      </c>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ht="46.5" customHeight="1" x14ac:dyDescent="0.3">
      <c r="A47" s="69"/>
      <c r="B47" s="260"/>
      <c r="C47" s="260"/>
      <c r="D47" s="261"/>
      <c r="E47" s="317"/>
      <c r="F47" s="302"/>
      <c r="G47" s="302"/>
      <c r="H47" s="302"/>
      <c r="I47" s="303"/>
      <c r="J47" s="62" t="e">
        <f>IF(AND('Mapa de Riesgos'!#REF!="Muy Baja",'Mapa de Riesgos'!#REF!="Leve"),CONCATENATE("R2C",'Mapa de Riesgos'!#REF!),"")</f>
        <v>#REF!</v>
      </c>
      <c r="K47" s="63" t="e">
        <f>IF(AND('Mapa de Riesgos'!#REF!="Muy Baja",'Mapa de Riesgos'!#REF!="Leve"),CONCATENATE("R2C",'Mapa de Riesgos'!#REF!),"")</f>
        <v>#REF!</v>
      </c>
      <c r="L47" s="63" t="e">
        <f>IF(AND('Mapa de Riesgos'!#REF!="Muy Baja",'Mapa de Riesgos'!#REF!="Leve"),CONCATENATE("R2C",'Mapa de Riesgos'!#REF!),"")</f>
        <v>#REF!</v>
      </c>
      <c r="M47" s="63" t="e">
        <f>IF(AND('Mapa de Riesgos'!#REF!="Muy Baja",'Mapa de Riesgos'!#REF!="Leve"),CONCATENATE("R2C",'Mapa de Riesgos'!#REF!),"")</f>
        <v>#REF!</v>
      </c>
      <c r="N47" s="63" t="e">
        <f>IF(AND('Mapa de Riesgos'!#REF!="Muy Baja",'Mapa de Riesgos'!#REF!="Leve"),CONCATENATE("R2C",'Mapa de Riesgos'!#REF!),"")</f>
        <v>#REF!</v>
      </c>
      <c r="O47" s="64" t="e">
        <f>IF(AND('Mapa de Riesgos'!#REF!="Muy Baja",'Mapa de Riesgos'!#REF!="Leve"),CONCATENATE("R2C",'Mapa de Riesgos'!#REF!),"")</f>
        <v>#REF!</v>
      </c>
      <c r="P47" s="62" t="e">
        <f>IF(AND('Mapa de Riesgos'!#REF!="Muy Baja",'Mapa de Riesgos'!#REF!="Menor"),CONCATENATE("R2C",'Mapa de Riesgos'!#REF!),"")</f>
        <v>#REF!</v>
      </c>
      <c r="Q47" s="63" t="e">
        <f>IF(AND('Mapa de Riesgos'!#REF!="Muy Baja",'Mapa de Riesgos'!#REF!="Menor"),CONCATENATE("R2C",'Mapa de Riesgos'!#REF!),"")</f>
        <v>#REF!</v>
      </c>
      <c r="R47" s="63" t="e">
        <f>IF(AND('Mapa de Riesgos'!#REF!="Muy Baja",'Mapa de Riesgos'!#REF!="Menor"),CONCATENATE("R2C",'Mapa de Riesgos'!#REF!),"")</f>
        <v>#REF!</v>
      </c>
      <c r="S47" s="63" t="e">
        <f>IF(AND('Mapa de Riesgos'!#REF!="Muy Baja",'Mapa de Riesgos'!#REF!="Menor"),CONCATENATE("R2C",'Mapa de Riesgos'!#REF!),"")</f>
        <v>#REF!</v>
      </c>
      <c r="T47" s="63" t="e">
        <f>IF(AND('Mapa de Riesgos'!#REF!="Muy Baja",'Mapa de Riesgos'!#REF!="Menor"),CONCATENATE("R2C",'Mapa de Riesgos'!#REF!),"")</f>
        <v>#REF!</v>
      </c>
      <c r="U47" s="64" t="e">
        <f>IF(AND('Mapa de Riesgos'!#REF!="Muy Baja",'Mapa de Riesgos'!#REF!="Menor"),CONCATENATE("R2C",'Mapa de Riesgos'!#REF!),"")</f>
        <v>#REF!</v>
      </c>
      <c r="V47" s="53" t="e">
        <f>IF(AND('Mapa de Riesgos'!#REF!="Muy Baja",'Mapa de Riesgos'!#REF!="Moderado"),CONCATENATE("R2C",'Mapa de Riesgos'!#REF!),"")</f>
        <v>#REF!</v>
      </c>
      <c r="W47" s="54" t="e">
        <f>IF(AND('Mapa de Riesgos'!#REF!="Muy Baja",'Mapa de Riesgos'!#REF!="Moderado"),CONCATENATE("R2C",'Mapa de Riesgos'!#REF!),"")</f>
        <v>#REF!</v>
      </c>
      <c r="X47" s="54" t="e">
        <f>IF(AND('Mapa de Riesgos'!#REF!="Muy Baja",'Mapa de Riesgos'!#REF!="Moderado"),CONCATENATE("R2C",'Mapa de Riesgos'!#REF!),"")</f>
        <v>#REF!</v>
      </c>
      <c r="Y47" s="54" t="e">
        <f>IF(AND('Mapa de Riesgos'!#REF!="Muy Baja",'Mapa de Riesgos'!#REF!="Moderado"),CONCATENATE("R2C",'Mapa de Riesgos'!#REF!),"")</f>
        <v>#REF!</v>
      </c>
      <c r="Z47" s="54" t="e">
        <f>IF(AND('Mapa de Riesgos'!#REF!="Muy Baja",'Mapa de Riesgos'!#REF!="Moderado"),CONCATENATE("R2C",'Mapa de Riesgos'!#REF!),"")</f>
        <v>#REF!</v>
      </c>
      <c r="AA47" s="55" t="e">
        <f>IF(AND('Mapa de Riesgos'!#REF!="Muy Baja",'Mapa de Riesgos'!#REF!="Moderado"),CONCATENATE("R2C",'Mapa de Riesgos'!#REF!),"")</f>
        <v>#REF!</v>
      </c>
      <c r="AB47" s="38" t="e">
        <f>IF(AND('Mapa de Riesgos'!#REF!="Muy Baja",'Mapa de Riesgos'!#REF!="Mayor"),CONCATENATE("R2C",'Mapa de Riesgos'!#REF!),"")</f>
        <v>#REF!</v>
      </c>
      <c r="AC47" s="39" t="e">
        <f>IF(AND('Mapa de Riesgos'!#REF!="Muy Baja",'Mapa de Riesgos'!#REF!="Mayor"),CONCATENATE("R2C",'Mapa de Riesgos'!#REF!),"")</f>
        <v>#REF!</v>
      </c>
      <c r="AD47" s="39" t="e">
        <f>IF(AND('Mapa de Riesgos'!#REF!="Muy Baja",'Mapa de Riesgos'!#REF!="Mayor"),CONCATENATE("R2C",'Mapa de Riesgos'!#REF!),"")</f>
        <v>#REF!</v>
      </c>
      <c r="AE47" s="39" t="e">
        <f>IF(AND('Mapa de Riesgos'!#REF!="Muy Baja",'Mapa de Riesgos'!#REF!="Mayor"),CONCATENATE("R2C",'Mapa de Riesgos'!#REF!),"")</f>
        <v>#REF!</v>
      </c>
      <c r="AF47" s="39" t="e">
        <f>IF(AND('Mapa de Riesgos'!#REF!="Muy Baja",'Mapa de Riesgos'!#REF!="Mayor"),CONCATENATE("R2C",'Mapa de Riesgos'!#REF!),"")</f>
        <v>#REF!</v>
      </c>
      <c r="AG47" s="40" t="e">
        <f>IF(AND('Mapa de Riesgos'!#REF!="Muy Baja",'Mapa de Riesgos'!#REF!="Mayor"),CONCATENATE("R2C",'Mapa de Riesgos'!#REF!),"")</f>
        <v>#REF!</v>
      </c>
      <c r="AH47" s="41" t="e">
        <f>IF(AND('Mapa de Riesgos'!#REF!="Muy Baja",'Mapa de Riesgos'!#REF!="Catastrófico"),CONCATENATE("R2C",'Mapa de Riesgos'!#REF!),"")</f>
        <v>#REF!</v>
      </c>
      <c r="AI47" s="42" t="e">
        <f>IF(AND('Mapa de Riesgos'!#REF!="Muy Baja",'Mapa de Riesgos'!#REF!="Catastrófico"),CONCATENATE("R2C",'Mapa de Riesgos'!#REF!),"")</f>
        <v>#REF!</v>
      </c>
      <c r="AJ47" s="42" t="e">
        <f>IF(AND('Mapa de Riesgos'!#REF!="Muy Baja",'Mapa de Riesgos'!#REF!="Catastrófico"),CONCATENATE("R2C",'Mapa de Riesgos'!#REF!),"")</f>
        <v>#REF!</v>
      </c>
      <c r="AK47" s="42" t="e">
        <f>IF(AND('Mapa de Riesgos'!#REF!="Muy Baja",'Mapa de Riesgos'!#REF!="Catastrófico"),CONCATENATE("R2C",'Mapa de Riesgos'!#REF!),"")</f>
        <v>#REF!</v>
      </c>
      <c r="AL47" s="42" t="e">
        <f>IF(AND('Mapa de Riesgos'!#REF!="Muy Baja",'Mapa de Riesgos'!#REF!="Catastrófico"),CONCATENATE("R2C",'Mapa de Riesgos'!#REF!),"")</f>
        <v>#REF!</v>
      </c>
      <c r="AM47" s="43" t="e">
        <f>IF(AND('Mapa de Riesgos'!#REF!="Muy Baja",'Mapa de Riesgos'!#REF!="Catastrófico"),CONCATENATE("R2C",'Mapa de Riesgos'!#REF!),"")</f>
        <v>#REF!</v>
      </c>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ht="15" customHeight="1" x14ac:dyDescent="0.3">
      <c r="A48" s="69"/>
      <c r="B48" s="260"/>
      <c r="C48" s="260"/>
      <c r="D48" s="261"/>
      <c r="E48" s="317"/>
      <c r="F48" s="302"/>
      <c r="G48" s="302"/>
      <c r="H48" s="302"/>
      <c r="I48" s="303"/>
      <c r="J48" s="62" t="e">
        <f>IF(AND('Mapa de Riesgos'!#REF!="Muy Baja",'Mapa de Riesgos'!#REF!="Leve"),CONCATENATE("R3C",'Mapa de Riesgos'!#REF!),"")</f>
        <v>#REF!</v>
      </c>
      <c r="K48" s="63" t="e">
        <f>IF(AND('Mapa de Riesgos'!#REF!="Muy Baja",'Mapa de Riesgos'!#REF!="Leve"),CONCATENATE("R3C",'Mapa de Riesgos'!#REF!),"")</f>
        <v>#REF!</v>
      </c>
      <c r="L48" s="63" t="e">
        <f>IF(AND('Mapa de Riesgos'!#REF!="Muy Baja",'Mapa de Riesgos'!#REF!="Leve"),CONCATENATE("R3C",'Mapa de Riesgos'!#REF!),"")</f>
        <v>#REF!</v>
      </c>
      <c r="M48" s="63" t="e">
        <f>IF(AND('Mapa de Riesgos'!#REF!="Muy Baja",'Mapa de Riesgos'!#REF!="Leve"),CONCATENATE("R3C",'Mapa de Riesgos'!#REF!),"")</f>
        <v>#REF!</v>
      </c>
      <c r="N48" s="63" t="e">
        <f>IF(AND('Mapa de Riesgos'!#REF!="Muy Baja",'Mapa de Riesgos'!#REF!="Leve"),CONCATENATE("R3C",'Mapa de Riesgos'!#REF!),"")</f>
        <v>#REF!</v>
      </c>
      <c r="O48" s="64" t="e">
        <f>IF(AND('Mapa de Riesgos'!#REF!="Muy Baja",'Mapa de Riesgos'!#REF!="Leve"),CONCATENATE("R3C",'Mapa de Riesgos'!#REF!),"")</f>
        <v>#REF!</v>
      </c>
      <c r="P48" s="62" t="e">
        <f>IF(AND('Mapa de Riesgos'!#REF!="Muy Baja",'Mapa de Riesgos'!#REF!="Menor"),CONCATENATE("R3C",'Mapa de Riesgos'!#REF!),"")</f>
        <v>#REF!</v>
      </c>
      <c r="Q48" s="63" t="e">
        <f>IF(AND('Mapa de Riesgos'!#REF!="Muy Baja",'Mapa de Riesgos'!#REF!="Menor"),CONCATENATE("R3C",'Mapa de Riesgos'!#REF!),"")</f>
        <v>#REF!</v>
      </c>
      <c r="R48" s="63" t="e">
        <f>IF(AND('Mapa de Riesgos'!#REF!="Muy Baja",'Mapa de Riesgos'!#REF!="Menor"),CONCATENATE("R3C",'Mapa de Riesgos'!#REF!),"")</f>
        <v>#REF!</v>
      </c>
      <c r="S48" s="63" t="e">
        <f>IF(AND('Mapa de Riesgos'!#REF!="Muy Baja",'Mapa de Riesgos'!#REF!="Menor"),CONCATENATE("R3C",'Mapa de Riesgos'!#REF!),"")</f>
        <v>#REF!</v>
      </c>
      <c r="T48" s="63" t="e">
        <f>IF(AND('Mapa de Riesgos'!#REF!="Muy Baja",'Mapa de Riesgos'!#REF!="Menor"),CONCATENATE("R3C",'Mapa de Riesgos'!#REF!),"")</f>
        <v>#REF!</v>
      </c>
      <c r="U48" s="64" t="e">
        <f>IF(AND('Mapa de Riesgos'!#REF!="Muy Baja",'Mapa de Riesgos'!#REF!="Menor"),CONCATENATE("R3C",'Mapa de Riesgos'!#REF!),"")</f>
        <v>#REF!</v>
      </c>
      <c r="V48" s="53" t="e">
        <f>IF(AND('Mapa de Riesgos'!#REF!="Muy Baja",'Mapa de Riesgos'!#REF!="Moderado"),CONCATENATE("R3C",'Mapa de Riesgos'!#REF!),"")</f>
        <v>#REF!</v>
      </c>
      <c r="W48" s="54" t="e">
        <f>IF(AND('Mapa de Riesgos'!#REF!="Muy Baja",'Mapa de Riesgos'!#REF!="Moderado"),CONCATENATE("R3C",'Mapa de Riesgos'!#REF!),"")</f>
        <v>#REF!</v>
      </c>
      <c r="X48" s="54" t="e">
        <f>IF(AND('Mapa de Riesgos'!#REF!="Muy Baja",'Mapa de Riesgos'!#REF!="Moderado"),CONCATENATE("R3C",'Mapa de Riesgos'!#REF!),"")</f>
        <v>#REF!</v>
      </c>
      <c r="Y48" s="54" t="e">
        <f>IF(AND('Mapa de Riesgos'!#REF!="Muy Baja",'Mapa de Riesgos'!#REF!="Moderado"),CONCATENATE("R3C",'Mapa de Riesgos'!#REF!),"")</f>
        <v>#REF!</v>
      </c>
      <c r="Z48" s="54" t="e">
        <f>IF(AND('Mapa de Riesgos'!#REF!="Muy Baja",'Mapa de Riesgos'!#REF!="Moderado"),CONCATENATE("R3C",'Mapa de Riesgos'!#REF!),"")</f>
        <v>#REF!</v>
      </c>
      <c r="AA48" s="55" t="e">
        <f>IF(AND('Mapa de Riesgos'!#REF!="Muy Baja",'Mapa de Riesgos'!#REF!="Moderado"),CONCATENATE("R3C",'Mapa de Riesgos'!#REF!),"")</f>
        <v>#REF!</v>
      </c>
      <c r="AB48" s="38" t="e">
        <f>IF(AND('Mapa de Riesgos'!#REF!="Muy Baja",'Mapa de Riesgos'!#REF!="Mayor"),CONCATENATE("R3C",'Mapa de Riesgos'!#REF!),"")</f>
        <v>#REF!</v>
      </c>
      <c r="AC48" s="39" t="e">
        <f>IF(AND('Mapa de Riesgos'!#REF!="Muy Baja",'Mapa de Riesgos'!#REF!="Mayor"),CONCATENATE("R3C",'Mapa de Riesgos'!#REF!),"")</f>
        <v>#REF!</v>
      </c>
      <c r="AD48" s="39" t="e">
        <f>IF(AND('Mapa de Riesgos'!#REF!="Muy Baja",'Mapa de Riesgos'!#REF!="Mayor"),CONCATENATE("R3C",'Mapa de Riesgos'!#REF!),"")</f>
        <v>#REF!</v>
      </c>
      <c r="AE48" s="39" t="e">
        <f>IF(AND('Mapa de Riesgos'!#REF!="Muy Baja",'Mapa de Riesgos'!#REF!="Mayor"),CONCATENATE("R3C",'Mapa de Riesgos'!#REF!),"")</f>
        <v>#REF!</v>
      </c>
      <c r="AF48" s="39" t="e">
        <f>IF(AND('Mapa de Riesgos'!#REF!="Muy Baja",'Mapa de Riesgos'!#REF!="Mayor"),CONCATENATE("R3C",'Mapa de Riesgos'!#REF!),"")</f>
        <v>#REF!</v>
      </c>
      <c r="AG48" s="40" t="e">
        <f>IF(AND('Mapa de Riesgos'!#REF!="Muy Baja",'Mapa de Riesgos'!#REF!="Mayor"),CONCATENATE("R3C",'Mapa de Riesgos'!#REF!),"")</f>
        <v>#REF!</v>
      </c>
      <c r="AH48" s="41" t="e">
        <f>IF(AND('Mapa de Riesgos'!#REF!="Muy Baja",'Mapa de Riesgos'!#REF!="Catastrófico"),CONCATENATE("R3C",'Mapa de Riesgos'!#REF!),"")</f>
        <v>#REF!</v>
      </c>
      <c r="AI48" s="42" t="e">
        <f>IF(AND('Mapa de Riesgos'!#REF!="Muy Baja",'Mapa de Riesgos'!#REF!="Catastrófico"),CONCATENATE("R3C",'Mapa de Riesgos'!#REF!),"")</f>
        <v>#REF!</v>
      </c>
      <c r="AJ48" s="42" t="e">
        <f>IF(AND('Mapa de Riesgos'!#REF!="Muy Baja",'Mapa de Riesgos'!#REF!="Catastrófico"),CONCATENATE("R3C",'Mapa de Riesgos'!#REF!),"")</f>
        <v>#REF!</v>
      </c>
      <c r="AK48" s="42" t="e">
        <f>IF(AND('Mapa de Riesgos'!#REF!="Muy Baja",'Mapa de Riesgos'!#REF!="Catastrófico"),CONCATENATE("R3C",'Mapa de Riesgos'!#REF!),"")</f>
        <v>#REF!</v>
      </c>
      <c r="AL48" s="42" t="e">
        <f>IF(AND('Mapa de Riesgos'!#REF!="Muy Baja",'Mapa de Riesgos'!#REF!="Catastrófico"),CONCATENATE("R3C",'Mapa de Riesgos'!#REF!),"")</f>
        <v>#REF!</v>
      </c>
      <c r="AM48" s="43" t="e">
        <f>IF(AND('Mapa de Riesgos'!#REF!="Muy Baja",'Mapa de Riesgos'!#REF!="Catastrófico"),CONCATENATE("R3C",'Mapa de Riesgos'!#REF!),"")</f>
        <v>#REF!</v>
      </c>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ht="15" customHeight="1" x14ac:dyDescent="0.3">
      <c r="A49" s="69"/>
      <c r="B49" s="260"/>
      <c r="C49" s="260"/>
      <c r="D49" s="261"/>
      <c r="E49" s="301"/>
      <c r="F49" s="302"/>
      <c r="G49" s="302"/>
      <c r="H49" s="302"/>
      <c r="I49" s="303"/>
      <c r="J49" s="62" t="e">
        <f>IF(AND('Mapa de Riesgos'!#REF!="Muy Baja",'Mapa de Riesgos'!#REF!="Leve"),CONCATENATE("R4C",'Mapa de Riesgos'!#REF!),"")</f>
        <v>#REF!</v>
      </c>
      <c r="K49" s="63" t="e">
        <f>IF(AND('Mapa de Riesgos'!#REF!="Muy Baja",'Mapa de Riesgos'!#REF!="Leve"),CONCATENATE("R4C",'Mapa de Riesgos'!#REF!),"")</f>
        <v>#REF!</v>
      </c>
      <c r="L49" s="63" t="e">
        <f>IF(AND('Mapa de Riesgos'!#REF!="Muy Baja",'Mapa de Riesgos'!#REF!="Leve"),CONCATENATE("R4C",'Mapa de Riesgos'!#REF!),"")</f>
        <v>#REF!</v>
      </c>
      <c r="M49" s="63" t="e">
        <f>IF(AND('Mapa de Riesgos'!#REF!="Muy Baja",'Mapa de Riesgos'!#REF!="Leve"),CONCATENATE("R4C",'Mapa de Riesgos'!#REF!),"")</f>
        <v>#REF!</v>
      </c>
      <c r="N49" s="63" t="e">
        <f>IF(AND('Mapa de Riesgos'!#REF!="Muy Baja",'Mapa de Riesgos'!#REF!="Leve"),CONCATENATE("R4C",'Mapa de Riesgos'!#REF!),"")</f>
        <v>#REF!</v>
      </c>
      <c r="O49" s="64" t="e">
        <f>IF(AND('Mapa de Riesgos'!#REF!="Muy Baja",'Mapa de Riesgos'!#REF!="Leve"),CONCATENATE("R4C",'Mapa de Riesgos'!#REF!),"")</f>
        <v>#REF!</v>
      </c>
      <c r="P49" s="62" t="e">
        <f>IF(AND('Mapa de Riesgos'!#REF!="Muy Baja",'Mapa de Riesgos'!#REF!="Menor"),CONCATENATE("R4C",'Mapa de Riesgos'!#REF!),"")</f>
        <v>#REF!</v>
      </c>
      <c r="Q49" s="63" t="e">
        <f>IF(AND('Mapa de Riesgos'!#REF!="Muy Baja",'Mapa de Riesgos'!#REF!="Menor"),CONCATENATE("R4C",'Mapa de Riesgos'!#REF!),"")</f>
        <v>#REF!</v>
      </c>
      <c r="R49" s="63" t="e">
        <f>IF(AND('Mapa de Riesgos'!#REF!="Muy Baja",'Mapa de Riesgos'!#REF!="Menor"),CONCATENATE("R4C",'Mapa de Riesgos'!#REF!),"")</f>
        <v>#REF!</v>
      </c>
      <c r="S49" s="63" t="e">
        <f>IF(AND('Mapa de Riesgos'!#REF!="Muy Baja",'Mapa de Riesgos'!#REF!="Menor"),CONCATENATE("R4C",'Mapa de Riesgos'!#REF!),"")</f>
        <v>#REF!</v>
      </c>
      <c r="T49" s="63" t="e">
        <f>IF(AND('Mapa de Riesgos'!#REF!="Muy Baja",'Mapa de Riesgos'!#REF!="Menor"),CONCATENATE("R4C",'Mapa de Riesgos'!#REF!),"")</f>
        <v>#REF!</v>
      </c>
      <c r="U49" s="64" t="e">
        <f>IF(AND('Mapa de Riesgos'!#REF!="Muy Baja",'Mapa de Riesgos'!#REF!="Menor"),CONCATENATE("R4C",'Mapa de Riesgos'!#REF!),"")</f>
        <v>#REF!</v>
      </c>
      <c r="V49" s="53" t="e">
        <f>IF(AND('Mapa de Riesgos'!#REF!="Muy Baja",'Mapa de Riesgos'!#REF!="Moderado"),CONCATENATE("R4C",'Mapa de Riesgos'!#REF!),"")</f>
        <v>#REF!</v>
      </c>
      <c r="W49" s="54" t="e">
        <f>IF(AND('Mapa de Riesgos'!#REF!="Muy Baja",'Mapa de Riesgos'!#REF!="Moderado"),CONCATENATE("R4C",'Mapa de Riesgos'!#REF!),"")</f>
        <v>#REF!</v>
      </c>
      <c r="X49" s="54" t="e">
        <f>IF(AND('Mapa de Riesgos'!#REF!="Muy Baja",'Mapa de Riesgos'!#REF!="Moderado"),CONCATENATE("R4C",'Mapa de Riesgos'!#REF!),"")</f>
        <v>#REF!</v>
      </c>
      <c r="Y49" s="54" t="e">
        <f>IF(AND('Mapa de Riesgos'!#REF!="Muy Baja",'Mapa de Riesgos'!#REF!="Moderado"),CONCATENATE("R4C",'Mapa de Riesgos'!#REF!),"")</f>
        <v>#REF!</v>
      </c>
      <c r="Z49" s="54" t="e">
        <f>IF(AND('Mapa de Riesgos'!#REF!="Muy Baja",'Mapa de Riesgos'!#REF!="Moderado"),CONCATENATE("R4C",'Mapa de Riesgos'!#REF!),"")</f>
        <v>#REF!</v>
      </c>
      <c r="AA49" s="55" t="e">
        <f>IF(AND('Mapa de Riesgos'!#REF!="Muy Baja",'Mapa de Riesgos'!#REF!="Moderado"),CONCATENATE("R4C",'Mapa de Riesgos'!#REF!),"")</f>
        <v>#REF!</v>
      </c>
      <c r="AB49" s="38" t="e">
        <f>IF(AND('Mapa de Riesgos'!#REF!="Muy Baja",'Mapa de Riesgos'!#REF!="Mayor"),CONCATENATE("R4C",'Mapa de Riesgos'!#REF!),"")</f>
        <v>#REF!</v>
      </c>
      <c r="AC49" s="39" t="e">
        <f>IF(AND('Mapa de Riesgos'!#REF!="Muy Baja",'Mapa de Riesgos'!#REF!="Mayor"),CONCATENATE("R4C",'Mapa de Riesgos'!#REF!),"")</f>
        <v>#REF!</v>
      </c>
      <c r="AD49" s="39" t="e">
        <f>IF(AND('Mapa de Riesgos'!#REF!="Muy Baja",'Mapa de Riesgos'!#REF!="Mayor"),CONCATENATE("R4C",'Mapa de Riesgos'!#REF!),"")</f>
        <v>#REF!</v>
      </c>
      <c r="AE49" s="39" t="e">
        <f>IF(AND('Mapa de Riesgos'!#REF!="Muy Baja",'Mapa de Riesgos'!#REF!="Mayor"),CONCATENATE("R4C",'Mapa de Riesgos'!#REF!),"")</f>
        <v>#REF!</v>
      </c>
      <c r="AF49" s="39" t="e">
        <f>IF(AND('Mapa de Riesgos'!#REF!="Muy Baja",'Mapa de Riesgos'!#REF!="Mayor"),CONCATENATE("R4C",'Mapa de Riesgos'!#REF!),"")</f>
        <v>#REF!</v>
      </c>
      <c r="AG49" s="40" t="e">
        <f>IF(AND('Mapa de Riesgos'!#REF!="Muy Baja",'Mapa de Riesgos'!#REF!="Mayor"),CONCATENATE("R4C",'Mapa de Riesgos'!#REF!),"")</f>
        <v>#REF!</v>
      </c>
      <c r="AH49" s="41" t="e">
        <f>IF(AND('Mapa de Riesgos'!#REF!="Muy Baja",'Mapa de Riesgos'!#REF!="Catastrófico"),CONCATENATE("R4C",'Mapa de Riesgos'!#REF!),"")</f>
        <v>#REF!</v>
      </c>
      <c r="AI49" s="42" t="e">
        <f>IF(AND('Mapa de Riesgos'!#REF!="Muy Baja",'Mapa de Riesgos'!#REF!="Catastrófico"),CONCATENATE("R4C",'Mapa de Riesgos'!#REF!),"")</f>
        <v>#REF!</v>
      </c>
      <c r="AJ49" s="42" t="e">
        <f>IF(AND('Mapa de Riesgos'!#REF!="Muy Baja",'Mapa de Riesgos'!#REF!="Catastrófico"),CONCATENATE("R4C",'Mapa de Riesgos'!#REF!),"")</f>
        <v>#REF!</v>
      </c>
      <c r="AK49" s="42" t="e">
        <f>IF(AND('Mapa de Riesgos'!#REF!="Muy Baja",'Mapa de Riesgos'!#REF!="Catastrófico"),CONCATENATE("R4C",'Mapa de Riesgos'!#REF!),"")</f>
        <v>#REF!</v>
      </c>
      <c r="AL49" s="42" t="e">
        <f>IF(AND('Mapa de Riesgos'!#REF!="Muy Baja",'Mapa de Riesgos'!#REF!="Catastrófico"),CONCATENATE("R4C",'Mapa de Riesgos'!#REF!),"")</f>
        <v>#REF!</v>
      </c>
      <c r="AM49" s="43" t="e">
        <f>IF(AND('Mapa de Riesgos'!#REF!="Muy Baja",'Mapa de Riesgos'!#REF!="Catastrófico"),CONCATENATE("R4C",'Mapa de Riesgos'!#REF!),"")</f>
        <v>#REF!</v>
      </c>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ht="15" customHeight="1" x14ac:dyDescent="0.3">
      <c r="A50" s="69"/>
      <c r="B50" s="260"/>
      <c r="C50" s="260"/>
      <c r="D50" s="261"/>
      <c r="E50" s="301"/>
      <c r="F50" s="302"/>
      <c r="G50" s="302"/>
      <c r="H50" s="302"/>
      <c r="I50" s="303"/>
      <c r="J50" s="62" t="e">
        <f>IF(AND('Mapa de Riesgos'!#REF!="Muy Baja",'Mapa de Riesgos'!#REF!="Leve"),CONCATENATE("R5C",'Mapa de Riesgos'!#REF!),"")</f>
        <v>#REF!</v>
      </c>
      <c r="K50" s="63" t="e">
        <f>IF(AND('Mapa de Riesgos'!#REF!="Muy Baja",'Mapa de Riesgos'!#REF!="Leve"),CONCATENATE("R5C",'Mapa de Riesgos'!#REF!),"")</f>
        <v>#REF!</v>
      </c>
      <c r="L50" s="63" t="e">
        <f>IF(AND('Mapa de Riesgos'!#REF!="Muy Baja",'Mapa de Riesgos'!#REF!="Leve"),CONCATENATE("R5C",'Mapa de Riesgos'!#REF!),"")</f>
        <v>#REF!</v>
      </c>
      <c r="M50" s="63" t="e">
        <f>IF(AND('Mapa de Riesgos'!#REF!="Muy Baja",'Mapa de Riesgos'!#REF!="Leve"),CONCATENATE("R5C",'Mapa de Riesgos'!#REF!),"")</f>
        <v>#REF!</v>
      </c>
      <c r="N50" s="63" t="e">
        <f>IF(AND('Mapa de Riesgos'!#REF!="Muy Baja",'Mapa de Riesgos'!#REF!="Leve"),CONCATENATE("R5C",'Mapa de Riesgos'!#REF!),"")</f>
        <v>#REF!</v>
      </c>
      <c r="O50" s="64" t="e">
        <f>IF(AND('Mapa de Riesgos'!#REF!="Muy Baja",'Mapa de Riesgos'!#REF!="Leve"),CONCATENATE("R5C",'Mapa de Riesgos'!#REF!),"")</f>
        <v>#REF!</v>
      </c>
      <c r="P50" s="62" t="e">
        <f>IF(AND('Mapa de Riesgos'!#REF!="Muy Baja",'Mapa de Riesgos'!#REF!="Menor"),CONCATENATE("R5C",'Mapa de Riesgos'!#REF!),"")</f>
        <v>#REF!</v>
      </c>
      <c r="Q50" s="63" t="e">
        <f>IF(AND('Mapa de Riesgos'!#REF!="Muy Baja",'Mapa de Riesgos'!#REF!="Menor"),CONCATENATE("R5C",'Mapa de Riesgos'!#REF!),"")</f>
        <v>#REF!</v>
      </c>
      <c r="R50" s="63" t="e">
        <f>IF(AND('Mapa de Riesgos'!#REF!="Muy Baja",'Mapa de Riesgos'!#REF!="Menor"),CONCATENATE("R5C",'Mapa de Riesgos'!#REF!),"")</f>
        <v>#REF!</v>
      </c>
      <c r="S50" s="63" t="e">
        <f>IF(AND('Mapa de Riesgos'!#REF!="Muy Baja",'Mapa de Riesgos'!#REF!="Menor"),CONCATENATE("R5C",'Mapa de Riesgos'!#REF!),"")</f>
        <v>#REF!</v>
      </c>
      <c r="T50" s="63" t="e">
        <f>IF(AND('Mapa de Riesgos'!#REF!="Muy Baja",'Mapa de Riesgos'!#REF!="Menor"),CONCATENATE("R5C",'Mapa de Riesgos'!#REF!),"")</f>
        <v>#REF!</v>
      </c>
      <c r="U50" s="64" t="e">
        <f>IF(AND('Mapa de Riesgos'!#REF!="Muy Baja",'Mapa de Riesgos'!#REF!="Menor"),CONCATENATE("R5C",'Mapa de Riesgos'!#REF!),"")</f>
        <v>#REF!</v>
      </c>
      <c r="V50" s="53" t="e">
        <f>IF(AND('Mapa de Riesgos'!#REF!="Muy Baja",'Mapa de Riesgos'!#REF!="Moderado"),CONCATENATE("R5C",'Mapa de Riesgos'!#REF!),"")</f>
        <v>#REF!</v>
      </c>
      <c r="W50" s="54" t="e">
        <f>IF(AND('Mapa de Riesgos'!#REF!="Muy Baja",'Mapa de Riesgos'!#REF!="Moderado"),CONCATENATE("R5C",'Mapa de Riesgos'!#REF!),"")</f>
        <v>#REF!</v>
      </c>
      <c r="X50" s="54" t="e">
        <f>IF(AND('Mapa de Riesgos'!#REF!="Muy Baja",'Mapa de Riesgos'!#REF!="Moderado"),CONCATENATE("R5C",'Mapa de Riesgos'!#REF!),"")</f>
        <v>#REF!</v>
      </c>
      <c r="Y50" s="54" t="e">
        <f>IF(AND('Mapa de Riesgos'!#REF!="Muy Baja",'Mapa de Riesgos'!#REF!="Moderado"),CONCATENATE("R5C",'Mapa de Riesgos'!#REF!),"")</f>
        <v>#REF!</v>
      </c>
      <c r="Z50" s="54" t="e">
        <f>IF(AND('Mapa de Riesgos'!#REF!="Muy Baja",'Mapa de Riesgos'!#REF!="Moderado"),CONCATENATE("R5C",'Mapa de Riesgos'!#REF!),"")</f>
        <v>#REF!</v>
      </c>
      <c r="AA50" s="55" t="e">
        <f>IF(AND('Mapa de Riesgos'!#REF!="Muy Baja",'Mapa de Riesgos'!#REF!="Moderado"),CONCATENATE("R5C",'Mapa de Riesgos'!#REF!),"")</f>
        <v>#REF!</v>
      </c>
      <c r="AB50" s="38" t="e">
        <f>IF(AND('Mapa de Riesgos'!#REF!="Muy Baja",'Mapa de Riesgos'!#REF!="Mayor"),CONCATENATE("R5C",'Mapa de Riesgos'!#REF!),"")</f>
        <v>#REF!</v>
      </c>
      <c r="AC50" s="39" t="e">
        <f>IF(AND('Mapa de Riesgos'!#REF!="Muy Baja",'Mapa de Riesgos'!#REF!="Mayor"),CONCATENATE("R5C",'Mapa de Riesgos'!#REF!),"")</f>
        <v>#REF!</v>
      </c>
      <c r="AD50" s="39" t="e">
        <f>IF(AND('Mapa de Riesgos'!#REF!="Muy Baja",'Mapa de Riesgos'!#REF!="Mayor"),CONCATENATE("R5C",'Mapa de Riesgos'!#REF!),"")</f>
        <v>#REF!</v>
      </c>
      <c r="AE50" s="39" t="e">
        <f>IF(AND('Mapa de Riesgos'!#REF!="Muy Baja",'Mapa de Riesgos'!#REF!="Mayor"),CONCATENATE("R5C",'Mapa de Riesgos'!#REF!),"")</f>
        <v>#REF!</v>
      </c>
      <c r="AF50" s="39" t="e">
        <f>IF(AND('Mapa de Riesgos'!#REF!="Muy Baja",'Mapa de Riesgos'!#REF!="Mayor"),CONCATENATE("R5C",'Mapa de Riesgos'!#REF!),"")</f>
        <v>#REF!</v>
      </c>
      <c r="AG50" s="40" t="e">
        <f>IF(AND('Mapa de Riesgos'!#REF!="Muy Baja",'Mapa de Riesgos'!#REF!="Mayor"),CONCATENATE("R5C",'Mapa de Riesgos'!#REF!),"")</f>
        <v>#REF!</v>
      </c>
      <c r="AH50" s="41" t="e">
        <f>IF(AND('Mapa de Riesgos'!#REF!="Muy Baja",'Mapa de Riesgos'!#REF!="Catastrófico"),CONCATENATE("R5C",'Mapa de Riesgos'!#REF!),"")</f>
        <v>#REF!</v>
      </c>
      <c r="AI50" s="42" t="e">
        <f>IF(AND('Mapa de Riesgos'!#REF!="Muy Baja",'Mapa de Riesgos'!#REF!="Catastrófico"),CONCATENATE("R5C",'Mapa de Riesgos'!#REF!),"")</f>
        <v>#REF!</v>
      </c>
      <c r="AJ50" s="42" t="e">
        <f>IF(AND('Mapa de Riesgos'!#REF!="Muy Baja",'Mapa de Riesgos'!#REF!="Catastrófico"),CONCATENATE("R5C",'Mapa de Riesgos'!#REF!),"")</f>
        <v>#REF!</v>
      </c>
      <c r="AK50" s="42" t="e">
        <f>IF(AND('Mapa de Riesgos'!#REF!="Muy Baja",'Mapa de Riesgos'!#REF!="Catastrófico"),CONCATENATE("R5C",'Mapa de Riesgos'!#REF!),"")</f>
        <v>#REF!</v>
      </c>
      <c r="AL50" s="42" t="e">
        <f>IF(AND('Mapa de Riesgos'!#REF!="Muy Baja",'Mapa de Riesgos'!#REF!="Catastrófico"),CONCATENATE("R5C",'Mapa de Riesgos'!#REF!),"")</f>
        <v>#REF!</v>
      </c>
      <c r="AM50" s="43" t="e">
        <f>IF(AND('Mapa de Riesgos'!#REF!="Muy Baja",'Mapa de Riesgos'!#REF!="Catastrófico"),CONCATENATE("R5C",'Mapa de Riesgos'!#REF!),"")</f>
        <v>#REF!</v>
      </c>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 customHeight="1" x14ac:dyDescent="0.3">
      <c r="A51" s="69"/>
      <c r="B51" s="260"/>
      <c r="C51" s="260"/>
      <c r="D51" s="261"/>
      <c r="E51" s="301"/>
      <c r="F51" s="302"/>
      <c r="G51" s="302"/>
      <c r="H51" s="302"/>
      <c r="I51" s="303"/>
      <c r="J51" s="62" t="e">
        <f>IF(AND('Mapa de Riesgos'!#REF!="Muy Baja",'Mapa de Riesgos'!#REF!="Leve"),CONCATENATE("R6C",'Mapa de Riesgos'!#REF!),"")</f>
        <v>#REF!</v>
      </c>
      <c r="K51" s="63" t="e">
        <f>IF(AND('Mapa de Riesgos'!#REF!="Muy Baja",'Mapa de Riesgos'!#REF!="Leve"),CONCATENATE("R6C",'Mapa de Riesgos'!#REF!),"")</f>
        <v>#REF!</v>
      </c>
      <c r="L51" s="63" t="e">
        <f>IF(AND('Mapa de Riesgos'!#REF!="Muy Baja",'Mapa de Riesgos'!#REF!="Leve"),CONCATENATE("R6C",'Mapa de Riesgos'!#REF!),"")</f>
        <v>#REF!</v>
      </c>
      <c r="M51" s="63" t="e">
        <f>IF(AND('Mapa de Riesgos'!#REF!="Muy Baja",'Mapa de Riesgos'!#REF!="Leve"),CONCATENATE("R6C",'Mapa de Riesgos'!#REF!),"")</f>
        <v>#REF!</v>
      </c>
      <c r="N51" s="63" t="e">
        <f>IF(AND('Mapa de Riesgos'!#REF!="Muy Baja",'Mapa de Riesgos'!#REF!="Leve"),CONCATENATE("R6C",'Mapa de Riesgos'!#REF!),"")</f>
        <v>#REF!</v>
      </c>
      <c r="O51" s="64" t="e">
        <f>IF(AND('Mapa de Riesgos'!#REF!="Muy Baja",'Mapa de Riesgos'!#REF!="Leve"),CONCATENATE("R6C",'Mapa de Riesgos'!#REF!),"")</f>
        <v>#REF!</v>
      </c>
      <c r="P51" s="62" t="e">
        <f>IF(AND('Mapa de Riesgos'!#REF!="Muy Baja",'Mapa de Riesgos'!#REF!="Menor"),CONCATENATE("R6C",'Mapa de Riesgos'!#REF!),"")</f>
        <v>#REF!</v>
      </c>
      <c r="Q51" s="63" t="e">
        <f>IF(AND('Mapa de Riesgos'!#REF!="Muy Baja",'Mapa de Riesgos'!#REF!="Menor"),CONCATENATE("R6C",'Mapa de Riesgos'!#REF!),"")</f>
        <v>#REF!</v>
      </c>
      <c r="R51" s="63" t="e">
        <f>IF(AND('Mapa de Riesgos'!#REF!="Muy Baja",'Mapa de Riesgos'!#REF!="Menor"),CONCATENATE("R6C",'Mapa de Riesgos'!#REF!),"")</f>
        <v>#REF!</v>
      </c>
      <c r="S51" s="63" t="e">
        <f>IF(AND('Mapa de Riesgos'!#REF!="Muy Baja",'Mapa de Riesgos'!#REF!="Menor"),CONCATENATE("R6C",'Mapa de Riesgos'!#REF!),"")</f>
        <v>#REF!</v>
      </c>
      <c r="T51" s="63" t="e">
        <f>IF(AND('Mapa de Riesgos'!#REF!="Muy Baja",'Mapa de Riesgos'!#REF!="Menor"),CONCATENATE("R6C",'Mapa de Riesgos'!#REF!),"")</f>
        <v>#REF!</v>
      </c>
      <c r="U51" s="64" t="e">
        <f>IF(AND('Mapa de Riesgos'!#REF!="Muy Baja",'Mapa de Riesgos'!#REF!="Menor"),CONCATENATE("R6C",'Mapa de Riesgos'!#REF!),"")</f>
        <v>#REF!</v>
      </c>
      <c r="V51" s="53" t="e">
        <f>IF(AND('Mapa de Riesgos'!#REF!="Muy Baja",'Mapa de Riesgos'!#REF!="Moderado"),CONCATENATE("R6C",'Mapa de Riesgos'!#REF!),"")</f>
        <v>#REF!</v>
      </c>
      <c r="W51" s="54" t="e">
        <f>IF(AND('Mapa de Riesgos'!#REF!="Muy Baja",'Mapa de Riesgos'!#REF!="Moderado"),CONCATENATE("R6C",'Mapa de Riesgos'!#REF!),"")</f>
        <v>#REF!</v>
      </c>
      <c r="X51" s="54" t="e">
        <f>IF(AND('Mapa de Riesgos'!#REF!="Muy Baja",'Mapa de Riesgos'!#REF!="Moderado"),CONCATENATE("R6C",'Mapa de Riesgos'!#REF!),"")</f>
        <v>#REF!</v>
      </c>
      <c r="Y51" s="54" t="e">
        <f>IF(AND('Mapa de Riesgos'!#REF!="Muy Baja",'Mapa de Riesgos'!#REF!="Moderado"),CONCATENATE("R6C",'Mapa de Riesgos'!#REF!),"")</f>
        <v>#REF!</v>
      </c>
      <c r="Z51" s="54" t="e">
        <f>IF(AND('Mapa de Riesgos'!#REF!="Muy Baja",'Mapa de Riesgos'!#REF!="Moderado"),CONCATENATE("R6C",'Mapa de Riesgos'!#REF!),"")</f>
        <v>#REF!</v>
      </c>
      <c r="AA51" s="55" t="e">
        <f>IF(AND('Mapa de Riesgos'!#REF!="Muy Baja",'Mapa de Riesgos'!#REF!="Moderado"),CONCATENATE("R6C",'Mapa de Riesgos'!#REF!),"")</f>
        <v>#REF!</v>
      </c>
      <c r="AB51" s="38" t="e">
        <f>IF(AND('Mapa de Riesgos'!#REF!="Muy Baja",'Mapa de Riesgos'!#REF!="Mayor"),CONCATENATE("R6C",'Mapa de Riesgos'!#REF!),"")</f>
        <v>#REF!</v>
      </c>
      <c r="AC51" s="39" t="e">
        <f>IF(AND('Mapa de Riesgos'!#REF!="Muy Baja",'Mapa de Riesgos'!#REF!="Mayor"),CONCATENATE("R6C",'Mapa de Riesgos'!#REF!),"")</f>
        <v>#REF!</v>
      </c>
      <c r="AD51" s="39" t="e">
        <f>IF(AND('Mapa de Riesgos'!#REF!="Muy Baja",'Mapa de Riesgos'!#REF!="Mayor"),CONCATENATE("R6C",'Mapa de Riesgos'!#REF!),"")</f>
        <v>#REF!</v>
      </c>
      <c r="AE51" s="39" t="e">
        <f>IF(AND('Mapa de Riesgos'!#REF!="Muy Baja",'Mapa de Riesgos'!#REF!="Mayor"),CONCATENATE("R6C",'Mapa de Riesgos'!#REF!),"")</f>
        <v>#REF!</v>
      </c>
      <c r="AF51" s="39" t="e">
        <f>IF(AND('Mapa de Riesgos'!#REF!="Muy Baja",'Mapa de Riesgos'!#REF!="Mayor"),CONCATENATE("R6C",'Mapa de Riesgos'!#REF!),"")</f>
        <v>#REF!</v>
      </c>
      <c r="AG51" s="40" t="e">
        <f>IF(AND('Mapa de Riesgos'!#REF!="Muy Baja",'Mapa de Riesgos'!#REF!="Mayor"),CONCATENATE("R6C",'Mapa de Riesgos'!#REF!),"")</f>
        <v>#REF!</v>
      </c>
      <c r="AH51" s="41" t="e">
        <f>IF(AND('Mapa de Riesgos'!#REF!="Muy Baja",'Mapa de Riesgos'!#REF!="Catastrófico"),CONCATENATE("R6C",'Mapa de Riesgos'!#REF!),"")</f>
        <v>#REF!</v>
      </c>
      <c r="AI51" s="42" t="e">
        <f>IF(AND('Mapa de Riesgos'!#REF!="Muy Baja",'Mapa de Riesgos'!#REF!="Catastrófico"),CONCATENATE("R6C",'Mapa de Riesgos'!#REF!),"")</f>
        <v>#REF!</v>
      </c>
      <c r="AJ51" s="42" t="e">
        <f>IF(AND('Mapa de Riesgos'!#REF!="Muy Baja",'Mapa de Riesgos'!#REF!="Catastrófico"),CONCATENATE("R6C",'Mapa de Riesgos'!#REF!),"")</f>
        <v>#REF!</v>
      </c>
      <c r="AK51" s="42" t="e">
        <f>IF(AND('Mapa de Riesgos'!#REF!="Muy Baja",'Mapa de Riesgos'!#REF!="Catastrófico"),CONCATENATE("R6C",'Mapa de Riesgos'!#REF!),"")</f>
        <v>#REF!</v>
      </c>
      <c r="AL51" s="42" t="e">
        <f>IF(AND('Mapa de Riesgos'!#REF!="Muy Baja",'Mapa de Riesgos'!#REF!="Catastrófico"),CONCATENATE("R6C",'Mapa de Riesgos'!#REF!),"")</f>
        <v>#REF!</v>
      </c>
      <c r="AM51" s="43" t="e">
        <f>IF(AND('Mapa de Riesgos'!#REF!="Muy Baja",'Mapa de Riesgos'!#REF!="Catastrófico"),CONCATENATE("R6C",'Mapa de Riesgos'!#REF!),"")</f>
        <v>#REF!</v>
      </c>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ht="15" customHeight="1" x14ac:dyDescent="0.3">
      <c r="A52" s="69"/>
      <c r="B52" s="260"/>
      <c r="C52" s="260"/>
      <c r="D52" s="261"/>
      <c r="E52" s="301"/>
      <c r="F52" s="302"/>
      <c r="G52" s="302"/>
      <c r="H52" s="302"/>
      <c r="I52" s="303"/>
      <c r="J52" s="62" t="e">
        <f>IF(AND('Mapa de Riesgos'!#REF!="Muy Baja",'Mapa de Riesgos'!#REF!="Leve"),CONCATENATE("R7C",'Mapa de Riesgos'!#REF!),"")</f>
        <v>#REF!</v>
      </c>
      <c r="K52" s="63" t="e">
        <f>IF(AND('Mapa de Riesgos'!#REF!="Muy Baja",'Mapa de Riesgos'!#REF!="Leve"),CONCATENATE("R7C",'Mapa de Riesgos'!#REF!),"")</f>
        <v>#REF!</v>
      </c>
      <c r="L52" s="63" t="e">
        <f>IF(AND('Mapa de Riesgos'!#REF!="Muy Baja",'Mapa de Riesgos'!#REF!="Leve"),CONCATENATE("R7C",'Mapa de Riesgos'!#REF!),"")</f>
        <v>#REF!</v>
      </c>
      <c r="M52" s="63" t="e">
        <f>IF(AND('Mapa de Riesgos'!#REF!="Muy Baja",'Mapa de Riesgos'!#REF!="Leve"),CONCATENATE("R7C",'Mapa de Riesgos'!#REF!),"")</f>
        <v>#REF!</v>
      </c>
      <c r="N52" s="63" t="e">
        <f>IF(AND('Mapa de Riesgos'!#REF!="Muy Baja",'Mapa de Riesgos'!#REF!="Leve"),CONCATENATE("R7C",'Mapa de Riesgos'!#REF!),"")</f>
        <v>#REF!</v>
      </c>
      <c r="O52" s="64" t="e">
        <f>IF(AND('Mapa de Riesgos'!#REF!="Muy Baja",'Mapa de Riesgos'!#REF!="Leve"),CONCATENATE("R7C",'Mapa de Riesgos'!#REF!),"")</f>
        <v>#REF!</v>
      </c>
      <c r="P52" s="62" t="e">
        <f>IF(AND('Mapa de Riesgos'!#REF!="Muy Baja",'Mapa de Riesgos'!#REF!="Menor"),CONCATENATE("R7C",'Mapa de Riesgos'!#REF!),"")</f>
        <v>#REF!</v>
      </c>
      <c r="Q52" s="63" t="e">
        <f>IF(AND('Mapa de Riesgos'!#REF!="Muy Baja",'Mapa de Riesgos'!#REF!="Menor"),CONCATENATE("R7C",'Mapa de Riesgos'!#REF!),"")</f>
        <v>#REF!</v>
      </c>
      <c r="R52" s="63" t="e">
        <f>IF(AND('Mapa de Riesgos'!#REF!="Muy Baja",'Mapa de Riesgos'!#REF!="Menor"),CONCATENATE("R7C",'Mapa de Riesgos'!#REF!),"")</f>
        <v>#REF!</v>
      </c>
      <c r="S52" s="63" t="e">
        <f>IF(AND('Mapa de Riesgos'!#REF!="Muy Baja",'Mapa de Riesgos'!#REF!="Menor"),CONCATENATE("R7C",'Mapa de Riesgos'!#REF!),"")</f>
        <v>#REF!</v>
      </c>
      <c r="T52" s="63" t="e">
        <f>IF(AND('Mapa de Riesgos'!#REF!="Muy Baja",'Mapa de Riesgos'!#REF!="Menor"),CONCATENATE("R7C",'Mapa de Riesgos'!#REF!),"")</f>
        <v>#REF!</v>
      </c>
      <c r="U52" s="64" t="e">
        <f>IF(AND('Mapa de Riesgos'!#REF!="Muy Baja",'Mapa de Riesgos'!#REF!="Menor"),CONCATENATE("R7C",'Mapa de Riesgos'!#REF!),"")</f>
        <v>#REF!</v>
      </c>
      <c r="V52" s="53" t="e">
        <f>IF(AND('Mapa de Riesgos'!#REF!="Muy Baja",'Mapa de Riesgos'!#REF!="Moderado"),CONCATENATE("R7C",'Mapa de Riesgos'!#REF!),"")</f>
        <v>#REF!</v>
      </c>
      <c r="W52" s="54" t="e">
        <f>IF(AND('Mapa de Riesgos'!#REF!="Muy Baja",'Mapa de Riesgos'!#REF!="Moderado"),CONCATENATE("R7C",'Mapa de Riesgos'!#REF!),"")</f>
        <v>#REF!</v>
      </c>
      <c r="X52" s="54" t="e">
        <f>IF(AND('Mapa de Riesgos'!#REF!="Muy Baja",'Mapa de Riesgos'!#REF!="Moderado"),CONCATENATE("R7C",'Mapa de Riesgos'!#REF!),"")</f>
        <v>#REF!</v>
      </c>
      <c r="Y52" s="54" t="e">
        <f>IF(AND('Mapa de Riesgos'!#REF!="Muy Baja",'Mapa de Riesgos'!#REF!="Moderado"),CONCATENATE("R7C",'Mapa de Riesgos'!#REF!),"")</f>
        <v>#REF!</v>
      </c>
      <c r="Z52" s="54" t="e">
        <f>IF(AND('Mapa de Riesgos'!#REF!="Muy Baja",'Mapa de Riesgos'!#REF!="Moderado"),CONCATENATE("R7C",'Mapa de Riesgos'!#REF!),"")</f>
        <v>#REF!</v>
      </c>
      <c r="AA52" s="55" t="e">
        <f>IF(AND('Mapa de Riesgos'!#REF!="Muy Baja",'Mapa de Riesgos'!#REF!="Moderado"),CONCATENATE("R7C",'Mapa de Riesgos'!#REF!),"")</f>
        <v>#REF!</v>
      </c>
      <c r="AB52" s="38" t="e">
        <f>IF(AND('Mapa de Riesgos'!#REF!="Muy Baja",'Mapa de Riesgos'!#REF!="Mayor"),CONCATENATE("R7C",'Mapa de Riesgos'!#REF!),"")</f>
        <v>#REF!</v>
      </c>
      <c r="AC52" s="39" t="e">
        <f>IF(AND('Mapa de Riesgos'!#REF!="Muy Baja",'Mapa de Riesgos'!#REF!="Mayor"),CONCATENATE("R7C",'Mapa de Riesgos'!#REF!),"")</f>
        <v>#REF!</v>
      </c>
      <c r="AD52" s="39" t="e">
        <f>IF(AND('Mapa de Riesgos'!#REF!="Muy Baja",'Mapa de Riesgos'!#REF!="Mayor"),CONCATENATE("R7C",'Mapa de Riesgos'!#REF!),"")</f>
        <v>#REF!</v>
      </c>
      <c r="AE52" s="39" t="e">
        <f>IF(AND('Mapa de Riesgos'!#REF!="Muy Baja",'Mapa de Riesgos'!#REF!="Mayor"),CONCATENATE("R7C",'Mapa de Riesgos'!#REF!),"")</f>
        <v>#REF!</v>
      </c>
      <c r="AF52" s="39" t="e">
        <f>IF(AND('Mapa de Riesgos'!#REF!="Muy Baja",'Mapa de Riesgos'!#REF!="Mayor"),CONCATENATE("R7C",'Mapa de Riesgos'!#REF!),"")</f>
        <v>#REF!</v>
      </c>
      <c r="AG52" s="40" t="e">
        <f>IF(AND('Mapa de Riesgos'!#REF!="Muy Baja",'Mapa de Riesgos'!#REF!="Mayor"),CONCATENATE("R7C",'Mapa de Riesgos'!#REF!),"")</f>
        <v>#REF!</v>
      </c>
      <c r="AH52" s="41" t="e">
        <f>IF(AND('Mapa de Riesgos'!#REF!="Muy Baja",'Mapa de Riesgos'!#REF!="Catastrófico"),CONCATENATE("R7C",'Mapa de Riesgos'!#REF!),"")</f>
        <v>#REF!</v>
      </c>
      <c r="AI52" s="42" t="e">
        <f>IF(AND('Mapa de Riesgos'!#REF!="Muy Baja",'Mapa de Riesgos'!#REF!="Catastrófico"),CONCATENATE("R7C",'Mapa de Riesgos'!#REF!),"")</f>
        <v>#REF!</v>
      </c>
      <c r="AJ52" s="42" t="e">
        <f>IF(AND('Mapa de Riesgos'!#REF!="Muy Baja",'Mapa de Riesgos'!#REF!="Catastrófico"),CONCATENATE("R7C",'Mapa de Riesgos'!#REF!),"")</f>
        <v>#REF!</v>
      </c>
      <c r="AK52" s="42" t="e">
        <f>IF(AND('Mapa de Riesgos'!#REF!="Muy Baja",'Mapa de Riesgos'!#REF!="Catastrófico"),CONCATENATE("R7C",'Mapa de Riesgos'!#REF!),"")</f>
        <v>#REF!</v>
      </c>
      <c r="AL52" s="42" t="e">
        <f>IF(AND('Mapa de Riesgos'!#REF!="Muy Baja",'Mapa de Riesgos'!#REF!="Catastrófico"),CONCATENATE("R7C",'Mapa de Riesgos'!#REF!),"")</f>
        <v>#REF!</v>
      </c>
      <c r="AM52" s="43" t="e">
        <f>IF(AND('Mapa de Riesgos'!#REF!="Muy Baja",'Mapa de Riesgos'!#REF!="Catastrófico"),CONCATENATE("R7C",'Mapa de Riesgos'!#REF!),"")</f>
        <v>#REF!</v>
      </c>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3">
      <c r="A53" s="69"/>
      <c r="B53" s="260"/>
      <c r="C53" s="260"/>
      <c r="D53" s="261"/>
      <c r="E53" s="301"/>
      <c r="F53" s="302"/>
      <c r="G53" s="302"/>
      <c r="H53" s="302"/>
      <c r="I53" s="303"/>
      <c r="J53" s="62" t="e">
        <f>IF(AND('Mapa de Riesgos'!#REF!="Muy Baja",'Mapa de Riesgos'!#REF!="Leve"),CONCATENATE("R8C",'Mapa de Riesgos'!#REF!),"")</f>
        <v>#REF!</v>
      </c>
      <c r="K53" s="63" t="e">
        <f>IF(AND('Mapa de Riesgos'!#REF!="Muy Baja",'Mapa de Riesgos'!#REF!="Leve"),CONCATENATE("R8C",'Mapa de Riesgos'!#REF!),"")</f>
        <v>#REF!</v>
      </c>
      <c r="L53" s="63" t="e">
        <f>IF(AND('Mapa de Riesgos'!#REF!="Muy Baja",'Mapa de Riesgos'!#REF!="Leve"),CONCATENATE("R8C",'Mapa de Riesgos'!#REF!),"")</f>
        <v>#REF!</v>
      </c>
      <c r="M53" s="63" t="e">
        <f>IF(AND('Mapa de Riesgos'!#REF!="Muy Baja",'Mapa de Riesgos'!#REF!="Leve"),CONCATENATE("R8C",'Mapa de Riesgos'!#REF!),"")</f>
        <v>#REF!</v>
      </c>
      <c r="N53" s="63" t="e">
        <f>IF(AND('Mapa de Riesgos'!#REF!="Muy Baja",'Mapa de Riesgos'!#REF!="Leve"),CONCATENATE("R8C",'Mapa de Riesgos'!#REF!),"")</f>
        <v>#REF!</v>
      </c>
      <c r="O53" s="64" t="e">
        <f>IF(AND('Mapa de Riesgos'!#REF!="Muy Baja",'Mapa de Riesgos'!#REF!="Leve"),CONCATENATE("R8C",'Mapa de Riesgos'!#REF!),"")</f>
        <v>#REF!</v>
      </c>
      <c r="P53" s="62" t="e">
        <f>IF(AND('Mapa de Riesgos'!#REF!="Muy Baja",'Mapa de Riesgos'!#REF!="Menor"),CONCATENATE("R8C",'Mapa de Riesgos'!#REF!),"")</f>
        <v>#REF!</v>
      </c>
      <c r="Q53" s="63" t="e">
        <f>IF(AND('Mapa de Riesgos'!#REF!="Muy Baja",'Mapa de Riesgos'!#REF!="Menor"),CONCATENATE("R8C",'Mapa de Riesgos'!#REF!),"")</f>
        <v>#REF!</v>
      </c>
      <c r="R53" s="63" t="e">
        <f>IF(AND('Mapa de Riesgos'!#REF!="Muy Baja",'Mapa de Riesgos'!#REF!="Menor"),CONCATENATE("R8C",'Mapa de Riesgos'!#REF!),"")</f>
        <v>#REF!</v>
      </c>
      <c r="S53" s="63" t="e">
        <f>IF(AND('Mapa de Riesgos'!#REF!="Muy Baja",'Mapa de Riesgos'!#REF!="Menor"),CONCATENATE("R8C",'Mapa de Riesgos'!#REF!),"")</f>
        <v>#REF!</v>
      </c>
      <c r="T53" s="63" t="e">
        <f>IF(AND('Mapa de Riesgos'!#REF!="Muy Baja",'Mapa de Riesgos'!#REF!="Menor"),CONCATENATE("R8C",'Mapa de Riesgos'!#REF!),"")</f>
        <v>#REF!</v>
      </c>
      <c r="U53" s="64" t="e">
        <f>IF(AND('Mapa de Riesgos'!#REF!="Muy Baja",'Mapa de Riesgos'!#REF!="Menor"),CONCATENATE("R8C",'Mapa de Riesgos'!#REF!),"")</f>
        <v>#REF!</v>
      </c>
      <c r="V53" s="53" t="e">
        <f>IF(AND('Mapa de Riesgos'!#REF!="Muy Baja",'Mapa de Riesgos'!#REF!="Moderado"),CONCATENATE("R8C",'Mapa de Riesgos'!#REF!),"")</f>
        <v>#REF!</v>
      </c>
      <c r="W53" s="54" t="e">
        <f>IF(AND('Mapa de Riesgos'!#REF!="Muy Baja",'Mapa de Riesgos'!#REF!="Moderado"),CONCATENATE("R8C",'Mapa de Riesgos'!#REF!),"")</f>
        <v>#REF!</v>
      </c>
      <c r="X53" s="54" t="e">
        <f>IF(AND('Mapa de Riesgos'!#REF!="Muy Baja",'Mapa de Riesgos'!#REF!="Moderado"),CONCATENATE("R8C",'Mapa de Riesgos'!#REF!),"")</f>
        <v>#REF!</v>
      </c>
      <c r="Y53" s="54" t="e">
        <f>IF(AND('Mapa de Riesgos'!#REF!="Muy Baja",'Mapa de Riesgos'!#REF!="Moderado"),CONCATENATE("R8C",'Mapa de Riesgos'!#REF!),"")</f>
        <v>#REF!</v>
      </c>
      <c r="Z53" s="54" t="e">
        <f>IF(AND('Mapa de Riesgos'!#REF!="Muy Baja",'Mapa de Riesgos'!#REF!="Moderado"),CONCATENATE("R8C",'Mapa de Riesgos'!#REF!),"")</f>
        <v>#REF!</v>
      </c>
      <c r="AA53" s="55" t="e">
        <f>IF(AND('Mapa de Riesgos'!#REF!="Muy Baja",'Mapa de Riesgos'!#REF!="Moderado"),CONCATENATE("R8C",'Mapa de Riesgos'!#REF!),"")</f>
        <v>#REF!</v>
      </c>
      <c r="AB53" s="38" t="e">
        <f>IF(AND('Mapa de Riesgos'!#REF!="Muy Baja",'Mapa de Riesgos'!#REF!="Mayor"),CONCATENATE("R8C",'Mapa de Riesgos'!#REF!),"")</f>
        <v>#REF!</v>
      </c>
      <c r="AC53" s="39" t="e">
        <f>IF(AND('Mapa de Riesgos'!#REF!="Muy Baja",'Mapa de Riesgos'!#REF!="Mayor"),CONCATENATE("R8C",'Mapa de Riesgos'!#REF!),"")</f>
        <v>#REF!</v>
      </c>
      <c r="AD53" s="39" t="e">
        <f>IF(AND('Mapa de Riesgos'!#REF!="Muy Baja",'Mapa de Riesgos'!#REF!="Mayor"),CONCATENATE("R8C",'Mapa de Riesgos'!#REF!),"")</f>
        <v>#REF!</v>
      </c>
      <c r="AE53" s="39" t="e">
        <f>IF(AND('Mapa de Riesgos'!#REF!="Muy Baja",'Mapa de Riesgos'!#REF!="Mayor"),CONCATENATE("R8C",'Mapa de Riesgos'!#REF!),"")</f>
        <v>#REF!</v>
      </c>
      <c r="AF53" s="39" t="e">
        <f>IF(AND('Mapa de Riesgos'!#REF!="Muy Baja",'Mapa de Riesgos'!#REF!="Mayor"),CONCATENATE("R8C",'Mapa de Riesgos'!#REF!),"")</f>
        <v>#REF!</v>
      </c>
      <c r="AG53" s="40" t="e">
        <f>IF(AND('Mapa de Riesgos'!#REF!="Muy Baja",'Mapa de Riesgos'!#REF!="Mayor"),CONCATENATE("R8C",'Mapa de Riesgos'!#REF!),"")</f>
        <v>#REF!</v>
      </c>
      <c r="AH53" s="41" t="e">
        <f>IF(AND('Mapa de Riesgos'!#REF!="Muy Baja",'Mapa de Riesgos'!#REF!="Catastrófico"),CONCATENATE("R8C",'Mapa de Riesgos'!#REF!),"")</f>
        <v>#REF!</v>
      </c>
      <c r="AI53" s="42" t="e">
        <f>IF(AND('Mapa de Riesgos'!#REF!="Muy Baja",'Mapa de Riesgos'!#REF!="Catastrófico"),CONCATENATE("R8C",'Mapa de Riesgos'!#REF!),"")</f>
        <v>#REF!</v>
      </c>
      <c r="AJ53" s="42" t="e">
        <f>IF(AND('Mapa de Riesgos'!#REF!="Muy Baja",'Mapa de Riesgos'!#REF!="Catastrófico"),CONCATENATE("R8C",'Mapa de Riesgos'!#REF!),"")</f>
        <v>#REF!</v>
      </c>
      <c r="AK53" s="42" t="e">
        <f>IF(AND('Mapa de Riesgos'!#REF!="Muy Baja",'Mapa de Riesgos'!#REF!="Catastrófico"),CONCATENATE("R8C",'Mapa de Riesgos'!#REF!),"")</f>
        <v>#REF!</v>
      </c>
      <c r="AL53" s="42" t="e">
        <f>IF(AND('Mapa de Riesgos'!#REF!="Muy Baja",'Mapa de Riesgos'!#REF!="Catastrófico"),CONCATENATE("R8C",'Mapa de Riesgos'!#REF!),"")</f>
        <v>#REF!</v>
      </c>
      <c r="AM53" s="43" t="e">
        <f>IF(AND('Mapa de Riesgos'!#REF!="Muy Baja",'Mapa de Riesgos'!#REF!="Catastrófico"),CONCATENATE("R8C",'Mapa de Riesgos'!#REF!),"")</f>
        <v>#REF!</v>
      </c>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3">
      <c r="A54" s="69"/>
      <c r="B54" s="260"/>
      <c r="C54" s="260"/>
      <c r="D54" s="261"/>
      <c r="E54" s="301"/>
      <c r="F54" s="302"/>
      <c r="G54" s="302"/>
      <c r="H54" s="302"/>
      <c r="I54" s="303"/>
      <c r="J54" s="62" t="e">
        <f>IF(AND('Mapa de Riesgos'!#REF!="Muy Baja",'Mapa de Riesgos'!#REF!="Leve"),CONCATENATE("R9C",'Mapa de Riesgos'!#REF!),"")</f>
        <v>#REF!</v>
      </c>
      <c r="K54" s="63" t="e">
        <f>IF(AND('Mapa de Riesgos'!#REF!="Muy Baja",'Mapa de Riesgos'!#REF!="Leve"),CONCATENATE("R9C",'Mapa de Riesgos'!#REF!),"")</f>
        <v>#REF!</v>
      </c>
      <c r="L54" s="63" t="e">
        <f>IF(AND('Mapa de Riesgos'!#REF!="Muy Baja",'Mapa de Riesgos'!#REF!="Leve"),CONCATENATE("R9C",'Mapa de Riesgos'!#REF!),"")</f>
        <v>#REF!</v>
      </c>
      <c r="M54" s="63" t="e">
        <f>IF(AND('Mapa de Riesgos'!#REF!="Muy Baja",'Mapa de Riesgos'!#REF!="Leve"),CONCATENATE("R9C",'Mapa de Riesgos'!#REF!),"")</f>
        <v>#REF!</v>
      </c>
      <c r="N54" s="63" t="e">
        <f>IF(AND('Mapa de Riesgos'!#REF!="Muy Baja",'Mapa de Riesgos'!#REF!="Leve"),CONCATENATE("R9C",'Mapa de Riesgos'!#REF!),"")</f>
        <v>#REF!</v>
      </c>
      <c r="O54" s="64" t="e">
        <f>IF(AND('Mapa de Riesgos'!#REF!="Muy Baja",'Mapa de Riesgos'!#REF!="Leve"),CONCATENATE("R9C",'Mapa de Riesgos'!#REF!),"")</f>
        <v>#REF!</v>
      </c>
      <c r="P54" s="62" t="e">
        <f>IF(AND('Mapa de Riesgos'!#REF!="Muy Baja",'Mapa de Riesgos'!#REF!="Menor"),CONCATENATE("R9C",'Mapa de Riesgos'!#REF!),"")</f>
        <v>#REF!</v>
      </c>
      <c r="Q54" s="63" t="e">
        <f>IF(AND('Mapa de Riesgos'!#REF!="Muy Baja",'Mapa de Riesgos'!#REF!="Menor"),CONCATENATE("R9C",'Mapa de Riesgos'!#REF!),"")</f>
        <v>#REF!</v>
      </c>
      <c r="R54" s="63" t="e">
        <f>IF(AND('Mapa de Riesgos'!#REF!="Muy Baja",'Mapa de Riesgos'!#REF!="Menor"),CONCATENATE("R9C",'Mapa de Riesgos'!#REF!),"")</f>
        <v>#REF!</v>
      </c>
      <c r="S54" s="63" t="e">
        <f>IF(AND('Mapa de Riesgos'!#REF!="Muy Baja",'Mapa de Riesgos'!#REF!="Menor"),CONCATENATE("R9C",'Mapa de Riesgos'!#REF!),"")</f>
        <v>#REF!</v>
      </c>
      <c r="T54" s="63" t="e">
        <f>IF(AND('Mapa de Riesgos'!#REF!="Muy Baja",'Mapa de Riesgos'!#REF!="Menor"),CONCATENATE("R9C",'Mapa de Riesgos'!#REF!),"")</f>
        <v>#REF!</v>
      </c>
      <c r="U54" s="64" t="e">
        <f>IF(AND('Mapa de Riesgos'!#REF!="Muy Baja",'Mapa de Riesgos'!#REF!="Menor"),CONCATENATE("R9C",'Mapa de Riesgos'!#REF!),"")</f>
        <v>#REF!</v>
      </c>
      <c r="V54" s="53" t="e">
        <f>IF(AND('Mapa de Riesgos'!#REF!="Muy Baja",'Mapa de Riesgos'!#REF!="Moderado"),CONCATENATE("R9C",'Mapa de Riesgos'!#REF!),"")</f>
        <v>#REF!</v>
      </c>
      <c r="W54" s="54" t="e">
        <f>IF(AND('Mapa de Riesgos'!#REF!="Muy Baja",'Mapa de Riesgos'!#REF!="Moderado"),CONCATENATE("R9C",'Mapa de Riesgos'!#REF!),"")</f>
        <v>#REF!</v>
      </c>
      <c r="X54" s="54" t="e">
        <f>IF(AND('Mapa de Riesgos'!#REF!="Muy Baja",'Mapa de Riesgos'!#REF!="Moderado"),CONCATENATE("R9C",'Mapa de Riesgos'!#REF!),"")</f>
        <v>#REF!</v>
      </c>
      <c r="Y54" s="54" t="e">
        <f>IF(AND('Mapa de Riesgos'!#REF!="Muy Baja",'Mapa de Riesgos'!#REF!="Moderado"),CONCATENATE("R9C",'Mapa de Riesgos'!#REF!),"")</f>
        <v>#REF!</v>
      </c>
      <c r="Z54" s="54" t="e">
        <f>IF(AND('Mapa de Riesgos'!#REF!="Muy Baja",'Mapa de Riesgos'!#REF!="Moderado"),CONCATENATE("R9C",'Mapa de Riesgos'!#REF!),"")</f>
        <v>#REF!</v>
      </c>
      <c r="AA54" s="55" t="e">
        <f>IF(AND('Mapa de Riesgos'!#REF!="Muy Baja",'Mapa de Riesgos'!#REF!="Moderado"),CONCATENATE("R9C",'Mapa de Riesgos'!#REF!),"")</f>
        <v>#REF!</v>
      </c>
      <c r="AB54" s="38" t="e">
        <f>IF(AND('Mapa de Riesgos'!#REF!="Muy Baja",'Mapa de Riesgos'!#REF!="Mayor"),CONCATENATE("R9C",'Mapa de Riesgos'!#REF!),"")</f>
        <v>#REF!</v>
      </c>
      <c r="AC54" s="39" t="e">
        <f>IF(AND('Mapa de Riesgos'!#REF!="Muy Baja",'Mapa de Riesgos'!#REF!="Mayor"),CONCATENATE("R9C",'Mapa de Riesgos'!#REF!),"")</f>
        <v>#REF!</v>
      </c>
      <c r="AD54" s="39" t="e">
        <f>IF(AND('Mapa de Riesgos'!#REF!="Muy Baja",'Mapa de Riesgos'!#REF!="Mayor"),CONCATENATE("R9C",'Mapa de Riesgos'!#REF!),"")</f>
        <v>#REF!</v>
      </c>
      <c r="AE54" s="39" t="e">
        <f>IF(AND('Mapa de Riesgos'!#REF!="Muy Baja",'Mapa de Riesgos'!#REF!="Mayor"),CONCATENATE("R9C",'Mapa de Riesgos'!#REF!),"")</f>
        <v>#REF!</v>
      </c>
      <c r="AF54" s="39" t="e">
        <f>IF(AND('Mapa de Riesgos'!#REF!="Muy Baja",'Mapa de Riesgos'!#REF!="Mayor"),CONCATENATE("R9C",'Mapa de Riesgos'!#REF!),"")</f>
        <v>#REF!</v>
      </c>
      <c r="AG54" s="40" t="e">
        <f>IF(AND('Mapa de Riesgos'!#REF!="Muy Baja",'Mapa de Riesgos'!#REF!="Mayor"),CONCATENATE("R9C",'Mapa de Riesgos'!#REF!),"")</f>
        <v>#REF!</v>
      </c>
      <c r="AH54" s="41" t="e">
        <f>IF(AND('Mapa de Riesgos'!#REF!="Muy Baja",'Mapa de Riesgos'!#REF!="Catastrófico"),CONCATENATE("R9C",'Mapa de Riesgos'!#REF!),"")</f>
        <v>#REF!</v>
      </c>
      <c r="AI54" s="42" t="e">
        <f>IF(AND('Mapa de Riesgos'!#REF!="Muy Baja",'Mapa de Riesgos'!#REF!="Catastrófico"),CONCATENATE("R9C",'Mapa de Riesgos'!#REF!),"")</f>
        <v>#REF!</v>
      </c>
      <c r="AJ54" s="42" t="e">
        <f>IF(AND('Mapa de Riesgos'!#REF!="Muy Baja",'Mapa de Riesgos'!#REF!="Catastrófico"),CONCATENATE("R9C",'Mapa de Riesgos'!#REF!),"")</f>
        <v>#REF!</v>
      </c>
      <c r="AK54" s="42" t="e">
        <f>IF(AND('Mapa de Riesgos'!#REF!="Muy Baja",'Mapa de Riesgos'!#REF!="Catastrófico"),CONCATENATE("R9C",'Mapa de Riesgos'!#REF!),"")</f>
        <v>#REF!</v>
      </c>
      <c r="AL54" s="42" t="e">
        <f>IF(AND('Mapa de Riesgos'!#REF!="Muy Baja",'Mapa de Riesgos'!#REF!="Catastrófico"),CONCATENATE("R9C",'Mapa de Riesgos'!#REF!),"")</f>
        <v>#REF!</v>
      </c>
      <c r="AM54" s="43" t="e">
        <f>IF(AND('Mapa de Riesgos'!#REF!="Muy Baja",'Mapa de Riesgos'!#REF!="Catastrófico"),CONCATENATE("R9C",'Mapa de Riesgos'!#REF!),"")</f>
        <v>#REF!</v>
      </c>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ht="15.75" customHeight="1" thickBot="1" x14ac:dyDescent="0.35">
      <c r="A55" s="69"/>
      <c r="B55" s="260"/>
      <c r="C55" s="260"/>
      <c r="D55" s="261"/>
      <c r="E55" s="304"/>
      <c r="F55" s="305"/>
      <c r="G55" s="305"/>
      <c r="H55" s="305"/>
      <c r="I55" s="306"/>
      <c r="J55" s="65" t="e">
        <f>IF(AND('Mapa de Riesgos'!#REF!="Muy Baja",'Mapa de Riesgos'!#REF!="Leve"),CONCATENATE("R10C",'Mapa de Riesgos'!#REF!),"")</f>
        <v>#REF!</v>
      </c>
      <c r="K55" s="66" t="e">
        <f>IF(AND('Mapa de Riesgos'!#REF!="Muy Baja",'Mapa de Riesgos'!#REF!="Leve"),CONCATENATE("R10C",'Mapa de Riesgos'!#REF!),"")</f>
        <v>#REF!</v>
      </c>
      <c r="L55" s="66" t="e">
        <f>IF(AND('Mapa de Riesgos'!#REF!="Muy Baja",'Mapa de Riesgos'!#REF!="Leve"),CONCATENATE("R10C",'Mapa de Riesgos'!#REF!),"")</f>
        <v>#REF!</v>
      </c>
      <c r="M55" s="66" t="e">
        <f>IF(AND('Mapa de Riesgos'!#REF!="Muy Baja",'Mapa de Riesgos'!#REF!="Leve"),CONCATENATE("R10C",'Mapa de Riesgos'!#REF!),"")</f>
        <v>#REF!</v>
      </c>
      <c r="N55" s="66" t="e">
        <f>IF(AND('Mapa de Riesgos'!#REF!="Muy Baja",'Mapa de Riesgos'!#REF!="Leve"),CONCATENATE("R10C",'Mapa de Riesgos'!#REF!),"")</f>
        <v>#REF!</v>
      </c>
      <c r="O55" s="67" t="e">
        <f>IF(AND('Mapa de Riesgos'!#REF!="Muy Baja",'Mapa de Riesgos'!#REF!="Leve"),CONCATENATE("R10C",'Mapa de Riesgos'!#REF!),"")</f>
        <v>#REF!</v>
      </c>
      <c r="P55" s="65" t="e">
        <f>IF(AND('Mapa de Riesgos'!#REF!="Muy Baja",'Mapa de Riesgos'!#REF!="Menor"),CONCATENATE("R10C",'Mapa de Riesgos'!#REF!),"")</f>
        <v>#REF!</v>
      </c>
      <c r="Q55" s="66" t="e">
        <f>IF(AND('Mapa de Riesgos'!#REF!="Muy Baja",'Mapa de Riesgos'!#REF!="Menor"),CONCATENATE("R10C",'Mapa de Riesgos'!#REF!),"")</f>
        <v>#REF!</v>
      </c>
      <c r="R55" s="66" t="e">
        <f>IF(AND('Mapa de Riesgos'!#REF!="Muy Baja",'Mapa de Riesgos'!#REF!="Menor"),CONCATENATE("R10C",'Mapa de Riesgos'!#REF!),"")</f>
        <v>#REF!</v>
      </c>
      <c r="S55" s="66" t="e">
        <f>IF(AND('Mapa de Riesgos'!#REF!="Muy Baja",'Mapa de Riesgos'!#REF!="Menor"),CONCATENATE("R10C",'Mapa de Riesgos'!#REF!),"")</f>
        <v>#REF!</v>
      </c>
      <c r="T55" s="66" t="e">
        <f>IF(AND('Mapa de Riesgos'!#REF!="Muy Baja",'Mapa de Riesgos'!#REF!="Menor"),CONCATENATE("R10C",'Mapa de Riesgos'!#REF!),"")</f>
        <v>#REF!</v>
      </c>
      <c r="U55" s="67" t="e">
        <f>IF(AND('Mapa de Riesgos'!#REF!="Muy Baja",'Mapa de Riesgos'!#REF!="Menor"),CONCATENATE("R10C",'Mapa de Riesgos'!#REF!),"")</f>
        <v>#REF!</v>
      </c>
      <c r="V55" s="56" t="e">
        <f>IF(AND('Mapa de Riesgos'!#REF!="Muy Baja",'Mapa de Riesgos'!#REF!="Moderado"),CONCATENATE("R10C",'Mapa de Riesgos'!#REF!),"")</f>
        <v>#REF!</v>
      </c>
      <c r="W55" s="57" t="e">
        <f>IF(AND('Mapa de Riesgos'!#REF!="Muy Baja",'Mapa de Riesgos'!#REF!="Moderado"),CONCATENATE("R10C",'Mapa de Riesgos'!#REF!),"")</f>
        <v>#REF!</v>
      </c>
      <c r="X55" s="57" t="e">
        <f>IF(AND('Mapa de Riesgos'!#REF!="Muy Baja",'Mapa de Riesgos'!#REF!="Moderado"),CONCATENATE("R10C",'Mapa de Riesgos'!#REF!),"")</f>
        <v>#REF!</v>
      </c>
      <c r="Y55" s="57" t="e">
        <f>IF(AND('Mapa de Riesgos'!#REF!="Muy Baja",'Mapa de Riesgos'!#REF!="Moderado"),CONCATENATE("R10C",'Mapa de Riesgos'!#REF!),"")</f>
        <v>#REF!</v>
      </c>
      <c r="Z55" s="57" t="e">
        <f>IF(AND('Mapa de Riesgos'!#REF!="Muy Baja",'Mapa de Riesgos'!#REF!="Moderado"),CONCATENATE("R10C",'Mapa de Riesgos'!#REF!),"")</f>
        <v>#REF!</v>
      </c>
      <c r="AA55" s="58" t="e">
        <f>IF(AND('Mapa de Riesgos'!#REF!="Muy Baja",'Mapa de Riesgos'!#REF!="Moderado"),CONCATENATE("R10C",'Mapa de Riesgos'!#REF!),"")</f>
        <v>#REF!</v>
      </c>
      <c r="AB55" s="44" t="e">
        <f>IF(AND('Mapa de Riesgos'!#REF!="Muy Baja",'Mapa de Riesgos'!#REF!="Mayor"),CONCATENATE("R10C",'Mapa de Riesgos'!#REF!),"")</f>
        <v>#REF!</v>
      </c>
      <c r="AC55" s="45" t="e">
        <f>IF(AND('Mapa de Riesgos'!#REF!="Muy Baja",'Mapa de Riesgos'!#REF!="Mayor"),CONCATENATE("R10C",'Mapa de Riesgos'!#REF!),"")</f>
        <v>#REF!</v>
      </c>
      <c r="AD55" s="45" t="e">
        <f>IF(AND('Mapa de Riesgos'!#REF!="Muy Baja",'Mapa de Riesgos'!#REF!="Mayor"),CONCATENATE("R10C",'Mapa de Riesgos'!#REF!),"")</f>
        <v>#REF!</v>
      </c>
      <c r="AE55" s="45" t="e">
        <f>IF(AND('Mapa de Riesgos'!#REF!="Muy Baja",'Mapa de Riesgos'!#REF!="Mayor"),CONCATENATE("R10C",'Mapa de Riesgos'!#REF!),"")</f>
        <v>#REF!</v>
      </c>
      <c r="AF55" s="45" t="e">
        <f>IF(AND('Mapa de Riesgos'!#REF!="Muy Baja",'Mapa de Riesgos'!#REF!="Mayor"),CONCATENATE("R10C",'Mapa de Riesgos'!#REF!),"")</f>
        <v>#REF!</v>
      </c>
      <c r="AG55" s="46" t="e">
        <f>IF(AND('Mapa de Riesgos'!#REF!="Muy Baja",'Mapa de Riesgos'!#REF!="Mayor"),CONCATENATE("R10C",'Mapa de Riesgos'!#REF!),"")</f>
        <v>#REF!</v>
      </c>
      <c r="AH55" s="47" t="e">
        <f>IF(AND('Mapa de Riesgos'!#REF!="Muy Baja",'Mapa de Riesgos'!#REF!="Catastrófico"),CONCATENATE("R10C",'Mapa de Riesgos'!#REF!),"")</f>
        <v>#REF!</v>
      </c>
      <c r="AI55" s="48" t="e">
        <f>IF(AND('Mapa de Riesgos'!#REF!="Muy Baja",'Mapa de Riesgos'!#REF!="Catastrófico"),CONCATENATE("R10C",'Mapa de Riesgos'!#REF!),"")</f>
        <v>#REF!</v>
      </c>
      <c r="AJ55" s="48" t="e">
        <f>IF(AND('Mapa de Riesgos'!#REF!="Muy Baja",'Mapa de Riesgos'!#REF!="Catastrófico"),CONCATENATE("R10C",'Mapa de Riesgos'!#REF!),"")</f>
        <v>#REF!</v>
      </c>
      <c r="AK55" s="48" t="e">
        <f>IF(AND('Mapa de Riesgos'!#REF!="Muy Baja",'Mapa de Riesgos'!#REF!="Catastrófico"),CONCATENATE("R10C",'Mapa de Riesgos'!#REF!),"")</f>
        <v>#REF!</v>
      </c>
      <c r="AL55" s="48" t="e">
        <f>IF(AND('Mapa de Riesgos'!#REF!="Muy Baja",'Mapa de Riesgos'!#REF!="Catastrófico"),CONCATENATE("R10C",'Mapa de Riesgos'!#REF!),"")</f>
        <v>#REF!</v>
      </c>
      <c r="AM55" s="49" t="e">
        <f>IF(AND('Mapa de Riesgos'!#REF!="Muy Baja",'Mapa de Riesgos'!#REF!="Catastrófico"),CONCATENATE("R10C",'Mapa de Riesgos'!#REF!),"")</f>
        <v>#REF!</v>
      </c>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3">
      <c r="A56" s="69"/>
      <c r="B56" s="69"/>
      <c r="C56" s="69"/>
      <c r="D56" s="69"/>
      <c r="E56" s="69"/>
      <c r="F56" s="69"/>
      <c r="G56" s="69"/>
      <c r="H56" s="69"/>
      <c r="I56" s="69"/>
      <c r="J56" s="298" t="s">
        <v>107</v>
      </c>
      <c r="K56" s="299"/>
      <c r="L56" s="299"/>
      <c r="M56" s="299"/>
      <c r="N56" s="299"/>
      <c r="O56" s="300"/>
      <c r="P56" s="298" t="s">
        <v>106</v>
      </c>
      <c r="Q56" s="299"/>
      <c r="R56" s="299"/>
      <c r="S56" s="299"/>
      <c r="T56" s="299"/>
      <c r="U56" s="300"/>
      <c r="V56" s="298" t="s">
        <v>105</v>
      </c>
      <c r="W56" s="299"/>
      <c r="X56" s="299"/>
      <c r="Y56" s="299"/>
      <c r="Z56" s="299"/>
      <c r="AA56" s="300"/>
      <c r="AB56" s="298" t="s">
        <v>104</v>
      </c>
      <c r="AC56" s="307"/>
      <c r="AD56" s="299"/>
      <c r="AE56" s="299"/>
      <c r="AF56" s="299"/>
      <c r="AG56" s="300"/>
      <c r="AH56" s="298" t="s">
        <v>103</v>
      </c>
      <c r="AI56" s="299"/>
      <c r="AJ56" s="299"/>
      <c r="AK56" s="299"/>
      <c r="AL56" s="299"/>
      <c r="AM56" s="300"/>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3">
      <c r="A57" s="69"/>
      <c r="B57" s="69"/>
      <c r="C57" s="69"/>
      <c r="D57" s="69"/>
      <c r="E57" s="69"/>
      <c r="F57" s="69"/>
      <c r="G57" s="69"/>
      <c r="H57" s="69"/>
      <c r="I57" s="69"/>
      <c r="J57" s="301"/>
      <c r="K57" s="302"/>
      <c r="L57" s="302"/>
      <c r="M57" s="302"/>
      <c r="N57" s="302"/>
      <c r="O57" s="303"/>
      <c r="P57" s="301"/>
      <c r="Q57" s="302"/>
      <c r="R57" s="302"/>
      <c r="S57" s="302"/>
      <c r="T57" s="302"/>
      <c r="U57" s="303"/>
      <c r="V57" s="301"/>
      <c r="W57" s="302"/>
      <c r="X57" s="302"/>
      <c r="Y57" s="302"/>
      <c r="Z57" s="302"/>
      <c r="AA57" s="303"/>
      <c r="AB57" s="301"/>
      <c r="AC57" s="302"/>
      <c r="AD57" s="302"/>
      <c r="AE57" s="302"/>
      <c r="AF57" s="302"/>
      <c r="AG57" s="303"/>
      <c r="AH57" s="301"/>
      <c r="AI57" s="302"/>
      <c r="AJ57" s="302"/>
      <c r="AK57" s="302"/>
      <c r="AL57" s="302"/>
      <c r="AM57" s="303"/>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3">
      <c r="A58" s="69"/>
      <c r="B58" s="69"/>
      <c r="C58" s="69"/>
      <c r="D58" s="69"/>
      <c r="E58" s="69"/>
      <c r="F58" s="69"/>
      <c r="G58" s="69"/>
      <c r="H58" s="69"/>
      <c r="I58" s="69"/>
      <c r="J58" s="301"/>
      <c r="K58" s="302"/>
      <c r="L58" s="302"/>
      <c r="M58" s="302"/>
      <c r="N58" s="302"/>
      <c r="O58" s="303"/>
      <c r="P58" s="301"/>
      <c r="Q58" s="302"/>
      <c r="R58" s="302"/>
      <c r="S58" s="302"/>
      <c r="T58" s="302"/>
      <c r="U58" s="303"/>
      <c r="V58" s="301"/>
      <c r="W58" s="302"/>
      <c r="X58" s="302"/>
      <c r="Y58" s="302"/>
      <c r="Z58" s="302"/>
      <c r="AA58" s="303"/>
      <c r="AB58" s="301"/>
      <c r="AC58" s="302"/>
      <c r="AD58" s="302"/>
      <c r="AE58" s="302"/>
      <c r="AF58" s="302"/>
      <c r="AG58" s="303"/>
      <c r="AH58" s="301"/>
      <c r="AI58" s="302"/>
      <c r="AJ58" s="302"/>
      <c r="AK58" s="302"/>
      <c r="AL58" s="302"/>
      <c r="AM58" s="303"/>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3">
      <c r="A59" s="69"/>
      <c r="B59" s="69"/>
      <c r="C59" s="69"/>
      <c r="D59" s="69"/>
      <c r="E59" s="69"/>
      <c r="F59" s="69"/>
      <c r="G59" s="69"/>
      <c r="H59" s="69"/>
      <c r="I59" s="69"/>
      <c r="J59" s="301"/>
      <c r="K59" s="302"/>
      <c r="L59" s="302"/>
      <c r="M59" s="302"/>
      <c r="N59" s="302"/>
      <c r="O59" s="303"/>
      <c r="P59" s="301"/>
      <c r="Q59" s="302"/>
      <c r="R59" s="302"/>
      <c r="S59" s="302"/>
      <c r="T59" s="302"/>
      <c r="U59" s="303"/>
      <c r="V59" s="301"/>
      <c r="W59" s="302"/>
      <c r="X59" s="302"/>
      <c r="Y59" s="302"/>
      <c r="Z59" s="302"/>
      <c r="AA59" s="303"/>
      <c r="AB59" s="301"/>
      <c r="AC59" s="302"/>
      <c r="AD59" s="302"/>
      <c r="AE59" s="302"/>
      <c r="AF59" s="302"/>
      <c r="AG59" s="303"/>
      <c r="AH59" s="301"/>
      <c r="AI59" s="302"/>
      <c r="AJ59" s="302"/>
      <c r="AK59" s="302"/>
      <c r="AL59" s="302"/>
      <c r="AM59" s="303"/>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3">
      <c r="A60" s="69"/>
      <c r="B60" s="69"/>
      <c r="C60" s="69"/>
      <c r="D60" s="69"/>
      <c r="E60" s="69"/>
      <c r="F60" s="69"/>
      <c r="G60" s="69"/>
      <c r="H60" s="69"/>
      <c r="I60" s="69"/>
      <c r="J60" s="301"/>
      <c r="K60" s="302"/>
      <c r="L60" s="302"/>
      <c r="M60" s="302"/>
      <c r="N60" s="302"/>
      <c r="O60" s="303"/>
      <c r="P60" s="301"/>
      <c r="Q60" s="302"/>
      <c r="R60" s="302"/>
      <c r="S60" s="302"/>
      <c r="T60" s="302"/>
      <c r="U60" s="303"/>
      <c r="V60" s="301"/>
      <c r="W60" s="302"/>
      <c r="X60" s="302"/>
      <c r="Y60" s="302"/>
      <c r="Z60" s="302"/>
      <c r="AA60" s="303"/>
      <c r="AB60" s="301"/>
      <c r="AC60" s="302"/>
      <c r="AD60" s="302"/>
      <c r="AE60" s="302"/>
      <c r="AF60" s="302"/>
      <c r="AG60" s="303"/>
      <c r="AH60" s="301"/>
      <c r="AI60" s="302"/>
      <c r="AJ60" s="302"/>
      <c r="AK60" s="302"/>
      <c r="AL60" s="302"/>
      <c r="AM60" s="303"/>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ht="15" thickBot="1" x14ac:dyDescent="0.35">
      <c r="A61" s="69"/>
      <c r="B61" s="69"/>
      <c r="C61" s="69"/>
      <c r="D61" s="69"/>
      <c r="E61" s="69"/>
      <c r="F61" s="69"/>
      <c r="G61" s="69"/>
      <c r="H61" s="69"/>
      <c r="I61" s="69"/>
      <c r="J61" s="304"/>
      <c r="K61" s="305"/>
      <c r="L61" s="305"/>
      <c r="M61" s="305"/>
      <c r="N61" s="305"/>
      <c r="O61" s="306"/>
      <c r="P61" s="304"/>
      <c r="Q61" s="305"/>
      <c r="R61" s="305"/>
      <c r="S61" s="305"/>
      <c r="T61" s="305"/>
      <c r="U61" s="306"/>
      <c r="V61" s="304"/>
      <c r="W61" s="305"/>
      <c r="X61" s="305"/>
      <c r="Y61" s="305"/>
      <c r="Z61" s="305"/>
      <c r="AA61" s="306"/>
      <c r="AB61" s="304"/>
      <c r="AC61" s="305"/>
      <c r="AD61" s="305"/>
      <c r="AE61" s="305"/>
      <c r="AF61" s="305"/>
      <c r="AG61" s="306"/>
      <c r="AH61" s="304"/>
      <c r="AI61" s="305"/>
      <c r="AJ61" s="305"/>
      <c r="AK61" s="305"/>
      <c r="AL61" s="305"/>
      <c r="AM61" s="306"/>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3">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row>
    <row r="63" spans="1:80" ht="15" customHeight="1" x14ac:dyDescent="0.3">
      <c r="A63" s="69"/>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69"/>
      <c r="AV63" s="69"/>
      <c r="AW63" s="69"/>
      <c r="AX63" s="69"/>
      <c r="AY63" s="69"/>
      <c r="AZ63" s="69"/>
      <c r="BA63" s="69"/>
      <c r="BB63" s="69"/>
      <c r="BC63" s="69"/>
      <c r="BD63" s="69"/>
      <c r="BE63" s="69"/>
      <c r="BF63" s="69"/>
      <c r="BG63" s="69"/>
      <c r="BH63" s="69"/>
    </row>
    <row r="64" spans="1:80" ht="15" customHeight="1" x14ac:dyDescent="0.3">
      <c r="A64" s="69"/>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69"/>
      <c r="AV64" s="69"/>
      <c r="AW64" s="69"/>
      <c r="AX64" s="69"/>
      <c r="AY64" s="69"/>
      <c r="AZ64" s="69"/>
      <c r="BA64" s="69"/>
      <c r="BB64" s="69"/>
      <c r="BC64" s="69"/>
      <c r="BD64" s="69"/>
      <c r="BE64" s="69"/>
      <c r="BF64" s="69"/>
      <c r="BG64" s="69"/>
      <c r="BH64" s="69"/>
    </row>
    <row r="65" spans="1:60" x14ac:dyDescent="0.3">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row>
    <row r="66" spans="1:60" x14ac:dyDescent="0.3">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row>
    <row r="67" spans="1:60" x14ac:dyDescent="0.3">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row>
    <row r="68" spans="1:60" x14ac:dyDescent="0.3">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row>
    <row r="69" spans="1:60" x14ac:dyDescent="0.3">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row>
    <row r="70" spans="1:60" x14ac:dyDescent="0.3">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row>
    <row r="71" spans="1:60" x14ac:dyDescent="0.3">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row>
    <row r="72" spans="1:60" x14ac:dyDescent="0.3">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row>
    <row r="73" spans="1:60" x14ac:dyDescent="0.3">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row>
    <row r="74" spans="1:60" x14ac:dyDescent="0.3">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row>
    <row r="75" spans="1:60" x14ac:dyDescent="0.3">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row>
    <row r="76" spans="1:60" x14ac:dyDescent="0.3">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row>
    <row r="77" spans="1:60" x14ac:dyDescent="0.3">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row>
    <row r="78" spans="1:60" x14ac:dyDescent="0.3">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row>
    <row r="79" spans="1:60" x14ac:dyDescent="0.3">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row>
    <row r="80" spans="1:60" x14ac:dyDescent="0.3">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row>
    <row r="81" spans="1:60" x14ac:dyDescent="0.3">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row>
    <row r="82" spans="1:60" x14ac:dyDescent="0.3">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row>
    <row r="83" spans="1:60" x14ac:dyDescent="0.3">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row>
    <row r="84" spans="1:60" x14ac:dyDescent="0.3">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row>
    <row r="85" spans="1:60" x14ac:dyDescent="0.3">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row>
    <row r="86" spans="1:60" x14ac:dyDescent="0.3">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row>
    <row r="87" spans="1:60" x14ac:dyDescent="0.3">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row>
    <row r="88" spans="1:60" x14ac:dyDescent="0.3">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row>
    <row r="89" spans="1:60" x14ac:dyDescent="0.3">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row>
    <row r="90" spans="1:60" x14ac:dyDescent="0.3">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row>
    <row r="91" spans="1:60" x14ac:dyDescent="0.3">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row>
    <row r="92" spans="1:60" x14ac:dyDescent="0.3">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row>
    <row r="93" spans="1:60" x14ac:dyDescent="0.3">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row>
    <row r="94" spans="1:60" x14ac:dyDescent="0.3">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row>
    <row r="95" spans="1:60" x14ac:dyDescent="0.3">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row>
    <row r="96" spans="1:60" x14ac:dyDescent="0.3">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row>
    <row r="97" spans="1:60" x14ac:dyDescent="0.3">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row>
    <row r="98" spans="1:60" x14ac:dyDescent="0.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row>
    <row r="99" spans="1:60" x14ac:dyDescent="0.3">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row>
    <row r="100" spans="1:60" x14ac:dyDescent="0.3">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row>
    <row r="101" spans="1:60" x14ac:dyDescent="0.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row>
    <row r="102" spans="1:60" x14ac:dyDescent="0.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row>
    <row r="103" spans="1:60" x14ac:dyDescent="0.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row>
    <row r="104" spans="1:60" x14ac:dyDescent="0.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row>
    <row r="105" spans="1:60" x14ac:dyDescent="0.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row>
    <row r="106" spans="1:60" x14ac:dyDescent="0.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row>
    <row r="107" spans="1:60" x14ac:dyDescent="0.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row>
    <row r="108" spans="1:60" x14ac:dyDescent="0.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row>
    <row r="109" spans="1:60" x14ac:dyDescent="0.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row>
    <row r="110" spans="1:60" x14ac:dyDescent="0.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row>
    <row r="111" spans="1:60" x14ac:dyDescent="0.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row>
    <row r="112" spans="1:60" x14ac:dyDescent="0.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row>
    <row r="113" spans="1:60" x14ac:dyDescent="0.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row>
    <row r="114" spans="1:60" x14ac:dyDescent="0.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row>
    <row r="115" spans="1:60" x14ac:dyDescent="0.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row>
    <row r="116" spans="1:60" x14ac:dyDescent="0.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row>
    <row r="117" spans="1:60" x14ac:dyDescent="0.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row>
    <row r="118" spans="1:60" x14ac:dyDescent="0.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row>
    <row r="119" spans="1:60" x14ac:dyDescent="0.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row>
    <row r="120" spans="1:60" x14ac:dyDescent="0.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row>
    <row r="121" spans="1:60" x14ac:dyDescent="0.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row>
    <row r="122" spans="1:60" x14ac:dyDescent="0.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row>
    <row r="123" spans="1:60" x14ac:dyDescent="0.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row>
    <row r="124" spans="1:60" x14ac:dyDescent="0.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row>
    <row r="125" spans="1:60" x14ac:dyDescent="0.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row>
    <row r="126" spans="1:60" x14ac:dyDescent="0.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row>
    <row r="127" spans="1:60" x14ac:dyDescent="0.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row>
    <row r="128" spans="1:60" x14ac:dyDescent="0.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row>
    <row r="129" spans="1:60" x14ac:dyDescent="0.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row>
    <row r="130" spans="1:60" x14ac:dyDescent="0.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row>
    <row r="131" spans="1:60" x14ac:dyDescent="0.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row>
    <row r="132" spans="1:60" x14ac:dyDescent="0.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row>
    <row r="133" spans="1:60" x14ac:dyDescent="0.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row>
    <row r="134" spans="1:60" x14ac:dyDescent="0.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row>
    <row r="135" spans="1:60" x14ac:dyDescent="0.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row>
    <row r="136" spans="1:60" x14ac:dyDescent="0.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row>
    <row r="137" spans="1:60" x14ac:dyDescent="0.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c r="AL137" s="69"/>
      <c r="AM137" s="69"/>
      <c r="AN137" s="69"/>
      <c r="AO137" s="69"/>
      <c r="AP137" s="69"/>
      <c r="AQ137" s="69"/>
      <c r="AR137" s="69"/>
      <c r="AS137" s="69"/>
      <c r="AT137" s="69"/>
      <c r="AU137" s="69"/>
      <c r="AV137" s="69"/>
      <c r="AW137" s="69"/>
      <c r="AX137" s="69"/>
      <c r="AY137" s="69"/>
      <c r="AZ137" s="69"/>
      <c r="BA137" s="69"/>
      <c r="BB137" s="69"/>
      <c r="BC137" s="69"/>
      <c r="BD137" s="69"/>
      <c r="BE137" s="69"/>
      <c r="BF137" s="69"/>
      <c r="BG137" s="69"/>
      <c r="BH137" s="69"/>
    </row>
    <row r="138" spans="1:60" x14ac:dyDescent="0.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c r="AL138" s="69"/>
      <c r="AM138" s="69"/>
      <c r="AN138" s="69"/>
      <c r="AO138" s="69"/>
      <c r="AP138" s="69"/>
      <c r="AQ138" s="69"/>
      <c r="AR138" s="69"/>
      <c r="AS138" s="69"/>
      <c r="AT138" s="69"/>
      <c r="AU138" s="69"/>
      <c r="AV138" s="69"/>
      <c r="AW138" s="69"/>
      <c r="AX138" s="69"/>
      <c r="AY138" s="69"/>
      <c r="AZ138" s="69"/>
      <c r="BA138" s="69"/>
      <c r="BB138" s="69"/>
      <c r="BC138" s="69"/>
      <c r="BD138" s="69"/>
      <c r="BE138" s="69"/>
      <c r="BF138" s="69"/>
      <c r="BG138" s="69"/>
      <c r="BH138" s="69"/>
    </row>
    <row r="139" spans="1:60" x14ac:dyDescent="0.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c r="AL139" s="69"/>
      <c r="AM139" s="69"/>
      <c r="AN139" s="69"/>
      <c r="AO139" s="69"/>
      <c r="AP139" s="69"/>
      <c r="AQ139" s="69"/>
      <c r="AR139" s="69"/>
      <c r="AS139" s="69"/>
      <c r="AT139" s="69"/>
      <c r="AU139" s="69"/>
      <c r="AV139" s="69"/>
      <c r="AW139" s="69"/>
      <c r="AX139" s="69"/>
      <c r="AY139" s="69"/>
      <c r="AZ139" s="69"/>
      <c r="BA139" s="69"/>
      <c r="BB139" s="69"/>
      <c r="BC139" s="69"/>
      <c r="BD139" s="69"/>
      <c r="BE139" s="69"/>
      <c r="BF139" s="69"/>
      <c r="BG139" s="69"/>
      <c r="BH139" s="69"/>
    </row>
    <row r="140" spans="1:60" x14ac:dyDescent="0.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c r="AL140" s="69"/>
      <c r="AM140" s="69"/>
      <c r="AN140" s="69"/>
      <c r="AO140" s="69"/>
      <c r="AP140" s="69"/>
      <c r="AQ140" s="69"/>
      <c r="AR140" s="69"/>
      <c r="AS140" s="69"/>
      <c r="AT140" s="69"/>
      <c r="AU140" s="69"/>
      <c r="AV140" s="69"/>
      <c r="AW140" s="69"/>
      <c r="AX140" s="69"/>
      <c r="AY140" s="69"/>
      <c r="AZ140" s="69"/>
      <c r="BA140" s="69"/>
      <c r="BB140" s="69"/>
      <c r="BC140" s="69"/>
      <c r="BD140" s="69"/>
      <c r="BE140" s="69"/>
      <c r="BF140" s="69"/>
      <c r="BG140" s="69"/>
      <c r="BH140" s="69"/>
    </row>
    <row r="141" spans="1:60" x14ac:dyDescent="0.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c r="AL141" s="69"/>
      <c r="AM141" s="69"/>
      <c r="AN141" s="69"/>
      <c r="AO141" s="69"/>
      <c r="AP141" s="69"/>
      <c r="AQ141" s="69"/>
      <c r="AR141" s="69"/>
      <c r="AS141" s="69"/>
      <c r="AT141" s="69"/>
      <c r="AU141" s="69"/>
      <c r="AV141" s="69"/>
      <c r="AW141" s="69"/>
      <c r="AX141" s="69"/>
      <c r="AY141" s="69"/>
      <c r="AZ141" s="69"/>
      <c r="BA141" s="69"/>
      <c r="BB141" s="69"/>
      <c r="BC141" s="69"/>
      <c r="BD141" s="69"/>
      <c r="BE141" s="69"/>
      <c r="BF141" s="69"/>
      <c r="BG141" s="69"/>
      <c r="BH141" s="69"/>
    </row>
    <row r="142" spans="1:60" x14ac:dyDescent="0.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c r="AL142" s="69"/>
      <c r="AM142" s="69"/>
      <c r="AN142" s="69"/>
      <c r="AO142" s="69"/>
      <c r="AP142" s="69"/>
      <c r="AQ142" s="69"/>
      <c r="AR142" s="69"/>
      <c r="AS142" s="69"/>
      <c r="AT142" s="69"/>
      <c r="AU142" s="69"/>
      <c r="AV142" s="69"/>
      <c r="AW142" s="69"/>
      <c r="AX142" s="69"/>
      <c r="AY142" s="69"/>
      <c r="AZ142" s="69"/>
      <c r="BA142" s="69"/>
      <c r="BB142" s="69"/>
      <c r="BC142" s="69"/>
      <c r="BD142" s="69"/>
      <c r="BE142" s="69"/>
      <c r="BF142" s="69"/>
      <c r="BG142" s="69"/>
      <c r="BH142" s="69"/>
    </row>
    <row r="143" spans="1:60" x14ac:dyDescent="0.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c r="AL143" s="69"/>
      <c r="AM143" s="69"/>
      <c r="AN143" s="69"/>
      <c r="AO143" s="69"/>
      <c r="AP143" s="69"/>
      <c r="AQ143" s="69"/>
      <c r="AR143" s="69"/>
      <c r="AS143" s="69"/>
      <c r="AT143" s="69"/>
      <c r="AU143" s="69"/>
      <c r="AV143" s="69"/>
      <c r="AW143" s="69"/>
      <c r="AX143" s="69"/>
      <c r="AY143" s="69"/>
      <c r="AZ143" s="69"/>
      <c r="BA143" s="69"/>
      <c r="BB143" s="69"/>
      <c r="BC143" s="69"/>
      <c r="BD143" s="69"/>
      <c r="BE143" s="69"/>
      <c r="BF143" s="69"/>
      <c r="BG143" s="69"/>
      <c r="BH143" s="69"/>
    </row>
    <row r="144" spans="1:60" x14ac:dyDescent="0.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c r="AL144" s="69"/>
      <c r="AM144" s="69"/>
      <c r="AN144" s="69"/>
      <c r="AO144" s="69"/>
      <c r="AP144" s="69"/>
      <c r="AQ144" s="69"/>
      <c r="AR144" s="69"/>
      <c r="AS144" s="69"/>
      <c r="AT144" s="69"/>
      <c r="AU144" s="69"/>
      <c r="AV144" s="69"/>
      <c r="AW144" s="69"/>
      <c r="AX144" s="69"/>
      <c r="AY144" s="69"/>
      <c r="AZ144" s="69"/>
      <c r="BA144" s="69"/>
      <c r="BB144" s="69"/>
      <c r="BC144" s="69"/>
      <c r="BD144" s="69"/>
      <c r="BE144" s="69"/>
      <c r="BF144" s="69"/>
      <c r="BG144" s="69"/>
      <c r="BH144" s="69"/>
    </row>
    <row r="145" spans="1:60" x14ac:dyDescent="0.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c r="AL145" s="69"/>
      <c r="AM145" s="69"/>
      <c r="AN145" s="69"/>
      <c r="AO145" s="69"/>
      <c r="AP145" s="69"/>
      <c r="AQ145" s="69"/>
      <c r="AR145" s="69"/>
      <c r="AS145" s="69"/>
      <c r="AT145" s="69"/>
      <c r="AU145" s="69"/>
      <c r="AV145" s="69"/>
      <c r="AW145" s="69"/>
      <c r="AX145" s="69"/>
      <c r="AY145" s="69"/>
      <c r="AZ145" s="69"/>
      <c r="BA145" s="69"/>
      <c r="BB145" s="69"/>
      <c r="BC145" s="69"/>
      <c r="BD145" s="69"/>
      <c r="BE145" s="69"/>
      <c r="BF145" s="69"/>
      <c r="BG145" s="69"/>
      <c r="BH145" s="69"/>
    </row>
    <row r="146" spans="1:60" x14ac:dyDescent="0.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c r="AL146" s="69"/>
      <c r="AM146" s="69"/>
      <c r="AN146" s="69"/>
      <c r="AO146" s="69"/>
      <c r="AP146" s="69"/>
      <c r="AQ146" s="69"/>
      <c r="AR146" s="69"/>
      <c r="AS146" s="69"/>
      <c r="AT146" s="69"/>
      <c r="AU146" s="69"/>
      <c r="AV146" s="69"/>
      <c r="AW146" s="69"/>
      <c r="AX146" s="69"/>
      <c r="AY146" s="69"/>
      <c r="AZ146" s="69"/>
      <c r="BA146" s="69"/>
      <c r="BB146" s="69"/>
      <c r="BC146" s="69"/>
      <c r="BD146" s="69"/>
      <c r="BE146" s="69"/>
      <c r="BF146" s="69"/>
      <c r="BG146" s="69"/>
      <c r="BH146" s="69"/>
    </row>
    <row r="147" spans="1:60" x14ac:dyDescent="0.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c r="AN147" s="69"/>
      <c r="AO147" s="69"/>
      <c r="AP147" s="69"/>
      <c r="AQ147" s="69"/>
      <c r="AR147" s="69"/>
      <c r="AS147" s="69"/>
      <c r="AT147" s="69"/>
      <c r="AU147" s="69"/>
      <c r="AV147" s="69"/>
      <c r="AW147" s="69"/>
      <c r="AX147" s="69"/>
      <c r="AY147" s="69"/>
      <c r="AZ147" s="69"/>
      <c r="BA147" s="69"/>
      <c r="BB147" s="69"/>
      <c r="BC147" s="69"/>
      <c r="BD147" s="69"/>
      <c r="BE147" s="69"/>
      <c r="BF147" s="69"/>
      <c r="BG147" s="69"/>
      <c r="BH147" s="69"/>
    </row>
    <row r="148" spans="1:60" x14ac:dyDescent="0.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c r="AL148" s="69"/>
      <c r="AM148" s="69"/>
      <c r="AN148" s="69"/>
      <c r="AO148" s="69"/>
      <c r="AP148" s="69"/>
      <c r="AQ148" s="69"/>
      <c r="AR148" s="69"/>
      <c r="AS148" s="69"/>
      <c r="AT148" s="69"/>
      <c r="AU148" s="69"/>
      <c r="AV148" s="69"/>
      <c r="AW148" s="69"/>
      <c r="AX148" s="69"/>
      <c r="AY148" s="69"/>
      <c r="AZ148" s="69"/>
      <c r="BA148" s="69"/>
      <c r="BB148" s="69"/>
      <c r="BC148" s="69"/>
      <c r="BD148" s="69"/>
      <c r="BE148" s="69"/>
      <c r="BF148" s="69"/>
      <c r="BG148" s="69"/>
      <c r="BH148" s="69"/>
    </row>
    <row r="149" spans="1:60" x14ac:dyDescent="0.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c r="AN149" s="69"/>
      <c r="AO149" s="69"/>
      <c r="AP149" s="69"/>
      <c r="AQ149" s="69"/>
      <c r="AR149" s="69"/>
      <c r="AS149" s="69"/>
      <c r="AT149" s="69"/>
      <c r="AU149" s="69"/>
      <c r="AV149" s="69"/>
      <c r="AW149" s="69"/>
      <c r="AX149" s="69"/>
      <c r="AY149" s="69"/>
      <c r="AZ149" s="69"/>
      <c r="BA149" s="69"/>
      <c r="BB149" s="69"/>
      <c r="BC149" s="69"/>
      <c r="BD149" s="69"/>
      <c r="BE149" s="69"/>
      <c r="BF149" s="69"/>
      <c r="BG149" s="69"/>
      <c r="BH149" s="69"/>
    </row>
    <row r="150" spans="1:60" x14ac:dyDescent="0.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c r="AX150" s="69"/>
      <c r="AY150" s="69"/>
      <c r="AZ150" s="69"/>
      <c r="BA150" s="69"/>
      <c r="BB150" s="69"/>
      <c r="BC150" s="69"/>
      <c r="BD150" s="69"/>
      <c r="BE150" s="69"/>
      <c r="BF150" s="69"/>
      <c r="BG150" s="69"/>
      <c r="BH150" s="69"/>
    </row>
    <row r="151" spans="1:60" x14ac:dyDescent="0.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AS151" s="69"/>
      <c r="AT151" s="69"/>
      <c r="AU151" s="69"/>
      <c r="AV151" s="69"/>
      <c r="AW151" s="69"/>
      <c r="AX151" s="69"/>
      <c r="AY151" s="69"/>
      <c r="AZ151" s="69"/>
      <c r="BA151" s="69"/>
      <c r="BB151" s="69"/>
      <c r="BC151" s="69"/>
      <c r="BD151" s="69"/>
      <c r="BE151" s="69"/>
      <c r="BF151" s="69"/>
      <c r="BG151" s="69"/>
      <c r="BH151" s="69"/>
    </row>
    <row r="152" spans="1:60" x14ac:dyDescent="0.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69"/>
      <c r="AT152" s="69"/>
      <c r="AU152" s="69"/>
      <c r="AV152" s="69"/>
      <c r="AW152" s="69"/>
      <c r="AX152" s="69"/>
      <c r="AY152" s="69"/>
      <c r="AZ152" s="69"/>
      <c r="BA152" s="69"/>
      <c r="BB152" s="69"/>
      <c r="BC152" s="69"/>
      <c r="BD152" s="69"/>
      <c r="BE152" s="69"/>
      <c r="BF152" s="69"/>
      <c r="BG152" s="69"/>
      <c r="BH152" s="69"/>
    </row>
    <row r="153" spans="1:60" x14ac:dyDescent="0.3">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AS153" s="69"/>
      <c r="AT153" s="69"/>
      <c r="AU153" s="69"/>
      <c r="AV153" s="69"/>
      <c r="AW153" s="69"/>
      <c r="AX153" s="69"/>
      <c r="AY153" s="69"/>
      <c r="AZ153" s="69"/>
      <c r="BA153" s="69"/>
      <c r="BB153" s="69"/>
      <c r="BC153" s="69"/>
      <c r="BD153" s="69"/>
      <c r="BE153" s="69"/>
      <c r="BF153" s="69"/>
      <c r="BG153" s="69"/>
      <c r="BH153" s="69"/>
    </row>
    <row r="154" spans="1:60" x14ac:dyDescent="0.3">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c r="AN154" s="69"/>
      <c r="AO154" s="69"/>
      <c r="AP154" s="69"/>
      <c r="AQ154" s="69"/>
      <c r="AR154" s="69"/>
      <c r="AS154" s="69"/>
      <c r="AT154" s="69"/>
      <c r="AU154" s="69"/>
      <c r="AV154" s="69"/>
      <c r="AW154" s="69"/>
      <c r="AX154" s="69"/>
      <c r="AY154" s="69"/>
      <c r="AZ154" s="69"/>
      <c r="BA154" s="69"/>
      <c r="BB154" s="69"/>
      <c r="BC154" s="69"/>
      <c r="BD154" s="69"/>
      <c r="BE154" s="69"/>
      <c r="BF154" s="69"/>
      <c r="BG154" s="69"/>
      <c r="BH154" s="69"/>
    </row>
    <row r="155" spans="1:60" x14ac:dyDescent="0.3">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c r="AA155" s="69"/>
      <c r="AB155" s="69"/>
      <c r="AC155" s="69"/>
      <c r="AD155" s="69"/>
      <c r="AE155" s="69"/>
      <c r="AF155" s="69"/>
      <c r="AG155" s="69"/>
      <c r="AH155" s="69"/>
      <c r="AI155" s="69"/>
      <c r="AJ155" s="69"/>
      <c r="AK155" s="69"/>
      <c r="AL155" s="69"/>
      <c r="AM155" s="69"/>
      <c r="AN155" s="69"/>
      <c r="AO155" s="69"/>
      <c r="AP155" s="69"/>
      <c r="AQ155" s="69"/>
      <c r="AR155" s="69"/>
      <c r="AS155" s="69"/>
      <c r="AT155" s="69"/>
      <c r="AU155" s="69"/>
      <c r="AV155" s="69"/>
      <c r="AW155" s="69"/>
      <c r="AX155" s="69"/>
      <c r="AY155" s="69"/>
      <c r="AZ155" s="69"/>
      <c r="BA155" s="69"/>
      <c r="BB155" s="69"/>
      <c r="BC155" s="69"/>
      <c r="BD155" s="69"/>
      <c r="BE155" s="69"/>
      <c r="BF155" s="69"/>
      <c r="BG155" s="69"/>
      <c r="BH155" s="69"/>
    </row>
    <row r="156" spans="1:60" x14ac:dyDescent="0.3">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69"/>
      <c r="AG156" s="69"/>
      <c r="AH156" s="69"/>
      <c r="AI156" s="69"/>
      <c r="AJ156" s="69"/>
      <c r="AK156" s="69"/>
      <c r="AL156" s="69"/>
      <c r="AM156" s="69"/>
      <c r="AN156" s="69"/>
      <c r="AO156" s="69"/>
      <c r="AP156" s="69"/>
      <c r="AQ156" s="69"/>
      <c r="AR156" s="69"/>
      <c r="AS156" s="69"/>
      <c r="AT156" s="69"/>
      <c r="AU156" s="69"/>
      <c r="AV156" s="69"/>
      <c r="AW156" s="69"/>
      <c r="AX156" s="69"/>
      <c r="AY156" s="69"/>
      <c r="AZ156" s="69"/>
      <c r="BA156" s="69"/>
      <c r="BB156" s="69"/>
      <c r="BC156" s="69"/>
      <c r="BD156" s="69"/>
      <c r="BE156" s="69"/>
      <c r="BF156" s="69"/>
      <c r="BG156" s="69"/>
      <c r="BH156" s="69"/>
    </row>
    <row r="157" spans="1:60" x14ac:dyDescent="0.3">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c r="AG157" s="69"/>
      <c r="AH157" s="69"/>
      <c r="AI157" s="69"/>
      <c r="AJ157" s="69"/>
      <c r="AK157" s="69"/>
      <c r="AL157" s="69"/>
      <c r="AM157" s="69"/>
      <c r="AN157" s="69"/>
      <c r="AO157" s="69"/>
      <c r="AP157" s="69"/>
      <c r="AQ157" s="69"/>
      <c r="AR157" s="69"/>
      <c r="AS157" s="69"/>
      <c r="AT157" s="69"/>
      <c r="AU157" s="69"/>
      <c r="AV157" s="69"/>
      <c r="AW157" s="69"/>
      <c r="AX157" s="69"/>
      <c r="AY157" s="69"/>
      <c r="AZ157" s="69"/>
      <c r="BA157" s="69"/>
      <c r="BB157" s="69"/>
      <c r="BC157" s="69"/>
      <c r="BD157" s="69"/>
      <c r="BE157" s="69"/>
      <c r="BF157" s="69"/>
      <c r="BG157" s="69"/>
      <c r="BH157" s="69"/>
    </row>
    <row r="158" spans="1:60" x14ac:dyDescent="0.3">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69"/>
      <c r="AG158" s="69"/>
      <c r="AH158" s="69"/>
      <c r="AI158" s="69"/>
      <c r="AJ158" s="69"/>
      <c r="AK158" s="69"/>
      <c r="AL158" s="69"/>
      <c r="AM158" s="69"/>
      <c r="AN158" s="69"/>
      <c r="AO158" s="69"/>
      <c r="AP158" s="69"/>
      <c r="AQ158" s="69"/>
      <c r="AR158" s="69"/>
      <c r="AS158" s="69"/>
      <c r="AT158" s="69"/>
      <c r="AU158" s="69"/>
      <c r="AV158" s="69"/>
      <c r="AW158" s="69"/>
      <c r="AX158" s="69"/>
      <c r="AY158" s="69"/>
      <c r="AZ158" s="69"/>
      <c r="BA158" s="69"/>
      <c r="BB158" s="69"/>
      <c r="BC158" s="69"/>
      <c r="BD158" s="69"/>
      <c r="BE158" s="69"/>
      <c r="BF158" s="69"/>
      <c r="BG158" s="69"/>
      <c r="BH158" s="69"/>
    </row>
    <row r="159" spans="1:60" x14ac:dyDescent="0.3">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c r="AA159" s="69"/>
      <c r="AB159" s="69"/>
      <c r="AC159" s="69"/>
      <c r="AD159" s="69"/>
      <c r="AE159" s="69"/>
      <c r="AF159" s="69"/>
      <c r="AG159" s="69"/>
      <c r="AH159" s="69"/>
      <c r="AI159" s="69"/>
      <c r="AJ159" s="69"/>
      <c r="AK159" s="69"/>
      <c r="AL159" s="69"/>
      <c r="AM159" s="69"/>
      <c r="AN159" s="69"/>
      <c r="AO159" s="69"/>
      <c r="AP159" s="69"/>
      <c r="AQ159" s="69"/>
      <c r="AR159" s="69"/>
      <c r="AS159" s="69"/>
      <c r="AT159" s="69"/>
      <c r="AU159" s="69"/>
      <c r="AV159" s="69"/>
      <c r="AW159" s="69"/>
      <c r="AX159" s="69"/>
      <c r="AY159" s="69"/>
      <c r="AZ159" s="69"/>
      <c r="BA159" s="69"/>
      <c r="BB159" s="69"/>
      <c r="BC159" s="69"/>
      <c r="BD159" s="69"/>
      <c r="BE159" s="69"/>
      <c r="BF159" s="69"/>
      <c r="BG159" s="69"/>
      <c r="BH159" s="69"/>
    </row>
    <row r="160" spans="1:60" x14ac:dyDescent="0.3">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69"/>
      <c r="AV160" s="69"/>
      <c r="AW160" s="69"/>
      <c r="AX160" s="69"/>
      <c r="AY160" s="69"/>
      <c r="AZ160" s="69"/>
      <c r="BA160" s="69"/>
      <c r="BB160" s="69"/>
      <c r="BC160" s="69"/>
      <c r="BD160" s="69"/>
      <c r="BE160" s="69"/>
      <c r="BF160" s="69"/>
      <c r="BG160" s="69"/>
      <c r="BH160" s="69"/>
    </row>
    <row r="161" spans="1:60" x14ac:dyDescent="0.3">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c r="AN161" s="69"/>
      <c r="AO161" s="69"/>
      <c r="AP161" s="69"/>
      <c r="AQ161" s="69"/>
      <c r="AR161" s="69"/>
      <c r="AS161" s="69"/>
      <c r="AT161" s="69"/>
      <c r="AU161" s="69"/>
      <c r="AV161" s="69"/>
      <c r="AW161" s="69"/>
      <c r="AX161" s="69"/>
      <c r="AY161" s="69"/>
      <c r="AZ161" s="69"/>
      <c r="BA161" s="69"/>
      <c r="BB161" s="69"/>
      <c r="BC161" s="69"/>
      <c r="BD161" s="69"/>
      <c r="BE161" s="69"/>
      <c r="BF161" s="69"/>
      <c r="BG161" s="69"/>
      <c r="BH161" s="69"/>
    </row>
    <row r="162" spans="1:60" x14ac:dyDescent="0.3">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69"/>
      <c r="AG162" s="69"/>
      <c r="AH162" s="69"/>
      <c r="AI162" s="69"/>
      <c r="AJ162" s="69"/>
      <c r="AK162" s="69"/>
      <c r="AL162" s="69"/>
      <c r="AM162" s="69"/>
      <c r="AN162" s="69"/>
      <c r="AO162" s="69"/>
      <c r="AP162" s="69"/>
      <c r="AQ162" s="69"/>
      <c r="AR162" s="69"/>
      <c r="AS162" s="69"/>
      <c r="AT162" s="69"/>
      <c r="AU162" s="69"/>
      <c r="AV162" s="69"/>
      <c r="AW162" s="69"/>
      <c r="AX162" s="69"/>
      <c r="AY162" s="69"/>
      <c r="AZ162" s="69"/>
      <c r="BA162" s="69"/>
      <c r="BB162" s="69"/>
      <c r="BC162" s="69"/>
      <c r="BD162" s="69"/>
      <c r="BE162" s="69"/>
      <c r="BF162" s="69"/>
      <c r="BG162" s="69"/>
      <c r="BH162" s="69"/>
    </row>
    <row r="163" spans="1:60" x14ac:dyDescent="0.3">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69"/>
      <c r="AK163" s="69"/>
      <c r="AL163" s="69"/>
      <c r="AM163" s="69"/>
      <c r="AN163" s="69"/>
      <c r="AO163" s="69"/>
      <c r="AP163" s="69"/>
      <c r="AQ163" s="69"/>
      <c r="AR163" s="69"/>
      <c r="AS163" s="69"/>
      <c r="AT163" s="69"/>
      <c r="AU163" s="69"/>
      <c r="AV163" s="69"/>
      <c r="AW163" s="69"/>
      <c r="AX163" s="69"/>
      <c r="AY163" s="69"/>
      <c r="AZ163" s="69"/>
      <c r="BA163" s="69"/>
      <c r="BB163" s="69"/>
      <c r="BC163" s="69"/>
      <c r="BD163" s="69"/>
      <c r="BE163" s="69"/>
      <c r="BF163" s="69"/>
      <c r="BG163" s="69"/>
      <c r="BH163" s="69"/>
    </row>
    <row r="164" spans="1:60" x14ac:dyDescent="0.3">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69"/>
      <c r="AG164" s="69"/>
      <c r="AH164" s="69"/>
      <c r="AI164" s="69"/>
      <c r="AJ164" s="69"/>
      <c r="AK164" s="69"/>
      <c r="AL164" s="69"/>
      <c r="AM164" s="69"/>
      <c r="AN164" s="69"/>
      <c r="AO164" s="69"/>
      <c r="AP164" s="69"/>
      <c r="AQ164" s="69"/>
      <c r="AR164" s="69"/>
      <c r="AS164" s="69"/>
      <c r="AT164" s="69"/>
      <c r="AU164" s="69"/>
      <c r="AV164" s="69"/>
      <c r="AW164" s="69"/>
      <c r="AX164" s="69"/>
      <c r="AY164" s="69"/>
      <c r="AZ164" s="69"/>
      <c r="BA164" s="69"/>
      <c r="BB164" s="69"/>
      <c r="BC164" s="69"/>
      <c r="BD164" s="69"/>
      <c r="BE164" s="69"/>
      <c r="BF164" s="69"/>
      <c r="BG164" s="69"/>
      <c r="BH164" s="69"/>
    </row>
    <row r="165" spans="1:60" x14ac:dyDescent="0.3">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69"/>
      <c r="AG165" s="69"/>
      <c r="AH165" s="69"/>
      <c r="AI165" s="69"/>
      <c r="AJ165" s="69"/>
      <c r="AK165" s="69"/>
      <c r="AL165" s="69"/>
      <c r="AM165" s="69"/>
      <c r="AN165" s="69"/>
      <c r="AO165" s="69"/>
      <c r="AP165" s="69"/>
      <c r="AQ165" s="69"/>
      <c r="AR165" s="69"/>
      <c r="AS165" s="69"/>
      <c r="AT165" s="69"/>
      <c r="AU165" s="69"/>
      <c r="AV165" s="69"/>
      <c r="AW165" s="69"/>
      <c r="AX165" s="69"/>
      <c r="AY165" s="69"/>
      <c r="AZ165" s="69"/>
      <c r="BA165" s="69"/>
      <c r="BB165" s="69"/>
      <c r="BC165" s="69"/>
      <c r="BD165" s="69"/>
      <c r="BE165" s="69"/>
      <c r="BF165" s="69"/>
      <c r="BG165" s="69"/>
      <c r="BH165" s="69"/>
    </row>
    <row r="166" spans="1:60" x14ac:dyDescent="0.3">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69"/>
      <c r="AG166" s="69"/>
      <c r="AH166" s="69"/>
      <c r="AI166" s="69"/>
      <c r="AJ166" s="69"/>
      <c r="AK166" s="69"/>
      <c r="AL166" s="69"/>
      <c r="AM166" s="69"/>
      <c r="AN166" s="69"/>
      <c r="AO166" s="69"/>
      <c r="AP166" s="69"/>
      <c r="AQ166" s="69"/>
      <c r="AR166" s="69"/>
      <c r="AS166" s="69"/>
      <c r="AT166" s="69"/>
      <c r="AU166" s="69"/>
      <c r="AV166" s="69"/>
      <c r="AW166" s="69"/>
      <c r="AX166" s="69"/>
      <c r="AY166" s="69"/>
      <c r="AZ166" s="69"/>
      <c r="BA166" s="69"/>
      <c r="BB166" s="69"/>
      <c r="BC166" s="69"/>
      <c r="BD166" s="69"/>
      <c r="BE166" s="69"/>
      <c r="BF166" s="69"/>
      <c r="BG166" s="69"/>
      <c r="BH166" s="69"/>
    </row>
    <row r="167" spans="1:60" x14ac:dyDescent="0.3">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c r="AN167" s="69"/>
      <c r="AO167" s="69"/>
      <c r="AP167" s="69"/>
      <c r="AQ167" s="69"/>
      <c r="AR167" s="69"/>
      <c r="AS167" s="69"/>
      <c r="AT167" s="69"/>
      <c r="AU167" s="69"/>
      <c r="AV167" s="69"/>
      <c r="AW167" s="69"/>
      <c r="AX167" s="69"/>
      <c r="AY167" s="69"/>
      <c r="AZ167" s="69"/>
      <c r="BA167" s="69"/>
      <c r="BB167" s="69"/>
      <c r="BC167" s="69"/>
      <c r="BD167" s="69"/>
      <c r="BE167" s="69"/>
      <c r="BF167" s="69"/>
      <c r="BG167" s="69"/>
      <c r="BH167" s="69"/>
    </row>
    <row r="168" spans="1:60" x14ac:dyDescent="0.3">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c r="AA168" s="69"/>
      <c r="AB168" s="69"/>
      <c r="AC168" s="69"/>
      <c r="AD168" s="69"/>
      <c r="AE168" s="69"/>
      <c r="AF168" s="69"/>
      <c r="AG168" s="69"/>
      <c r="AH168" s="69"/>
      <c r="AI168" s="69"/>
      <c r="AJ168" s="69"/>
      <c r="AK168" s="69"/>
      <c r="AL168" s="69"/>
      <c r="AM168" s="69"/>
      <c r="AN168" s="69"/>
      <c r="AO168" s="69"/>
      <c r="AP168" s="69"/>
      <c r="AQ168" s="69"/>
      <c r="AR168" s="69"/>
      <c r="AS168" s="69"/>
      <c r="AT168" s="69"/>
      <c r="AU168" s="69"/>
      <c r="AV168" s="69"/>
      <c r="AW168" s="69"/>
      <c r="AX168" s="69"/>
      <c r="AY168" s="69"/>
      <c r="AZ168" s="69"/>
      <c r="BA168" s="69"/>
      <c r="BB168" s="69"/>
      <c r="BC168" s="69"/>
      <c r="BD168" s="69"/>
      <c r="BE168" s="69"/>
      <c r="BF168" s="69"/>
      <c r="BG168" s="69"/>
      <c r="BH168" s="69"/>
    </row>
    <row r="169" spans="1:60" x14ac:dyDescent="0.3">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c r="AA169" s="69"/>
      <c r="AB169" s="69"/>
      <c r="AC169" s="69"/>
      <c r="AD169" s="69"/>
      <c r="AE169" s="69"/>
      <c r="AF169" s="69"/>
      <c r="AG169" s="69"/>
      <c r="AH169" s="69"/>
      <c r="AI169" s="69"/>
      <c r="AJ169" s="69"/>
      <c r="AK169" s="69"/>
      <c r="AL169" s="69"/>
      <c r="AM169" s="69"/>
      <c r="AN169" s="69"/>
      <c r="AO169" s="69"/>
      <c r="AP169" s="69"/>
      <c r="AQ169" s="69"/>
      <c r="AR169" s="69"/>
      <c r="AS169" s="69"/>
      <c r="AT169" s="69"/>
      <c r="AU169" s="69"/>
      <c r="AV169" s="69"/>
      <c r="AW169" s="69"/>
      <c r="AX169" s="69"/>
      <c r="AY169" s="69"/>
      <c r="AZ169" s="69"/>
      <c r="BA169" s="69"/>
      <c r="BB169" s="69"/>
      <c r="BC169" s="69"/>
      <c r="BD169" s="69"/>
      <c r="BE169" s="69"/>
      <c r="BF169" s="69"/>
      <c r="BG169" s="69"/>
      <c r="BH169" s="69"/>
    </row>
    <row r="170" spans="1:60" x14ac:dyDescent="0.3">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c r="AA170" s="69"/>
      <c r="AB170" s="69"/>
      <c r="AC170" s="69"/>
      <c r="AD170" s="69"/>
      <c r="AE170" s="69"/>
      <c r="AF170" s="69"/>
      <c r="AG170" s="69"/>
      <c r="AH170" s="69"/>
      <c r="AI170" s="69"/>
      <c r="AJ170" s="69"/>
      <c r="AK170" s="69"/>
      <c r="AL170" s="69"/>
      <c r="AM170" s="69"/>
      <c r="AN170" s="69"/>
      <c r="AO170" s="69"/>
      <c r="AP170" s="69"/>
      <c r="AQ170" s="69"/>
      <c r="AR170" s="69"/>
      <c r="AS170" s="69"/>
      <c r="AT170" s="69"/>
      <c r="AU170" s="69"/>
      <c r="AV170" s="69"/>
      <c r="AW170" s="69"/>
      <c r="AX170" s="69"/>
      <c r="AY170" s="69"/>
      <c r="AZ170" s="69"/>
      <c r="BA170" s="69"/>
      <c r="BB170" s="69"/>
      <c r="BC170" s="69"/>
      <c r="BD170" s="69"/>
      <c r="BE170" s="69"/>
      <c r="BF170" s="69"/>
      <c r="BG170" s="69"/>
      <c r="BH170" s="69"/>
    </row>
    <row r="171" spans="1:60" x14ac:dyDescent="0.3">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69"/>
      <c r="AB171" s="69"/>
      <c r="AC171" s="69"/>
      <c r="AD171" s="69"/>
      <c r="AE171" s="69"/>
      <c r="AF171" s="69"/>
      <c r="AG171" s="69"/>
      <c r="AH171" s="69"/>
      <c r="AI171" s="69"/>
      <c r="AJ171" s="69"/>
      <c r="AK171" s="69"/>
      <c r="AL171" s="69"/>
      <c r="AM171" s="69"/>
      <c r="AN171" s="69"/>
      <c r="AO171" s="69"/>
      <c r="AP171" s="69"/>
      <c r="AQ171" s="69"/>
      <c r="AR171" s="69"/>
      <c r="AS171" s="69"/>
      <c r="AT171" s="69"/>
      <c r="AU171" s="69"/>
      <c r="AV171" s="69"/>
      <c r="AW171" s="69"/>
      <c r="AX171" s="69"/>
      <c r="AY171" s="69"/>
      <c r="AZ171" s="69"/>
      <c r="BA171" s="69"/>
      <c r="BB171" s="69"/>
      <c r="BC171" s="69"/>
      <c r="BD171" s="69"/>
      <c r="BE171" s="69"/>
      <c r="BF171" s="69"/>
      <c r="BG171" s="69"/>
      <c r="BH171" s="69"/>
    </row>
    <row r="172" spans="1:60" x14ac:dyDescent="0.3">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c r="AF172" s="69"/>
      <c r="AG172" s="69"/>
      <c r="AH172" s="69"/>
      <c r="AI172" s="69"/>
      <c r="AJ172" s="69"/>
      <c r="AK172" s="69"/>
      <c r="AL172" s="69"/>
      <c r="AM172" s="69"/>
      <c r="AN172" s="69"/>
      <c r="AO172" s="69"/>
      <c r="AP172" s="69"/>
      <c r="AQ172" s="69"/>
      <c r="AR172" s="69"/>
      <c r="AS172" s="69"/>
      <c r="AT172" s="69"/>
      <c r="AU172" s="69"/>
      <c r="AV172" s="69"/>
      <c r="AW172" s="69"/>
      <c r="AX172" s="69"/>
      <c r="AY172" s="69"/>
      <c r="AZ172" s="69"/>
      <c r="BA172" s="69"/>
      <c r="BB172" s="69"/>
      <c r="BC172" s="69"/>
      <c r="BD172" s="69"/>
      <c r="BE172" s="69"/>
      <c r="BF172" s="69"/>
      <c r="BG172" s="69"/>
      <c r="BH172" s="69"/>
    </row>
    <row r="173" spans="1:60" x14ac:dyDescent="0.3">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c r="AP173" s="69"/>
      <c r="AQ173" s="69"/>
      <c r="AR173" s="69"/>
      <c r="AS173" s="69"/>
      <c r="AT173" s="69"/>
      <c r="AU173" s="69"/>
      <c r="AV173" s="69"/>
      <c r="AW173" s="69"/>
      <c r="AX173" s="69"/>
      <c r="AY173" s="69"/>
      <c r="AZ173" s="69"/>
      <c r="BA173" s="69"/>
      <c r="BB173" s="69"/>
      <c r="BC173" s="69"/>
      <c r="BD173" s="69"/>
      <c r="BE173" s="69"/>
      <c r="BF173" s="69"/>
      <c r="BG173" s="69"/>
      <c r="BH173" s="69"/>
    </row>
    <row r="174" spans="1:60" x14ac:dyDescent="0.3">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c r="AF174" s="69"/>
      <c r="AG174" s="69"/>
      <c r="AH174" s="69"/>
      <c r="AI174" s="69"/>
      <c r="AJ174" s="69"/>
      <c r="AK174" s="69"/>
      <c r="AL174" s="69"/>
      <c r="AM174" s="69"/>
      <c r="AN174" s="69"/>
      <c r="AO174" s="69"/>
      <c r="AP174" s="69"/>
      <c r="AQ174" s="69"/>
      <c r="AR174" s="69"/>
      <c r="AS174" s="69"/>
      <c r="AT174" s="69"/>
      <c r="AU174" s="69"/>
      <c r="AV174" s="69"/>
      <c r="AW174" s="69"/>
      <c r="AX174" s="69"/>
      <c r="AY174" s="69"/>
      <c r="AZ174" s="69"/>
      <c r="BA174" s="69"/>
      <c r="BB174" s="69"/>
      <c r="BC174" s="69"/>
      <c r="BD174" s="69"/>
      <c r="BE174" s="69"/>
      <c r="BF174" s="69"/>
      <c r="BG174" s="69"/>
      <c r="BH174" s="69"/>
    </row>
    <row r="175" spans="1:60" x14ac:dyDescent="0.3">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c r="AF175" s="69"/>
      <c r="AG175" s="69"/>
      <c r="AH175" s="69"/>
      <c r="AI175" s="69"/>
      <c r="AJ175" s="69"/>
      <c r="AK175" s="69"/>
      <c r="AL175" s="69"/>
      <c r="AM175" s="69"/>
      <c r="AN175" s="69"/>
      <c r="AO175" s="69"/>
      <c r="AP175" s="69"/>
      <c r="AQ175" s="69"/>
      <c r="AR175" s="69"/>
      <c r="AS175" s="69"/>
      <c r="AT175" s="69"/>
      <c r="AU175" s="69"/>
      <c r="AV175" s="69"/>
      <c r="AW175" s="69"/>
      <c r="AX175" s="69"/>
      <c r="AY175" s="69"/>
      <c r="AZ175" s="69"/>
      <c r="BA175" s="69"/>
      <c r="BB175" s="69"/>
      <c r="BC175" s="69"/>
      <c r="BD175" s="69"/>
      <c r="BE175" s="69"/>
      <c r="BF175" s="69"/>
      <c r="BG175" s="69"/>
      <c r="BH175" s="69"/>
    </row>
    <row r="176" spans="1:60" x14ac:dyDescent="0.3">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c r="AF176" s="69"/>
      <c r="AG176" s="69"/>
      <c r="AH176" s="69"/>
      <c r="AI176" s="69"/>
      <c r="AJ176" s="69"/>
      <c r="AK176" s="69"/>
      <c r="AL176" s="69"/>
      <c r="AM176" s="69"/>
      <c r="AN176" s="69"/>
      <c r="AO176" s="69"/>
      <c r="AP176" s="69"/>
      <c r="AQ176" s="69"/>
      <c r="AR176" s="69"/>
      <c r="AS176" s="69"/>
      <c r="AT176" s="69"/>
      <c r="AU176" s="69"/>
      <c r="AV176" s="69"/>
      <c r="AW176" s="69"/>
      <c r="AX176" s="69"/>
      <c r="AY176" s="69"/>
      <c r="AZ176" s="69"/>
      <c r="BA176" s="69"/>
      <c r="BB176" s="69"/>
      <c r="BC176" s="69"/>
      <c r="BD176" s="69"/>
      <c r="BE176" s="69"/>
      <c r="BF176" s="69"/>
      <c r="BG176" s="69"/>
      <c r="BH176" s="69"/>
    </row>
    <row r="177" spans="1:60" x14ac:dyDescent="0.3">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69"/>
      <c r="AY177" s="69"/>
      <c r="AZ177" s="69"/>
      <c r="BA177" s="69"/>
      <c r="BB177" s="69"/>
      <c r="BC177" s="69"/>
      <c r="BD177" s="69"/>
      <c r="BE177" s="69"/>
      <c r="BF177" s="69"/>
      <c r="BG177" s="69"/>
      <c r="BH177" s="69"/>
    </row>
    <row r="178" spans="1:60" x14ac:dyDescent="0.3">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c r="AF178" s="69"/>
      <c r="AG178" s="69"/>
      <c r="AH178" s="69"/>
      <c r="AI178" s="69"/>
      <c r="AJ178" s="69"/>
      <c r="AK178" s="69"/>
      <c r="AL178" s="69"/>
      <c r="AM178" s="69"/>
      <c r="AN178" s="69"/>
      <c r="AO178" s="69"/>
      <c r="AP178" s="69"/>
      <c r="AQ178" s="69"/>
      <c r="AR178" s="69"/>
      <c r="AS178" s="69"/>
      <c r="AT178" s="69"/>
      <c r="AU178" s="69"/>
      <c r="AV178" s="69"/>
      <c r="AW178" s="69"/>
      <c r="AX178" s="69"/>
      <c r="AY178" s="69"/>
      <c r="AZ178" s="69"/>
      <c r="BA178" s="69"/>
      <c r="BB178" s="69"/>
      <c r="BC178" s="69"/>
      <c r="BD178" s="69"/>
      <c r="BE178" s="69"/>
      <c r="BF178" s="69"/>
      <c r="BG178" s="69"/>
      <c r="BH178" s="69"/>
    </row>
    <row r="179" spans="1:60" x14ac:dyDescent="0.3">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69"/>
      <c r="AG179" s="69"/>
      <c r="AH179" s="69"/>
      <c r="AI179" s="69"/>
      <c r="AJ179" s="69"/>
      <c r="AK179" s="69"/>
      <c r="AL179" s="69"/>
      <c r="AM179" s="69"/>
      <c r="AN179" s="69"/>
      <c r="AO179" s="69"/>
      <c r="AP179" s="69"/>
      <c r="AQ179" s="69"/>
      <c r="AR179" s="69"/>
      <c r="AS179" s="69"/>
      <c r="AT179" s="69"/>
      <c r="AU179" s="69"/>
      <c r="AV179" s="69"/>
      <c r="AW179" s="69"/>
      <c r="AX179" s="69"/>
      <c r="AY179" s="69"/>
      <c r="AZ179" s="69"/>
      <c r="BA179" s="69"/>
      <c r="BB179" s="69"/>
      <c r="BC179" s="69"/>
      <c r="BD179" s="69"/>
      <c r="BE179" s="69"/>
      <c r="BF179" s="69"/>
      <c r="BG179" s="69"/>
      <c r="BH179" s="69"/>
    </row>
    <row r="180" spans="1:60" x14ac:dyDescent="0.3">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c r="AA180" s="69"/>
      <c r="AB180" s="69"/>
      <c r="AC180" s="69"/>
      <c r="AD180" s="69"/>
      <c r="AE180" s="69"/>
      <c r="AF180" s="69"/>
      <c r="AG180" s="69"/>
      <c r="AH180" s="69"/>
      <c r="AI180" s="69"/>
      <c r="AJ180" s="69"/>
      <c r="AK180" s="69"/>
      <c r="AL180" s="69"/>
      <c r="AM180" s="69"/>
      <c r="AN180" s="69"/>
      <c r="AO180" s="69"/>
      <c r="AP180" s="69"/>
      <c r="AQ180" s="69"/>
      <c r="AR180" s="69"/>
      <c r="AS180" s="69"/>
      <c r="AT180" s="69"/>
      <c r="AU180" s="69"/>
      <c r="AV180" s="69"/>
      <c r="AW180" s="69"/>
      <c r="AX180" s="69"/>
      <c r="AY180" s="69"/>
      <c r="AZ180" s="69"/>
      <c r="BA180" s="69"/>
      <c r="BB180" s="69"/>
      <c r="BC180" s="69"/>
      <c r="BD180" s="69"/>
      <c r="BE180" s="69"/>
      <c r="BF180" s="69"/>
      <c r="BG180" s="69"/>
      <c r="BH180" s="69"/>
    </row>
    <row r="181" spans="1:60" x14ac:dyDescent="0.3">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69"/>
      <c r="AW181" s="69"/>
      <c r="AX181" s="69"/>
      <c r="AY181" s="69"/>
      <c r="AZ181" s="69"/>
      <c r="BA181" s="69"/>
      <c r="BB181" s="69"/>
      <c r="BC181" s="69"/>
      <c r="BD181" s="69"/>
      <c r="BE181" s="69"/>
      <c r="BF181" s="69"/>
      <c r="BG181" s="69"/>
      <c r="BH181" s="69"/>
    </row>
    <row r="182" spans="1:60" x14ac:dyDescent="0.3">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69"/>
      <c r="AG182" s="69"/>
      <c r="AH182" s="69"/>
      <c r="AI182" s="69"/>
      <c r="AJ182" s="69"/>
      <c r="AK182" s="69"/>
      <c r="AL182" s="69"/>
      <c r="AM182" s="69"/>
      <c r="AN182" s="69"/>
      <c r="AO182" s="69"/>
      <c r="AP182" s="69"/>
      <c r="AQ182" s="69"/>
      <c r="AR182" s="69"/>
      <c r="AS182" s="69"/>
      <c r="AT182" s="69"/>
      <c r="AU182" s="69"/>
      <c r="AV182" s="69"/>
      <c r="AW182" s="69"/>
      <c r="AX182" s="69"/>
      <c r="AY182" s="69"/>
      <c r="AZ182" s="69"/>
      <c r="BA182" s="69"/>
      <c r="BB182" s="69"/>
      <c r="BC182" s="69"/>
      <c r="BD182" s="69"/>
      <c r="BE182" s="69"/>
      <c r="BF182" s="69"/>
      <c r="BG182" s="69"/>
      <c r="BH182" s="69"/>
    </row>
    <row r="183" spans="1:60" x14ac:dyDescent="0.3">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c r="AA183" s="69"/>
      <c r="AB183" s="69"/>
      <c r="AC183" s="69"/>
      <c r="AD183" s="69"/>
      <c r="AE183" s="69"/>
      <c r="AF183" s="69"/>
      <c r="AG183" s="69"/>
      <c r="AH183" s="69"/>
      <c r="AI183" s="69"/>
      <c r="AJ183" s="69"/>
      <c r="AK183" s="69"/>
      <c r="AL183" s="69"/>
      <c r="AM183" s="69"/>
      <c r="AN183" s="69"/>
      <c r="AO183" s="69"/>
      <c r="AP183" s="69"/>
      <c r="AQ183" s="69"/>
      <c r="AR183" s="69"/>
      <c r="AS183" s="69"/>
      <c r="AT183" s="69"/>
      <c r="AU183" s="69"/>
      <c r="AV183" s="69"/>
      <c r="AW183" s="69"/>
      <c r="AX183" s="69"/>
      <c r="AY183" s="69"/>
      <c r="AZ183" s="69"/>
      <c r="BA183" s="69"/>
      <c r="BB183" s="69"/>
      <c r="BC183" s="69"/>
      <c r="BD183" s="69"/>
      <c r="BE183" s="69"/>
      <c r="BF183" s="69"/>
      <c r="BG183" s="69"/>
      <c r="BH183" s="69"/>
    </row>
    <row r="184" spans="1:60" x14ac:dyDescent="0.3">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69"/>
      <c r="AK184" s="69"/>
      <c r="AL184" s="69"/>
      <c r="AM184" s="69"/>
      <c r="AN184" s="69"/>
      <c r="AO184" s="69"/>
      <c r="AP184" s="69"/>
      <c r="AQ184" s="69"/>
      <c r="AR184" s="69"/>
      <c r="AS184" s="69"/>
      <c r="AT184" s="69"/>
      <c r="AU184" s="69"/>
      <c r="AV184" s="69"/>
      <c r="AW184" s="69"/>
      <c r="AX184" s="69"/>
      <c r="AY184" s="69"/>
      <c r="AZ184" s="69"/>
      <c r="BA184" s="69"/>
      <c r="BB184" s="69"/>
      <c r="BC184" s="69"/>
      <c r="BD184" s="69"/>
      <c r="BE184" s="69"/>
      <c r="BF184" s="69"/>
      <c r="BG184" s="69"/>
      <c r="BH184" s="69"/>
    </row>
    <row r="185" spans="1:60" x14ac:dyDescent="0.3">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69"/>
      <c r="AG185" s="69"/>
      <c r="AH185" s="69"/>
      <c r="AI185" s="69"/>
      <c r="AJ185" s="69"/>
      <c r="AK185" s="69"/>
      <c r="AL185" s="69"/>
      <c r="AM185" s="69"/>
      <c r="AN185" s="69"/>
      <c r="AO185" s="69"/>
      <c r="AP185" s="69"/>
      <c r="AQ185" s="69"/>
      <c r="AR185" s="69"/>
      <c r="AS185" s="69"/>
      <c r="AT185" s="69"/>
      <c r="AU185" s="69"/>
      <c r="AV185" s="69"/>
      <c r="AW185" s="69"/>
      <c r="AX185" s="69"/>
      <c r="AY185" s="69"/>
      <c r="AZ185" s="69"/>
      <c r="BA185" s="69"/>
      <c r="BB185" s="69"/>
      <c r="BC185" s="69"/>
      <c r="BD185" s="69"/>
      <c r="BE185" s="69"/>
      <c r="BF185" s="69"/>
      <c r="BG185" s="69"/>
      <c r="BH185" s="69"/>
    </row>
    <row r="186" spans="1:60" x14ac:dyDescent="0.3">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c r="AA186" s="69"/>
      <c r="AB186" s="69"/>
      <c r="AC186" s="69"/>
      <c r="AD186" s="69"/>
      <c r="AE186" s="69"/>
      <c r="AF186" s="69"/>
      <c r="AG186" s="69"/>
      <c r="AH186" s="69"/>
      <c r="AI186" s="69"/>
      <c r="AJ186" s="69"/>
      <c r="AK186" s="69"/>
      <c r="AL186" s="69"/>
      <c r="AM186" s="69"/>
      <c r="AN186" s="69"/>
      <c r="AO186" s="69"/>
      <c r="AP186" s="69"/>
      <c r="AQ186" s="69"/>
      <c r="AR186" s="69"/>
      <c r="AS186" s="69"/>
      <c r="AT186" s="69"/>
      <c r="AU186" s="69"/>
      <c r="AV186" s="69"/>
      <c r="AW186" s="69"/>
      <c r="AX186" s="69"/>
      <c r="AY186" s="69"/>
      <c r="AZ186" s="69"/>
      <c r="BA186" s="69"/>
      <c r="BB186" s="69"/>
      <c r="BC186" s="69"/>
      <c r="BD186" s="69"/>
      <c r="BE186" s="69"/>
      <c r="BF186" s="69"/>
      <c r="BG186" s="69"/>
      <c r="BH186" s="69"/>
    </row>
    <row r="187" spans="1:60" x14ac:dyDescent="0.3">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69"/>
      <c r="AG187" s="69"/>
      <c r="AH187" s="69"/>
      <c r="AI187" s="69"/>
      <c r="AJ187" s="69"/>
      <c r="AK187" s="69"/>
      <c r="AL187" s="69"/>
      <c r="AM187" s="69"/>
      <c r="AN187" s="69"/>
      <c r="AO187" s="69"/>
      <c r="AP187" s="69"/>
      <c r="AQ187" s="69"/>
      <c r="AR187" s="69"/>
      <c r="AS187" s="69"/>
      <c r="AT187" s="69"/>
      <c r="AU187" s="69"/>
      <c r="AV187" s="69"/>
      <c r="AW187" s="69"/>
      <c r="AX187" s="69"/>
      <c r="AY187" s="69"/>
      <c r="AZ187" s="69"/>
      <c r="BA187" s="69"/>
      <c r="BB187" s="69"/>
      <c r="BC187" s="69"/>
      <c r="BD187" s="69"/>
      <c r="BE187" s="69"/>
      <c r="BF187" s="69"/>
      <c r="BG187" s="69"/>
      <c r="BH187" s="69"/>
    </row>
    <row r="188" spans="1:60" x14ac:dyDescent="0.3">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69"/>
      <c r="AH188" s="69"/>
      <c r="AI188" s="69"/>
      <c r="AJ188" s="69"/>
      <c r="AK188" s="69"/>
      <c r="AL188" s="69"/>
      <c r="AM188" s="69"/>
      <c r="AN188" s="69"/>
      <c r="AO188" s="69"/>
      <c r="AP188" s="69"/>
      <c r="AQ188" s="69"/>
      <c r="AR188" s="69"/>
      <c r="AS188" s="69"/>
      <c r="AT188" s="69"/>
      <c r="AU188" s="69"/>
      <c r="AV188" s="69"/>
      <c r="AW188" s="69"/>
      <c r="AX188" s="69"/>
      <c r="AY188" s="69"/>
      <c r="AZ188" s="69"/>
      <c r="BA188" s="69"/>
      <c r="BB188" s="69"/>
      <c r="BC188" s="69"/>
      <c r="BD188" s="69"/>
      <c r="BE188" s="69"/>
      <c r="BF188" s="69"/>
      <c r="BG188" s="69"/>
      <c r="BH188" s="69"/>
    </row>
    <row r="189" spans="1:60" x14ac:dyDescent="0.3">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c r="AA189" s="69"/>
      <c r="AB189" s="69"/>
      <c r="AC189" s="69"/>
      <c r="AD189" s="69"/>
      <c r="AE189" s="69"/>
      <c r="AF189" s="69"/>
      <c r="AG189" s="69"/>
      <c r="AH189" s="69"/>
      <c r="AI189" s="69"/>
      <c r="AJ189" s="69"/>
      <c r="AK189" s="69"/>
      <c r="AL189" s="69"/>
      <c r="AM189" s="69"/>
      <c r="AN189" s="69"/>
      <c r="AO189" s="69"/>
      <c r="AP189" s="69"/>
      <c r="AQ189" s="69"/>
      <c r="AR189" s="69"/>
      <c r="AS189" s="69"/>
      <c r="AT189" s="69"/>
      <c r="AU189" s="69"/>
      <c r="AV189" s="69"/>
      <c r="AW189" s="69"/>
      <c r="AX189" s="69"/>
      <c r="AY189" s="69"/>
      <c r="AZ189" s="69"/>
      <c r="BA189" s="69"/>
      <c r="BB189" s="69"/>
      <c r="BC189" s="69"/>
      <c r="BD189" s="69"/>
      <c r="BE189" s="69"/>
      <c r="BF189" s="69"/>
      <c r="BG189" s="69"/>
      <c r="BH189" s="69"/>
    </row>
    <row r="190" spans="1:60" x14ac:dyDescent="0.3">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c r="AF190" s="69"/>
      <c r="AG190" s="69"/>
      <c r="AH190" s="69"/>
      <c r="AI190" s="69"/>
      <c r="AJ190" s="69"/>
      <c r="AK190" s="69"/>
      <c r="AL190" s="69"/>
      <c r="AM190" s="69"/>
      <c r="AN190" s="69"/>
      <c r="AO190" s="69"/>
      <c r="AP190" s="69"/>
      <c r="AQ190" s="69"/>
      <c r="AR190" s="69"/>
      <c r="AS190" s="69"/>
      <c r="AT190" s="69"/>
      <c r="AU190" s="69"/>
      <c r="AV190" s="69"/>
      <c r="AW190" s="69"/>
      <c r="AX190" s="69"/>
      <c r="AY190" s="69"/>
      <c r="AZ190" s="69"/>
      <c r="BA190" s="69"/>
      <c r="BB190" s="69"/>
      <c r="BC190" s="69"/>
      <c r="BD190" s="69"/>
      <c r="BE190" s="69"/>
      <c r="BF190" s="69"/>
      <c r="BG190" s="69"/>
      <c r="BH190" s="69"/>
    </row>
    <row r="191" spans="1:60" x14ac:dyDescent="0.3">
      <c r="A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69"/>
      <c r="AG191" s="69"/>
      <c r="AH191" s="69"/>
      <c r="AI191" s="69"/>
      <c r="AJ191" s="69"/>
      <c r="AK191" s="69"/>
      <c r="AL191" s="69"/>
      <c r="AM191" s="69"/>
      <c r="AN191" s="69"/>
      <c r="AO191" s="69"/>
      <c r="AP191" s="69"/>
      <c r="AQ191" s="69"/>
      <c r="AR191" s="69"/>
      <c r="AS191" s="69"/>
      <c r="AT191" s="69"/>
      <c r="AU191" s="69"/>
      <c r="AV191" s="69"/>
      <c r="AW191" s="69"/>
      <c r="AX191" s="69"/>
      <c r="AY191" s="69"/>
      <c r="AZ191" s="69"/>
      <c r="BA191" s="69"/>
      <c r="BB191" s="69"/>
      <c r="BC191" s="69"/>
      <c r="BD191" s="69"/>
      <c r="BE191" s="69"/>
      <c r="BF191" s="69"/>
      <c r="BG191" s="69"/>
      <c r="BH191" s="69"/>
    </row>
    <row r="192" spans="1:60" x14ac:dyDescent="0.3">
      <c r="A192" s="69"/>
      <c r="J192" s="69"/>
      <c r="K192" s="69"/>
      <c r="L192" s="69"/>
      <c r="M192" s="69"/>
      <c r="N192" s="69"/>
      <c r="O192" s="69"/>
      <c r="P192" s="69"/>
      <c r="Q192" s="69"/>
      <c r="R192" s="69"/>
      <c r="S192" s="69"/>
      <c r="T192" s="69"/>
      <c r="U192" s="69"/>
      <c r="V192" s="69"/>
      <c r="W192" s="69"/>
      <c r="X192" s="69"/>
      <c r="Y192" s="69"/>
      <c r="Z192" s="69"/>
      <c r="AA192" s="69"/>
      <c r="AB192" s="69"/>
      <c r="AC192" s="69"/>
      <c r="AD192" s="69"/>
      <c r="AE192" s="69"/>
      <c r="AF192" s="69"/>
      <c r="AG192" s="69"/>
      <c r="AH192" s="69"/>
      <c r="AI192" s="69"/>
      <c r="AJ192" s="69"/>
      <c r="AK192" s="69"/>
      <c r="AL192" s="69"/>
      <c r="AM192" s="69"/>
      <c r="AN192" s="69"/>
      <c r="AO192" s="69"/>
      <c r="AP192" s="69"/>
      <c r="AQ192" s="69"/>
      <c r="AR192" s="69"/>
      <c r="AS192" s="69"/>
      <c r="AT192" s="69"/>
      <c r="AU192" s="69"/>
      <c r="AV192" s="69"/>
      <c r="AW192" s="69"/>
      <c r="AX192" s="69"/>
      <c r="AY192" s="69"/>
      <c r="AZ192" s="69"/>
      <c r="BA192" s="69"/>
      <c r="BB192" s="69"/>
      <c r="BC192" s="69"/>
      <c r="BD192" s="69"/>
      <c r="BE192" s="69"/>
      <c r="BF192" s="69"/>
      <c r="BG192" s="69"/>
      <c r="BH192" s="69"/>
    </row>
    <row r="193" spans="1:60" x14ac:dyDescent="0.3">
      <c r="A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69"/>
      <c r="AT193" s="69"/>
      <c r="AU193" s="69"/>
      <c r="AV193" s="69"/>
      <c r="AW193" s="69"/>
      <c r="AX193" s="69"/>
      <c r="AY193" s="69"/>
      <c r="AZ193" s="69"/>
      <c r="BA193" s="69"/>
      <c r="BB193" s="69"/>
      <c r="BC193" s="69"/>
      <c r="BD193" s="69"/>
      <c r="BE193" s="69"/>
      <c r="BF193" s="69"/>
      <c r="BG193" s="69"/>
      <c r="BH193" s="69"/>
    </row>
    <row r="194" spans="1:60" x14ac:dyDescent="0.3">
      <c r="A194" s="69"/>
      <c r="J194" s="69"/>
      <c r="K194" s="69"/>
      <c r="L194" s="69"/>
      <c r="M194" s="69"/>
      <c r="N194" s="69"/>
      <c r="O194" s="69"/>
      <c r="P194" s="69"/>
      <c r="Q194" s="69"/>
      <c r="R194" s="69"/>
      <c r="S194" s="69"/>
      <c r="T194" s="69"/>
      <c r="U194" s="69"/>
      <c r="V194" s="69"/>
      <c r="W194" s="69"/>
      <c r="X194" s="69"/>
      <c r="Y194" s="69"/>
      <c r="Z194" s="69"/>
      <c r="AA194" s="69"/>
      <c r="AB194" s="69"/>
      <c r="AC194" s="69"/>
      <c r="AD194" s="69"/>
      <c r="AE194" s="69"/>
      <c r="AF194" s="69"/>
      <c r="AG194" s="69"/>
      <c r="AH194" s="69"/>
      <c r="AI194" s="69"/>
      <c r="AJ194" s="69"/>
      <c r="AK194" s="69"/>
      <c r="AL194" s="69"/>
      <c r="AM194" s="69"/>
      <c r="AN194" s="69"/>
      <c r="AO194" s="69"/>
      <c r="AP194" s="69"/>
      <c r="AQ194" s="69"/>
      <c r="AR194" s="69"/>
      <c r="AS194" s="69"/>
      <c r="AT194" s="69"/>
      <c r="AU194" s="69"/>
      <c r="AV194" s="69"/>
      <c r="AW194" s="69"/>
      <c r="AX194" s="69"/>
      <c r="AY194" s="69"/>
      <c r="AZ194" s="69"/>
      <c r="BA194" s="69"/>
      <c r="BB194" s="69"/>
      <c r="BC194" s="69"/>
      <c r="BD194" s="69"/>
      <c r="BE194" s="69"/>
      <c r="BF194" s="69"/>
      <c r="BG194" s="69"/>
      <c r="BH194" s="69"/>
    </row>
    <row r="195" spans="1:60" x14ac:dyDescent="0.3">
      <c r="A195" s="69"/>
      <c r="J195" s="69"/>
      <c r="K195" s="69"/>
      <c r="L195" s="69"/>
      <c r="M195" s="69"/>
      <c r="N195" s="69"/>
      <c r="O195" s="69"/>
      <c r="P195" s="69"/>
      <c r="Q195" s="69"/>
      <c r="R195" s="69"/>
      <c r="S195" s="69"/>
      <c r="T195" s="69"/>
      <c r="U195" s="69"/>
      <c r="V195" s="69"/>
      <c r="W195" s="69"/>
      <c r="X195" s="69"/>
      <c r="Y195" s="69"/>
      <c r="Z195" s="69"/>
      <c r="AA195" s="69"/>
      <c r="AB195" s="69"/>
      <c r="AC195" s="69"/>
      <c r="AD195" s="69"/>
      <c r="AE195" s="69"/>
      <c r="AF195" s="69"/>
      <c r="AG195" s="69"/>
      <c r="AH195" s="69"/>
      <c r="AI195" s="69"/>
      <c r="AJ195" s="69"/>
      <c r="AK195" s="69"/>
      <c r="AL195" s="69"/>
      <c r="AM195" s="69"/>
      <c r="AN195" s="69"/>
      <c r="AO195" s="69"/>
      <c r="AP195" s="69"/>
      <c r="AQ195" s="69"/>
      <c r="AR195" s="69"/>
      <c r="AS195" s="69"/>
      <c r="AT195" s="69"/>
      <c r="AU195" s="69"/>
      <c r="AV195" s="69"/>
      <c r="AW195" s="69"/>
      <c r="AX195" s="69"/>
      <c r="AY195" s="69"/>
      <c r="AZ195" s="69"/>
      <c r="BA195" s="69"/>
      <c r="BB195" s="69"/>
      <c r="BC195" s="69"/>
      <c r="BD195" s="69"/>
      <c r="BE195" s="69"/>
      <c r="BF195" s="69"/>
      <c r="BG195" s="69"/>
      <c r="BH195" s="69"/>
    </row>
    <row r="196" spans="1:60" x14ac:dyDescent="0.3">
      <c r="A196" s="69"/>
      <c r="J196" s="69"/>
      <c r="K196" s="69"/>
      <c r="L196" s="69"/>
      <c r="M196" s="69"/>
      <c r="N196" s="69"/>
      <c r="O196" s="69"/>
      <c r="P196" s="69"/>
      <c r="Q196" s="69"/>
      <c r="R196" s="69"/>
      <c r="S196" s="69"/>
      <c r="T196" s="69"/>
      <c r="U196" s="69"/>
      <c r="V196" s="69"/>
      <c r="W196" s="69"/>
      <c r="X196" s="69"/>
      <c r="Y196" s="69"/>
      <c r="Z196" s="69"/>
      <c r="AA196" s="69"/>
      <c r="AB196" s="69"/>
      <c r="AC196" s="69"/>
      <c r="AD196" s="69"/>
      <c r="AE196" s="69"/>
      <c r="AF196" s="69"/>
      <c r="AG196" s="69"/>
      <c r="AH196" s="69"/>
      <c r="AI196" s="69"/>
      <c r="AJ196" s="69"/>
      <c r="AK196" s="69"/>
      <c r="AL196" s="69"/>
      <c r="AM196" s="69"/>
      <c r="AN196" s="69"/>
      <c r="AO196" s="69"/>
      <c r="AP196" s="69"/>
      <c r="AQ196" s="69"/>
      <c r="AR196" s="69"/>
      <c r="AS196" s="69"/>
      <c r="AT196" s="69"/>
      <c r="AU196" s="69"/>
      <c r="AV196" s="69"/>
      <c r="AW196" s="69"/>
      <c r="AX196" s="69"/>
      <c r="AY196" s="69"/>
      <c r="AZ196" s="69"/>
      <c r="BA196" s="69"/>
      <c r="BB196" s="69"/>
      <c r="BC196" s="69"/>
      <c r="BD196" s="69"/>
      <c r="BE196" s="69"/>
      <c r="BF196" s="69"/>
      <c r="BG196" s="69"/>
      <c r="BH196" s="69"/>
    </row>
    <row r="197" spans="1:60" x14ac:dyDescent="0.3">
      <c r="A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69"/>
      <c r="AS197" s="69"/>
      <c r="AT197" s="69"/>
      <c r="AU197" s="69"/>
      <c r="AV197" s="69"/>
      <c r="AW197" s="69"/>
      <c r="AX197" s="69"/>
      <c r="AY197" s="69"/>
      <c r="AZ197" s="69"/>
      <c r="BA197" s="69"/>
      <c r="BB197" s="69"/>
      <c r="BC197" s="69"/>
      <c r="BD197" s="69"/>
      <c r="BE197" s="69"/>
      <c r="BF197" s="69"/>
      <c r="BG197" s="69"/>
      <c r="BH197" s="69"/>
    </row>
    <row r="198" spans="1:60" x14ac:dyDescent="0.3">
      <c r="A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c r="AN198" s="69"/>
      <c r="AO198" s="69"/>
      <c r="AP198" s="69"/>
      <c r="AQ198" s="69"/>
      <c r="AR198" s="69"/>
      <c r="AS198" s="69"/>
      <c r="AT198" s="69"/>
      <c r="AU198" s="69"/>
      <c r="AV198" s="69"/>
      <c r="AW198" s="69"/>
      <c r="AX198" s="69"/>
      <c r="AY198" s="69"/>
      <c r="AZ198" s="69"/>
      <c r="BA198" s="69"/>
      <c r="BB198" s="69"/>
      <c r="BC198" s="69"/>
      <c r="BD198" s="69"/>
      <c r="BE198" s="69"/>
      <c r="BF198" s="69"/>
      <c r="BG198" s="69"/>
      <c r="BH198" s="69"/>
    </row>
    <row r="199" spans="1:60" x14ac:dyDescent="0.3">
      <c r="A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69"/>
      <c r="AG199" s="69"/>
      <c r="AH199" s="69"/>
      <c r="AI199" s="69"/>
      <c r="AJ199" s="69"/>
      <c r="AK199" s="69"/>
      <c r="AL199" s="69"/>
      <c r="AM199" s="69"/>
      <c r="AN199" s="69"/>
      <c r="AO199" s="69"/>
      <c r="AP199" s="69"/>
      <c r="AQ199" s="69"/>
      <c r="AR199" s="69"/>
      <c r="AS199" s="69"/>
      <c r="AT199" s="69"/>
      <c r="AU199" s="69"/>
      <c r="AV199" s="69"/>
      <c r="AW199" s="69"/>
      <c r="AX199" s="69"/>
      <c r="AY199" s="69"/>
      <c r="AZ199" s="69"/>
      <c r="BA199" s="69"/>
      <c r="BB199" s="69"/>
      <c r="BC199" s="69"/>
      <c r="BD199" s="69"/>
      <c r="BE199" s="69"/>
      <c r="BF199" s="69"/>
      <c r="BG199" s="69"/>
      <c r="BH199" s="69"/>
    </row>
    <row r="200" spans="1:60" x14ac:dyDescent="0.3">
      <c r="A200" s="69"/>
      <c r="J200" s="69"/>
      <c r="K200" s="69"/>
      <c r="L200" s="69"/>
      <c r="M200" s="69"/>
      <c r="N200" s="69"/>
      <c r="O200" s="69"/>
      <c r="P200" s="69"/>
      <c r="Q200" s="69"/>
      <c r="R200" s="69"/>
      <c r="S200" s="69"/>
      <c r="T200" s="69"/>
      <c r="U200" s="69"/>
      <c r="V200" s="69"/>
      <c r="W200" s="69"/>
      <c r="X200" s="69"/>
      <c r="Y200" s="69"/>
      <c r="Z200" s="69"/>
      <c r="AA200" s="69"/>
      <c r="AB200" s="69"/>
      <c r="AC200" s="69"/>
      <c r="AD200" s="69"/>
      <c r="AE200" s="69"/>
      <c r="AF200" s="69"/>
      <c r="AG200" s="69"/>
      <c r="AH200" s="69"/>
      <c r="AI200" s="69"/>
      <c r="AJ200" s="69"/>
      <c r="AK200" s="69"/>
      <c r="AL200" s="69"/>
      <c r="AM200" s="69"/>
      <c r="AN200" s="69"/>
      <c r="AO200" s="69"/>
      <c r="AP200" s="69"/>
      <c r="AQ200" s="69"/>
      <c r="AR200" s="69"/>
      <c r="AS200" s="69"/>
      <c r="AT200" s="69"/>
      <c r="AU200" s="69"/>
      <c r="AV200" s="69"/>
      <c r="AW200" s="69"/>
      <c r="AX200" s="69"/>
      <c r="AY200" s="69"/>
      <c r="AZ200" s="69"/>
      <c r="BA200" s="69"/>
      <c r="BB200" s="69"/>
      <c r="BC200" s="69"/>
      <c r="BD200" s="69"/>
      <c r="BE200" s="69"/>
      <c r="BF200" s="69"/>
      <c r="BG200" s="69"/>
      <c r="BH200" s="69"/>
    </row>
    <row r="201" spans="1:60" x14ac:dyDescent="0.3">
      <c r="A201" s="69"/>
      <c r="J201" s="69"/>
      <c r="K201" s="69"/>
      <c r="L201" s="69"/>
      <c r="M201" s="69"/>
      <c r="N201" s="69"/>
      <c r="O201" s="69"/>
      <c r="P201" s="69"/>
      <c r="Q201" s="69"/>
      <c r="R201" s="69"/>
      <c r="S201" s="69"/>
      <c r="T201" s="69"/>
      <c r="U201" s="69"/>
      <c r="V201" s="69"/>
      <c r="W201" s="69"/>
      <c r="X201" s="69"/>
      <c r="Y201" s="69"/>
      <c r="Z201" s="69"/>
      <c r="AA201" s="69"/>
      <c r="AB201" s="69"/>
      <c r="AC201" s="69"/>
      <c r="AD201" s="69"/>
      <c r="AE201" s="69"/>
      <c r="AF201" s="69"/>
      <c r="AG201" s="69"/>
      <c r="AH201" s="69"/>
      <c r="AI201" s="69"/>
      <c r="AJ201" s="69"/>
      <c r="AK201" s="69"/>
      <c r="AL201" s="69"/>
      <c r="AM201" s="69"/>
      <c r="AN201" s="69"/>
      <c r="AO201" s="69"/>
      <c r="AP201" s="69"/>
      <c r="AQ201" s="69"/>
      <c r="AR201" s="69"/>
      <c r="AS201" s="69"/>
      <c r="AT201" s="69"/>
      <c r="AU201" s="69"/>
      <c r="AV201" s="69"/>
      <c r="AW201" s="69"/>
      <c r="AX201" s="69"/>
      <c r="AY201" s="69"/>
      <c r="AZ201" s="69"/>
      <c r="BA201" s="69"/>
      <c r="BB201" s="69"/>
      <c r="BC201" s="69"/>
      <c r="BD201" s="69"/>
      <c r="BE201" s="69"/>
      <c r="BF201" s="69"/>
      <c r="BG201" s="69"/>
      <c r="BH201" s="69"/>
    </row>
    <row r="202" spans="1:60" x14ac:dyDescent="0.3">
      <c r="A202" s="69"/>
      <c r="J202" s="69"/>
      <c r="K202" s="69"/>
      <c r="L202" s="69"/>
      <c r="M202" s="69"/>
      <c r="N202" s="69"/>
      <c r="O202" s="69"/>
      <c r="P202" s="69"/>
      <c r="Q202" s="69"/>
      <c r="R202" s="69"/>
      <c r="S202" s="69"/>
      <c r="T202" s="69"/>
      <c r="U202" s="69"/>
      <c r="V202" s="69"/>
      <c r="W202" s="69"/>
      <c r="X202" s="69"/>
      <c r="Y202" s="69"/>
      <c r="Z202" s="69"/>
      <c r="AA202" s="69"/>
      <c r="AB202" s="69"/>
      <c r="AC202" s="69"/>
      <c r="AD202" s="69"/>
      <c r="AE202" s="69"/>
      <c r="AF202" s="69"/>
      <c r="AG202" s="69"/>
      <c r="AH202" s="69"/>
      <c r="AI202" s="69"/>
      <c r="AJ202" s="69"/>
      <c r="AK202" s="69"/>
      <c r="AL202" s="69"/>
      <c r="AM202" s="69"/>
      <c r="AN202" s="69"/>
      <c r="AO202" s="69"/>
      <c r="AP202" s="69"/>
      <c r="AQ202" s="69"/>
      <c r="AR202" s="69"/>
      <c r="AS202" s="69"/>
      <c r="AT202" s="69"/>
      <c r="AU202" s="69"/>
      <c r="AV202" s="69"/>
      <c r="AW202" s="69"/>
      <c r="AX202" s="69"/>
      <c r="AY202" s="69"/>
      <c r="AZ202" s="69"/>
      <c r="BA202" s="69"/>
      <c r="BB202" s="69"/>
      <c r="BC202" s="69"/>
      <c r="BD202" s="69"/>
      <c r="BE202" s="69"/>
      <c r="BF202" s="69"/>
      <c r="BG202" s="69"/>
      <c r="BH202" s="69"/>
    </row>
    <row r="203" spans="1:60" x14ac:dyDescent="0.3">
      <c r="A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row>
    <row r="204" spans="1:60" x14ac:dyDescent="0.3">
      <c r="A204" s="69"/>
      <c r="J204" s="69"/>
      <c r="K204" s="69"/>
      <c r="L204" s="69"/>
      <c r="M204" s="69"/>
      <c r="N204" s="69"/>
      <c r="O204" s="69"/>
      <c r="P204" s="69"/>
      <c r="Q204" s="69"/>
      <c r="R204" s="69"/>
      <c r="S204" s="69"/>
      <c r="T204" s="69"/>
      <c r="U204" s="69"/>
      <c r="V204" s="69"/>
      <c r="W204" s="69"/>
      <c r="X204" s="69"/>
      <c r="Y204" s="69"/>
      <c r="Z204" s="69"/>
      <c r="AA204" s="69"/>
      <c r="AB204" s="69"/>
      <c r="AC204" s="69"/>
      <c r="AD204" s="69"/>
      <c r="AE204" s="69"/>
      <c r="AF204" s="69"/>
      <c r="AG204" s="69"/>
      <c r="AH204" s="69"/>
      <c r="AI204" s="69"/>
      <c r="AJ204" s="69"/>
      <c r="AK204" s="69"/>
      <c r="AL204" s="69"/>
      <c r="AM204" s="69"/>
      <c r="AN204" s="69"/>
      <c r="AO204" s="69"/>
      <c r="AP204" s="69"/>
      <c r="AQ204" s="69"/>
      <c r="AR204" s="69"/>
      <c r="AS204" s="69"/>
      <c r="AT204" s="69"/>
      <c r="AU204" s="69"/>
      <c r="AV204" s="69"/>
      <c r="AW204" s="69"/>
      <c r="AX204" s="69"/>
      <c r="AY204" s="69"/>
      <c r="AZ204" s="69"/>
      <c r="BA204" s="69"/>
      <c r="BB204" s="69"/>
      <c r="BC204" s="69"/>
      <c r="BD204" s="69"/>
      <c r="BE204" s="69"/>
      <c r="BF204" s="69"/>
      <c r="BG204" s="69"/>
      <c r="BH204" s="69"/>
    </row>
    <row r="205" spans="1:60" x14ac:dyDescent="0.3">
      <c r="A205" s="69"/>
      <c r="J205" s="69"/>
      <c r="K205" s="69"/>
      <c r="L205" s="69"/>
      <c r="M205" s="69"/>
      <c r="N205" s="69"/>
      <c r="O205" s="69"/>
      <c r="P205" s="69"/>
      <c r="Q205" s="69"/>
      <c r="R205" s="69"/>
      <c r="S205" s="69"/>
      <c r="T205" s="69"/>
      <c r="U205" s="69"/>
      <c r="V205" s="69"/>
      <c r="W205" s="69"/>
      <c r="X205" s="69"/>
      <c r="Y205" s="69"/>
      <c r="Z205" s="69"/>
      <c r="AA205" s="69"/>
      <c r="AB205" s="69"/>
      <c r="AC205" s="69"/>
      <c r="AD205" s="69"/>
      <c r="AE205" s="69"/>
      <c r="AF205" s="69"/>
      <c r="AG205" s="69"/>
      <c r="AH205" s="69"/>
      <c r="AI205" s="69"/>
      <c r="AJ205" s="69"/>
      <c r="AK205" s="69"/>
      <c r="AL205" s="69"/>
      <c r="AM205" s="69"/>
      <c r="AN205" s="69"/>
      <c r="AO205" s="69"/>
      <c r="AP205" s="69"/>
      <c r="AQ205" s="69"/>
      <c r="AR205" s="69"/>
      <c r="AS205" s="69"/>
      <c r="AT205" s="69"/>
      <c r="AU205" s="69"/>
      <c r="AV205" s="69"/>
      <c r="AW205" s="69"/>
      <c r="AX205" s="69"/>
      <c r="AY205" s="69"/>
      <c r="AZ205" s="69"/>
      <c r="BA205" s="69"/>
      <c r="BB205" s="69"/>
      <c r="BC205" s="69"/>
      <c r="BD205" s="69"/>
      <c r="BE205" s="69"/>
      <c r="BF205" s="69"/>
      <c r="BG205" s="69"/>
      <c r="BH205" s="69"/>
    </row>
    <row r="206" spans="1:60" x14ac:dyDescent="0.3">
      <c r="A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69"/>
      <c r="AG206" s="69"/>
      <c r="AH206" s="69"/>
      <c r="AI206" s="69"/>
      <c r="AJ206" s="69"/>
      <c r="AK206" s="69"/>
      <c r="AL206" s="69"/>
      <c r="AM206" s="69"/>
      <c r="AN206" s="69"/>
      <c r="AO206" s="69"/>
      <c r="AP206" s="69"/>
      <c r="AQ206" s="69"/>
      <c r="AR206" s="69"/>
      <c r="AS206" s="69"/>
      <c r="AT206" s="69"/>
      <c r="AU206" s="69"/>
      <c r="AV206" s="69"/>
      <c r="AW206" s="69"/>
      <c r="AX206" s="69"/>
      <c r="AY206" s="69"/>
      <c r="AZ206" s="69"/>
      <c r="BA206" s="69"/>
      <c r="BB206" s="69"/>
      <c r="BC206" s="69"/>
      <c r="BD206" s="69"/>
      <c r="BE206" s="69"/>
      <c r="BF206" s="69"/>
      <c r="BG206" s="69"/>
      <c r="BH206" s="69"/>
    </row>
    <row r="207" spans="1:60" x14ac:dyDescent="0.3">
      <c r="A207" s="69"/>
      <c r="J207" s="69"/>
      <c r="K207" s="69"/>
      <c r="L207" s="69"/>
      <c r="M207" s="69"/>
      <c r="N207" s="69"/>
      <c r="O207" s="69"/>
      <c r="P207" s="69"/>
      <c r="Q207" s="69"/>
      <c r="R207" s="69"/>
      <c r="S207" s="69"/>
      <c r="T207" s="69"/>
      <c r="U207" s="69"/>
      <c r="V207" s="69"/>
      <c r="W207" s="69"/>
      <c r="X207" s="69"/>
      <c r="Y207" s="69"/>
      <c r="Z207" s="69"/>
      <c r="AA207" s="69"/>
      <c r="AB207" s="69"/>
      <c r="AC207" s="69"/>
      <c r="AD207" s="69"/>
      <c r="AE207" s="69"/>
      <c r="AF207" s="69"/>
      <c r="AG207" s="69"/>
      <c r="AH207" s="69"/>
      <c r="AI207" s="69"/>
      <c r="AJ207" s="69"/>
      <c r="AK207" s="69"/>
      <c r="AL207" s="69"/>
      <c r="AM207" s="69"/>
      <c r="AN207" s="69"/>
      <c r="AO207" s="69"/>
      <c r="AP207" s="69"/>
      <c r="AQ207" s="69"/>
      <c r="AR207" s="69"/>
      <c r="AS207" s="69"/>
      <c r="AT207" s="69"/>
      <c r="AU207" s="69"/>
      <c r="AV207" s="69"/>
      <c r="AW207" s="69"/>
      <c r="AX207" s="69"/>
      <c r="AY207" s="69"/>
      <c r="AZ207" s="69"/>
      <c r="BA207" s="69"/>
      <c r="BB207" s="69"/>
      <c r="BC207" s="69"/>
      <c r="BD207" s="69"/>
      <c r="BE207" s="69"/>
      <c r="BF207" s="69"/>
      <c r="BG207" s="69"/>
      <c r="BH207" s="69"/>
    </row>
    <row r="208" spans="1:60" x14ac:dyDescent="0.3">
      <c r="A208" s="69"/>
      <c r="J208" s="69"/>
      <c r="K208" s="69"/>
      <c r="L208" s="69"/>
      <c r="M208" s="69"/>
      <c r="N208" s="69"/>
      <c r="O208" s="69"/>
      <c r="P208" s="69"/>
      <c r="Q208" s="69"/>
      <c r="R208" s="69"/>
      <c r="S208" s="69"/>
      <c r="T208" s="69"/>
      <c r="U208" s="69"/>
      <c r="V208" s="69"/>
      <c r="W208" s="69"/>
      <c r="X208" s="69"/>
      <c r="Y208" s="69"/>
      <c r="Z208" s="69"/>
      <c r="AA208" s="69"/>
      <c r="AB208" s="69"/>
      <c r="AC208" s="69"/>
      <c r="AD208" s="69"/>
      <c r="AE208" s="69"/>
      <c r="AF208" s="69"/>
      <c r="AG208" s="69"/>
      <c r="AH208" s="69"/>
      <c r="AI208" s="69"/>
      <c r="AJ208" s="69"/>
      <c r="AK208" s="69"/>
      <c r="AL208" s="69"/>
      <c r="AM208" s="69"/>
      <c r="AN208" s="69"/>
      <c r="AO208" s="69"/>
      <c r="AP208" s="69"/>
      <c r="AQ208" s="69"/>
      <c r="AR208" s="69"/>
      <c r="AS208" s="69"/>
      <c r="AT208" s="69"/>
      <c r="AU208" s="69"/>
      <c r="AV208" s="69"/>
      <c r="AW208" s="69"/>
      <c r="AX208" s="69"/>
      <c r="AY208" s="69"/>
      <c r="AZ208" s="69"/>
      <c r="BA208" s="69"/>
      <c r="BB208" s="69"/>
      <c r="BC208" s="69"/>
      <c r="BD208" s="69"/>
      <c r="BE208" s="69"/>
      <c r="BF208" s="69"/>
      <c r="BG208" s="69"/>
      <c r="BH208" s="69"/>
    </row>
    <row r="209" spans="1:60" x14ac:dyDescent="0.3">
      <c r="A209" s="69"/>
      <c r="J209" s="69"/>
      <c r="K209" s="69"/>
      <c r="L209" s="69"/>
      <c r="M209" s="69"/>
      <c r="N209" s="69"/>
      <c r="O209" s="69"/>
      <c r="P209" s="69"/>
      <c r="Q209" s="69"/>
      <c r="R209" s="69"/>
      <c r="S209" s="69"/>
      <c r="T209" s="69"/>
      <c r="U209" s="69"/>
      <c r="V209" s="69"/>
      <c r="W209" s="69"/>
      <c r="X209" s="69"/>
      <c r="Y209" s="69"/>
      <c r="Z209" s="69"/>
      <c r="AA209" s="69"/>
      <c r="AB209" s="69"/>
      <c r="AC209" s="69"/>
      <c r="AD209" s="69"/>
      <c r="AE209" s="69"/>
      <c r="AF209" s="69"/>
      <c r="AG209" s="69"/>
      <c r="AH209" s="69"/>
      <c r="AI209" s="69"/>
      <c r="AJ209" s="69"/>
      <c r="AK209" s="69"/>
      <c r="AL209" s="69"/>
      <c r="AM209" s="69"/>
      <c r="AN209" s="69"/>
      <c r="AO209" s="69"/>
      <c r="AP209" s="69"/>
      <c r="AQ209" s="69"/>
      <c r="AR209" s="69"/>
      <c r="AS209" s="69"/>
      <c r="AT209" s="69"/>
      <c r="AU209" s="69"/>
      <c r="AV209" s="69"/>
      <c r="AW209" s="69"/>
      <c r="AX209" s="69"/>
      <c r="AY209" s="69"/>
      <c r="AZ209" s="69"/>
      <c r="BA209" s="69"/>
      <c r="BB209" s="69"/>
      <c r="BC209" s="69"/>
      <c r="BD209" s="69"/>
      <c r="BE209" s="69"/>
      <c r="BF209" s="69"/>
      <c r="BG209" s="69"/>
      <c r="BH209" s="69"/>
    </row>
    <row r="210" spans="1:60" x14ac:dyDescent="0.3">
      <c r="A210" s="69"/>
      <c r="J210" s="69"/>
      <c r="K210" s="69"/>
      <c r="L210" s="69"/>
      <c r="M210" s="69"/>
      <c r="N210" s="69"/>
      <c r="O210" s="69"/>
      <c r="P210" s="69"/>
      <c r="Q210" s="69"/>
      <c r="R210" s="69"/>
      <c r="S210" s="69"/>
      <c r="T210" s="69"/>
      <c r="U210" s="69"/>
      <c r="V210" s="69"/>
      <c r="W210" s="69"/>
      <c r="X210" s="69"/>
      <c r="Y210" s="69"/>
      <c r="Z210" s="69"/>
      <c r="AA210" s="69"/>
      <c r="AB210" s="69"/>
      <c r="AC210" s="69"/>
      <c r="AD210" s="69"/>
      <c r="AE210" s="69"/>
      <c r="AF210" s="69"/>
      <c r="AG210" s="69"/>
      <c r="AH210" s="69"/>
      <c r="AI210" s="69"/>
      <c r="AJ210" s="69"/>
      <c r="AK210" s="69"/>
      <c r="AL210" s="69"/>
      <c r="AM210" s="69"/>
      <c r="AN210" s="69"/>
      <c r="AO210" s="69"/>
      <c r="AP210" s="69"/>
      <c r="AQ210" s="69"/>
      <c r="AR210" s="69"/>
      <c r="AS210" s="69"/>
      <c r="AT210" s="69"/>
      <c r="AU210" s="69"/>
      <c r="AV210" s="69"/>
      <c r="AW210" s="69"/>
      <c r="AX210" s="69"/>
      <c r="AY210" s="69"/>
      <c r="AZ210" s="69"/>
      <c r="BA210" s="69"/>
      <c r="BB210" s="69"/>
      <c r="BC210" s="69"/>
      <c r="BD210" s="69"/>
      <c r="BE210" s="69"/>
      <c r="BF210" s="69"/>
      <c r="BG210" s="69"/>
      <c r="BH210" s="69"/>
    </row>
    <row r="211" spans="1:60" x14ac:dyDescent="0.3">
      <c r="A211" s="69"/>
      <c r="J211" s="69"/>
      <c r="K211" s="69"/>
      <c r="L211" s="69"/>
      <c r="M211" s="69"/>
      <c r="N211" s="69"/>
      <c r="O211" s="69"/>
      <c r="P211" s="69"/>
      <c r="Q211" s="69"/>
      <c r="R211" s="69"/>
      <c r="S211" s="69"/>
      <c r="T211" s="69"/>
      <c r="U211" s="69"/>
      <c r="V211" s="69"/>
      <c r="W211" s="69"/>
      <c r="X211" s="69"/>
      <c r="Y211" s="69"/>
      <c r="Z211" s="69"/>
      <c r="AA211" s="69"/>
      <c r="AB211" s="69"/>
      <c r="AC211" s="69"/>
      <c r="AD211" s="69"/>
      <c r="AE211" s="69"/>
      <c r="AF211" s="69"/>
      <c r="AG211" s="69"/>
      <c r="AH211" s="69"/>
      <c r="AI211" s="69"/>
      <c r="AJ211" s="69"/>
      <c r="AK211" s="69"/>
      <c r="AL211" s="69"/>
      <c r="AM211" s="69"/>
      <c r="AN211" s="69"/>
      <c r="AO211" s="69"/>
      <c r="AP211" s="69"/>
      <c r="AQ211" s="69"/>
      <c r="AR211" s="69"/>
      <c r="AS211" s="69"/>
      <c r="AT211" s="69"/>
      <c r="AU211" s="69"/>
      <c r="AV211" s="69"/>
      <c r="AW211" s="69"/>
      <c r="AX211" s="69"/>
      <c r="AY211" s="69"/>
      <c r="AZ211" s="69"/>
      <c r="BA211" s="69"/>
      <c r="BB211" s="69"/>
      <c r="BC211" s="69"/>
      <c r="BD211" s="69"/>
      <c r="BE211" s="69"/>
      <c r="BF211" s="69"/>
      <c r="BG211" s="69"/>
      <c r="BH211" s="69"/>
    </row>
    <row r="212" spans="1:60" x14ac:dyDescent="0.3">
      <c r="A212" s="69"/>
      <c r="J212" s="69"/>
      <c r="K212" s="69"/>
      <c r="L212" s="69"/>
      <c r="M212" s="69"/>
      <c r="N212" s="69"/>
      <c r="O212" s="69"/>
      <c r="P212" s="69"/>
      <c r="Q212" s="69"/>
      <c r="R212" s="69"/>
      <c r="S212" s="69"/>
      <c r="T212" s="69"/>
      <c r="U212" s="69"/>
      <c r="V212" s="69"/>
      <c r="W212" s="69"/>
      <c r="X212" s="69"/>
      <c r="Y212" s="69"/>
      <c r="Z212" s="69"/>
      <c r="AA212" s="69"/>
      <c r="AB212" s="69"/>
      <c r="AC212" s="69"/>
      <c r="AD212" s="69"/>
      <c r="AE212" s="69"/>
      <c r="AF212" s="69"/>
      <c r="AG212" s="69"/>
      <c r="AH212" s="69"/>
      <c r="AI212" s="69"/>
      <c r="AJ212" s="69"/>
      <c r="AK212" s="69"/>
      <c r="AL212" s="69"/>
      <c r="AM212" s="69"/>
      <c r="AN212" s="69"/>
      <c r="AO212" s="69"/>
      <c r="AP212" s="69"/>
      <c r="AQ212" s="69"/>
      <c r="AR212" s="69"/>
      <c r="AS212" s="69"/>
      <c r="AT212" s="69"/>
      <c r="AU212" s="69"/>
      <c r="AV212" s="69"/>
      <c r="AW212" s="69"/>
      <c r="AX212" s="69"/>
      <c r="AY212" s="69"/>
      <c r="AZ212" s="69"/>
      <c r="BA212" s="69"/>
      <c r="BB212" s="69"/>
      <c r="BC212" s="69"/>
      <c r="BD212" s="69"/>
      <c r="BE212" s="69"/>
      <c r="BF212" s="69"/>
      <c r="BG212" s="69"/>
      <c r="BH212" s="69"/>
    </row>
    <row r="213" spans="1:60" x14ac:dyDescent="0.3">
      <c r="A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69"/>
      <c r="AK213" s="69"/>
      <c r="AL213" s="69"/>
      <c r="AM213" s="69"/>
      <c r="AN213" s="69"/>
      <c r="AO213" s="69"/>
      <c r="AP213" s="69"/>
      <c r="AQ213" s="69"/>
      <c r="AR213" s="69"/>
      <c r="AS213" s="69"/>
      <c r="AT213" s="69"/>
      <c r="AU213" s="69"/>
      <c r="AV213" s="69"/>
      <c r="AW213" s="69"/>
      <c r="AX213" s="69"/>
      <c r="AY213" s="69"/>
      <c r="AZ213" s="69"/>
      <c r="BA213" s="69"/>
      <c r="BB213" s="69"/>
      <c r="BC213" s="69"/>
      <c r="BD213" s="69"/>
      <c r="BE213" s="69"/>
      <c r="BF213" s="69"/>
      <c r="BG213" s="69"/>
      <c r="BH213" s="69"/>
    </row>
    <row r="214" spans="1:60" x14ac:dyDescent="0.3">
      <c r="A214" s="69"/>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69"/>
      <c r="AG214" s="69"/>
      <c r="AH214" s="69"/>
      <c r="AI214" s="69"/>
      <c r="AJ214" s="69"/>
      <c r="AK214" s="69"/>
      <c r="AL214" s="69"/>
      <c r="AM214" s="69"/>
      <c r="AN214" s="69"/>
      <c r="AO214" s="69"/>
      <c r="AP214" s="69"/>
      <c r="AQ214" s="69"/>
      <c r="AR214" s="69"/>
      <c r="AS214" s="69"/>
      <c r="AT214" s="69"/>
      <c r="AU214" s="69"/>
      <c r="AV214" s="69"/>
      <c r="AW214" s="69"/>
      <c r="AX214" s="69"/>
      <c r="AY214" s="69"/>
      <c r="AZ214" s="69"/>
      <c r="BA214" s="69"/>
      <c r="BB214" s="69"/>
      <c r="BC214" s="69"/>
      <c r="BD214" s="69"/>
      <c r="BE214" s="69"/>
      <c r="BF214" s="69"/>
      <c r="BG214" s="69"/>
      <c r="BH214" s="69"/>
    </row>
    <row r="215" spans="1:60" x14ac:dyDescent="0.3">
      <c r="A215" s="69"/>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69"/>
      <c r="AG215" s="69"/>
      <c r="AH215" s="69"/>
      <c r="AI215" s="69"/>
      <c r="AJ215" s="69"/>
      <c r="AK215" s="69"/>
      <c r="AL215" s="69"/>
      <c r="AM215" s="69"/>
      <c r="AN215" s="69"/>
      <c r="AO215" s="69"/>
      <c r="AP215" s="69"/>
      <c r="AQ215" s="69"/>
      <c r="AR215" s="69"/>
      <c r="AS215" s="69"/>
      <c r="AT215" s="69"/>
      <c r="AU215" s="69"/>
      <c r="AV215" s="69"/>
      <c r="AW215" s="69"/>
      <c r="AX215" s="69"/>
      <c r="AY215" s="69"/>
      <c r="AZ215" s="69"/>
      <c r="BA215" s="69"/>
      <c r="BB215" s="69"/>
      <c r="BC215" s="69"/>
      <c r="BD215" s="69"/>
      <c r="BE215" s="69"/>
      <c r="BF215" s="69"/>
      <c r="BG215" s="69"/>
      <c r="BH215" s="69"/>
    </row>
    <row r="216" spans="1:60" x14ac:dyDescent="0.3">
      <c r="A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69"/>
      <c r="AG216" s="69"/>
      <c r="AH216" s="69"/>
      <c r="AI216" s="69"/>
      <c r="AJ216" s="69"/>
      <c r="AK216" s="69"/>
      <c r="AL216" s="69"/>
      <c r="AM216" s="69"/>
      <c r="AN216" s="69"/>
      <c r="AO216" s="69"/>
      <c r="AP216" s="69"/>
      <c r="AQ216" s="69"/>
      <c r="AR216" s="69"/>
      <c r="AS216" s="69"/>
      <c r="AT216" s="69"/>
      <c r="AU216" s="69"/>
      <c r="AV216" s="69"/>
      <c r="AW216" s="69"/>
      <c r="AX216" s="69"/>
      <c r="AY216" s="69"/>
      <c r="AZ216" s="69"/>
      <c r="BA216" s="69"/>
      <c r="BB216" s="69"/>
      <c r="BC216" s="69"/>
      <c r="BD216" s="69"/>
      <c r="BE216" s="69"/>
      <c r="BF216" s="69"/>
      <c r="BG216" s="69"/>
      <c r="BH216" s="69"/>
    </row>
    <row r="217" spans="1:60" x14ac:dyDescent="0.3">
      <c r="A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c r="AN217" s="69"/>
      <c r="AO217" s="69"/>
      <c r="AP217" s="69"/>
      <c r="AQ217" s="69"/>
      <c r="AR217" s="69"/>
      <c r="AS217" s="69"/>
      <c r="AT217" s="69"/>
      <c r="AU217" s="69"/>
      <c r="AV217" s="69"/>
      <c r="AW217" s="69"/>
      <c r="AX217" s="69"/>
      <c r="AY217" s="69"/>
      <c r="AZ217" s="69"/>
      <c r="BA217" s="69"/>
      <c r="BB217" s="69"/>
      <c r="BC217" s="69"/>
      <c r="BD217" s="69"/>
      <c r="BE217" s="69"/>
      <c r="BF217" s="69"/>
      <c r="BG217" s="69"/>
      <c r="BH217" s="69"/>
    </row>
    <row r="218" spans="1:60" x14ac:dyDescent="0.3">
      <c r="A218" s="69"/>
      <c r="J218" s="69"/>
      <c r="K218" s="69"/>
      <c r="L218" s="69"/>
      <c r="M218" s="69"/>
      <c r="N218" s="69"/>
      <c r="O218" s="69"/>
      <c r="P218" s="69"/>
      <c r="Q218" s="69"/>
      <c r="R218" s="69"/>
      <c r="S218" s="69"/>
      <c r="T218" s="69"/>
      <c r="U218" s="69"/>
      <c r="V218" s="69"/>
      <c r="W218" s="69"/>
      <c r="X218" s="69"/>
      <c r="Y218" s="69"/>
      <c r="Z218" s="69"/>
      <c r="AA218" s="69"/>
      <c r="AB218" s="69"/>
      <c r="AC218" s="69"/>
      <c r="AD218" s="69"/>
      <c r="AE218" s="69"/>
      <c r="AF218" s="69"/>
      <c r="AG218" s="69"/>
      <c r="AH218" s="69"/>
      <c r="AI218" s="69"/>
      <c r="AJ218" s="69"/>
      <c r="AK218" s="69"/>
      <c r="AL218" s="69"/>
      <c r="AM218" s="69"/>
      <c r="AN218" s="69"/>
      <c r="AO218" s="69"/>
      <c r="AP218" s="69"/>
      <c r="AQ218" s="69"/>
      <c r="AR218" s="69"/>
      <c r="AS218" s="69"/>
      <c r="AT218" s="69"/>
      <c r="AU218" s="69"/>
      <c r="AV218" s="69"/>
      <c r="AW218" s="69"/>
      <c r="AX218" s="69"/>
      <c r="AY218" s="69"/>
      <c r="AZ218" s="69"/>
      <c r="BA218" s="69"/>
      <c r="BB218" s="69"/>
      <c r="BC218" s="69"/>
      <c r="BD218" s="69"/>
      <c r="BE218" s="69"/>
      <c r="BF218" s="69"/>
      <c r="BG218" s="69"/>
      <c r="BH218" s="69"/>
    </row>
    <row r="219" spans="1:60" x14ac:dyDescent="0.3">
      <c r="A219" s="69"/>
      <c r="J219" s="69"/>
      <c r="K219" s="69"/>
      <c r="L219" s="69"/>
      <c r="M219" s="69"/>
      <c r="N219" s="69"/>
      <c r="O219" s="69"/>
      <c r="P219" s="69"/>
      <c r="Q219" s="69"/>
      <c r="R219" s="69"/>
      <c r="S219" s="69"/>
      <c r="T219" s="69"/>
      <c r="U219" s="69"/>
      <c r="V219" s="69"/>
      <c r="W219" s="69"/>
      <c r="X219" s="69"/>
      <c r="Y219" s="69"/>
      <c r="Z219" s="69"/>
      <c r="AA219" s="69"/>
      <c r="AB219" s="69"/>
      <c r="AC219" s="69"/>
      <c r="AD219" s="69"/>
      <c r="AE219" s="69"/>
      <c r="AF219" s="69"/>
      <c r="AG219" s="69"/>
      <c r="AH219" s="69"/>
      <c r="AI219" s="69"/>
      <c r="AJ219" s="69"/>
      <c r="AK219" s="69"/>
      <c r="AL219" s="69"/>
      <c r="AM219" s="69"/>
      <c r="AN219" s="69"/>
      <c r="AO219" s="69"/>
      <c r="AP219" s="69"/>
      <c r="AQ219" s="69"/>
      <c r="AR219" s="69"/>
      <c r="AS219" s="69"/>
      <c r="AT219" s="69"/>
      <c r="AU219" s="69"/>
      <c r="AV219" s="69"/>
      <c r="AW219" s="69"/>
      <c r="AX219" s="69"/>
      <c r="AY219" s="69"/>
      <c r="AZ219" s="69"/>
      <c r="BA219" s="69"/>
      <c r="BB219" s="69"/>
      <c r="BC219" s="69"/>
      <c r="BD219" s="69"/>
      <c r="BE219" s="69"/>
      <c r="BF219" s="69"/>
      <c r="BG219" s="69"/>
      <c r="BH219" s="69"/>
    </row>
    <row r="220" spans="1:60" x14ac:dyDescent="0.3">
      <c r="A220" s="69"/>
      <c r="J220" s="69"/>
      <c r="K220" s="69"/>
      <c r="L220" s="69"/>
      <c r="M220" s="69"/>
      <c r="N220" s="69"/>
      <c r="O220" s="69"/>
      <c r="P220" s="69"/>
      <c r="Q220" s="69"/>
      <c r="R220" s="69"/>
      <c r="S220" s="69"/>
      <c r="T220" s="69"/>
      <c r="U220" s="69"/>
      <c r="V220" s="69"/>
      <c r="W220" s="69"/>
      <c r="X220" s="69"/>
      <c r="Y220" s="69"/>
      <c r="Z220" s="69"/>
      <c r="AA220" s="69"/>
      <c r="AB220" s="69"/>
      <c r="AC220" s="69"/>
      <c r="AD220" s="69"/>
      <c r="AE220" s="69"/>
      <c r="AF220" s="69"/>
      <c r="AG220" s="69"/>
      <c r="AH220" s="69"/>
      <c r="AI220" s="69"/>
      <c r="AJ220" s="69"/>
      <c r="AK220" s="69"/>
      <c r="AL220" s="69"/>
      <c r="AM220" s="69"/>
      <c r="AN220" s="69"/>
      <c r="AO220" s="69"/>
      <c r="AP220" s="69"/>
      <c r="AQ220" s="69"/>
      <c r="AR220" s="69"/>
      <c r="AS220" s="69"/>
      <c r="AT220" s="69"/>
      <c r="AU220" s="69"/>
      <c r="AV220" s="69"/>
      <c r="AW220" s="69"/>
      <c r="AX220" s="69"/>
      <c r="AY220" s="69"/>
      <c r="AZ220" s="69"/>
      <c r="BA220" s="69"/>
      <c r="BB220" s="69"/>
      <c r="BC220" s="69"/>
      <c r="BD220" s="69"/>
      <c r="BE220" s="69"/>
      <c r="BF220" s="69"/>
      <c r="BG220" s="69"/>
      <c r="BH220" s="69"/>
    </row>
    <row r="221" spans="1:60" x14ac:dyDescent="0.3">
      <c r="A221" s="69"/>
      <c r="J221" s="69"/>
      <c r="K221" s="69"/>
      <c r="L221" s="69"/>
      <c r="M221" s="69"/>
      <c r="N221" s="69"/>
      <c r="O221" s="69"/>
      <c r="P221" s="69"/>
      <c r="Q221" s="69"/>
      <c r="R221" s="69"/>
      <c r="S221" s="69"/>
      <c r="T221" s="69"/>
      <c r="U221" s="69"/>
      <c r="V221" s="69"/>
      <c r="W221" s="69"/>
      <c r="X221" s="69"/>
      <c r="Y221" s="69"/>
      <c r="Z221" s="69"/>
      <c r="AA221" s="69"/>
      <c r="AB221" s="69"/>
      <c r="AC221" s="69"/>
      <c r="AD221" s="69"/>
      <c r="AE221" s="69"/>
      <c r="AF221" s="69"/>
      <c r="AG221" s="69"/>
      <c r="AH221" s="69"/>
      <c r="AI221" s="69"/>
      <c r="AJ221" s="69"/>
      <c r="AK221" s="69"/>
      <c r="AL221" s="69"/>
      <c r="AM221" s="69"/>
      <c r="AN221" s="69"/>
      <c r="AO221" s="69"/>
      <c r="AP221" s="69"/>
      <c r="AQ221" s="69"/>
      <c r="AR221" s="69"/>
      <c r="AS221" s="69"/>
      <c r="AT221" s="69"/>
      <c r="AU221" s="69"/>
      <c r="AV221" s="69"/>
      <c r="AW221" s="69"/>
      <c r="AX221" s="69"/>
      <c r="AY221" s="69"/>
      <c r="AZ221" s="69"/>
      <c r="BA221" s="69"/>
      <c r="BB221" s="69"/>
      <c r="BC221" s="69"/>
      <c r="BD221" s="69"/>
      <c r="BE221" s="69"/>
      <c r="BF221" s="69"/>
      <c r="BG221" s="69"/>
      <c r="BH221" s="69"/>
    </row>
    <row r="222" spans="1:60" x14ac:dyDescent="0.3">
      <c r="A222" s="69"/>
      <c r="J222" s="69"/>
      <c r="K222" s="69"/>
      <c r="L222" s="69"/>
      <c r="M222" s="69"/>
      <c r="N222" s="69"/>
      <c r="O222" s="69"/>
      <c r="P222" s="69"/>
      <c r="Q222" s="69"/>
      <c r="R222" s="69"/>
      <c r="S222" s="69"/>
      <c r="T222" s="69"/>
      <c r="U222" s="69"/>
      <c r="V222" s="69"/>
      <c r="W222" s="69"/>
      <c r="X222" s="69"/>
      <c r="Y222" s="69"/>
      <c r="Z222" s="69"/>
      <c r="AA222" s="69"/>
      <c r="AB222" s="69"/>
      <c r="AC222" s="69"/>
      <c r="AD222" s="69"/>
      <c r="AE222" s="69"/>
      <c r="AF222" s="69"/>
      <c r="AG222" s="69"/>
      <c r="AH222" s="69"/>
      <c r="AI222" s="69"/>
      <c r="AJ222" s="69"/>
      <c r="AK222" s="69"/>
      <c r="AL222" s="69"/>
      <c r="AM222" s="69"/>
      <c r="AN222" s="69"/>
      <c r="AO222" s="69"/>
      <c r="AP222" s="69"/>
      <c r="AQ222" s="69"/>
      <c r="AR222" s="69"/>
      <c r="AS222" s="69"/>
      <c r="AT222" s="69"/>
      <c r="AU222" s="69"/>
      <c r="AV222" s="69"/>
      <c r="AW222" s="69"/>
      <c r="AX222" s="69"/>
      <c r="AY222" s="69"/>
      <c r="AZ222" s="69"/>
      <c r="BA222" s="69"/>
      <c r="BB222" s="69"/>
      <c r="BC222" s="69"/>
      <c r="BD222" s="69"/>
      <c r="BE222" s="69"/>
      <c r="BF222" s="69"/>
      <c r="BG222" s="69"/>
      <c r="BH222" s="69"/>
    </row>
    <row r="223" spans="1:60" x14ac:dyDescent="0.3">
      <c r="A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69"/>
      <c r="AG223" s="69"/>
      <c r="AH223" s="69"/>
      <c r="AI223" s="69"/>
      <c r="AJ223" s="69"/>
      <c r="AK223" s="69"/>
      <c r="AL223" s="69"/>
      <c r="AM223" s="69"/>
      <c r="AN223" s="69"/>
      <c r="AO223" s="69"/>
      <c r="AP223" s="69"/>
      <c r="AQ223" s="69"/>
      <c r="AR223" s="69"/>
      <c r="AS223" s="69"/>
      <c r="AT223" s="69"/>
      <c r="AU223" s="69"/>
      <c r="AV223" s="69"/>
      <c r="AW223" s="69"/>
      <c r="AX223" s="69"/>
      <c r="AY223" s="69"/>
      <c r="AZ223" s="69"/>
      <c r="BA223" s="69"/>
      <c r="BB223" s="69"/>
      <c r="BC223" s="69"/>
      <c r="BD223" s="69"/>
      <c r="BE223" s="69"/>
      <c r="BF223" s="69"/>
      <c r="BG223" s="69"/>
      <c r="BH223" s="69"/>
    </row>
    <row r="224" spans="1:60" x14ac:dyDescent="0.3">
      <c r="A224" s="69"/>
      <c r="J224" s="69"/>
      <c r="K224" s="69"/>
      <c r="L224" s="69"/>
      <c r="M224" s="69"/>
      <c r="N224" s="69"/>
      <c r="O224" s="69"/>
      <c r="P224" s="69"/>
      <c r="Q224" s="69"/>
      <c r="R224" s="69"/>
      <c r="S224" s="69"/>
      <c r="T224" s="69"/>
      <c r="U224" s="69"/>
      <c r="V224" s="69"/>
      <c r="W224" s="69"/>
      <c r="X224" s="69"/>
      <c r="Y224" s="69"/>
      <c r="Z224" s="69"/>
      <c r="AA224" s="69"/>
      <c r="AB224" s="69"/>
      <c r="AC224" s="69"/>
      <c r="AD224" s="69"/>
      <c r="AE224" s="69"/>
      <c r="AF224" s="69"/>
      <c r="AG224" s="69"/>
      <c r="AH224" s="69"/>
      <c r="AI224" s="69"/>
      <c r="AJ224" s="69"/>
      <c r="AK224" s="69"/>
      <c r="AL224" s="69"/>
      <c r="AM224" s="69"/>
      <c r="AN224" s="69"/>
      <c r="AO224" s="69"/>
      <c r="AP224" s="69"/>
      <c r="AQ224" s="69"/>
      <c r="AR224" s="69"/>
      <c r="AS224" s="69"/>
      <c r="AT224" s="69"/>
      <c r="AU224" s="69"/>
      <c r="AV224" s="69"/>
      <c r="AW224" s="69"/>
      <c r="AX224" s="69"/>
      <c r="AY224" s="69"/>
      <c r="AZ224" s="69"/>
      <c r="BA224" s="69"/>
      <c r="BB224" s="69"/>
      <c r="BC224" s="69"/>
      <c r="BD224" s="69"/>
      <c r="BE224" s="69"/>
      <c r="BF224" s="69"/>
      <c r="BG224" s="69"/>
      <c r="BH224" s="69"/>
    </row>
    <row r="225" spans="1:60" x14ac:dyDescent="0.3">
      <c r="A225" s="69"/>
      <c r="J225" s="69"/>
      <c r="K225" s="69"/>
      <c r="L225" s="69"/>
      <c r="M225" s="69"/>
      <c r="N225" s="69"/>
      <c r="O225" s="69"/>
      <c r="P225" s="69"/>
      <c r="Q225" s="69"/>
      <c r="R225" s="69"/>
      <c r="S225" s="69"/>
      <c r="T225" s="69"/>
      <c r="U225" s="69"/>
      <c r="V225" s="69"/>
      <c r="W225" s="69"/>
      <c r="X225" s="69"/>
      <c r="Y225" s="69"/>
      <c r="Z225" s="69"/>
      <c r="AA225" s="69"/>
      <c r="AB225" s="69"/>
      <c r="AC225" s="69"/>
      <c r="AD225" s="69"/>
      <c r="AE225" s="69"/>
      <c r="AF225" s="69"/>
      <c r="AG225" s="69"/>
      <c r="AH225" s="69"/>
      <c r="AI225" s="69"/>
      <c r="AJ225" s="69"/>
      <c r="AK225" s="69"/>
      <c r="AL225" s="69"/>
      <c r="AM225" s="69"/>
      <c r="AN225" s="69"/>
      <c r="AO225" s="69"/>
      <c r="AP225" s="69"/>
      <c r="AQ225" s="69"/>
      <c r="AR225" s="69"/>
      <c r="AS225" s="69"/>
      <c r="AT225" s="69"/>
      <c r="AU225" s="69"/>
      <c r="AV225" s="69"/>
      <c r="AW225" s="69"/>
      <c r="AX225" s="69"/>
      <c r="AY225" s="69"/>
      <c r="AZ225" s="69"/>
      <c r="BA225" s="69"/>
      <c r="BB225" s="69"/>
      <c r="BC225" s="69"/>
      <c r="BD225" s="69"/>
      <c r="BE225" s="69"/>
      <c r="BF225" s="69"/>
      <c r="BG225" s="69"/>
      <c r="BH225" s="69"/>
    </row>
    <row r="226" spans="1:60" x14ac:dyDescent="0.3">
      <c r="A226" s="69"/>
      <c r="J226" s="69"/>
      <c r="K226" s="69"/>
      <c r="L226" s="69"/>
      <c r="M226" s="69"/>
      <c r="N226" s="69"/>
      <c r="O226" s="69"/>
      <c r="P226" s="69"/>
      <c r="Q226" s="69"/>
      <c r="R226" s="69"/>
      <c r="S226" s="69"/>
      <c r="T226" s="69"/>
      <c r="U226" s="69"/>
      <c r="V226" s="69"/>
      <c r="W226" s="69"/>
      <c r="X226" s="69"/>
      <c r="Y226" s="69"/>
      <c r="Z226" s="69"/>
      <c r="AA226" s="69"/>
      <c r="AB226" s="69"/>
      <c r="AC226" s="69"/>
      <c r="AD226" s="69"/>
      <c r="AE226" s="69"/>
      <c r="AF226" s="69"/>
      <c r="AG226" s="69"/>
      <c r="AH226" s="69"/>
      <c r="AI226" s="69"/>
      <c r="AJ226" s="69"/>
      <c r="AK226" s="69"/>
      <c r="AL226" s="69"/>
      <c r="AM226" s="69"/>
      <c r="AN226" s="69"/>
      <c r="AO226" s="69"/>
      <c r="AP226" s="69"/>
      <c r="AQ226" s="69"/>
      <c r="AR226" s="69"/>
      <c r="AS226" s="69"/>
      <c r="AT226" s="69"/>
      <c r="AU226" s="69"/>
      <c r="AV226" s="69"/>
      <c r="AW226" s="69"/>
      <c r="AX226" s="69"/>
      <c r="AY226" s="69"/>
      <c r="AZ226" s="69"/>
      <c r="BA226" s="69"/>
      <c r="BB226" s="69"/>
      <c r="BC226" s="69"/>
      <c r="BD226" s="69"/>
      <c r="BE226" s="69"/>
      <c r="BF226" s="69"/>
      <c r="BG226" s="69"/>
      <c r="BH226" s="69"/>
    </row>
    <row r="227" spans="1:60" x14ac:dyDescent="0.3">
      <c r="A227" s="69"/>
      <c r="J227" s="69"/>
      <c r="K227" s="69"/>
      <c r="L227" s="69"/>
      <c r="M227" s="69"/>
      <c r="N227" s="69"/>
      <c r="O227" s="69"/>
      <c r="P227" s="69"/>
      <c r="Q227" s="69"/>
      <c r="R227" s="69"/>
      <c r="S227" s="69"/>
      <c r="T227" s="69"/>
      <c r="U227" s="69"/>
      <c r="V227" s="69"/>
      <c r="W227" s="69"/>
      <c r="X227" s="69"/>
      <c r="Y227" s="69"/>
      <c r="Z227" s="69"/>
      <c r="AA227" s="69"/>
      <c r="AB227" s="69"/>
      <c r="AC227" s="69"/>
      <c r="AD227" s="69"/>
      <c r="AE227" s="69"/>
      <c r="AF227" s="69"/>
      <c r="AG227" s="69"/>
      <c r="AH227" s="69"/>
      <c r="AI227" s="69"/>
      <c r="AJ227" s="69"/>
      <c r="AK227" s="69"/>
      <c r="AL227" s="69"/>
      <c r="AM227" s="69"/>
      <c r="AN227" s="69"/>
      <c r="AO227" s="69"/>
      <c r="AP227" s="69"/>
      <c r="AQ227" s="69"/>
      <c r="AR227" s="69"/>
      <c r="AS227" s="69"/>
      <c r="AT227" s="69"/>
      <c r="AU227" s="69"/>
      <c r="AV227" s="69"/>
      <c r="AW227" s="69"/>
      <c r="AX227" s="69"/>
      <c r="AY227" s="69"/>
      <c r="AZ227" s="69"/>
      <c r="BA227" s="69"/>
      <c r="BB227" s="69"/>
      <c r="BC227" s="69"/>
      <c r="BD227" s="69"/>
      <c r="BE227" s="69"/>
      <c r="BF227" s="69"/>
      <c r="BG227" s="69"/>
      <c r="BH227" s="69"/>
    </row>
    <row r="228" spans="1:60" x14ac:dyDescent="0.3">
      <c r="A228" s="69"/>
      <c r="J228" s="69"/>
      <c r="K228" s="69"/>
      <c r="L228" s="69"/>
      <c r="M228" s="69"/>
      <c r="N228" s="69"/>
      <c r="O228" s="69"/>
      <c r="P228" s="69"/>
      <c r="Q228" s="69"/>
      <c r="R228" s="69"/>
      <c r="S228" s="69"/>
      <c r="T228" s="69"/>
      <c r="U228" s="69"/>
      <c r="V228" s="69"/>
      <c r="W228" s="69"/>
      <c r="X228" s="69"/>
      <c r="Y228" s="69"/>
      <c r="Z228" s="69"/>
      <c r="AA228" s="69"/>
      <c r="AB228" s="69"/>
      <c r="AC228" s="69"/>
      <c r="AD228" s="69"/>
      <c r="AE228" s="69"/>
      <c r="AF228" s="69"/>
      <c r="AG228" s="69"/>
      <c r="AH228" s="69"/>
      <c r="AI228" s="69"/>
      <c r="AJ228" s="69"/>
      <c r="AK228" s="69"/>
      <c r="AL228" s="69"/>
      <c r="AM228" s="69"/>
      <c r="AN228" s="69"/>
      <c r="AO228" s="69"/>
      <c r="AP228" s="69"/>
      <c r="AQ228" s="69"/>
      <c r="AR228" s="69"/>
      <c r="AS228" s="69"/>
      <c r="AT228" s="69"/>
      <c r="AU228" s="69"/>
      <c r="AV228" s="69"/>
      <c r="AW228" s="69"/>
      <c r="AX228" s="69"/>
      <c r="AY228" s="69"/>
      <c r="AZ228" s="69"/>
      <c r="BA228" s="69"/>
      <c r="BB228" s="69"/>
      <c r="BC228" s="69"/>
      <c r="BD228" s="69"/>
      <c r="BE228" s="69"/>
      <c r="BF228" s="69"/>
      <c r="BG228" s="69"/>
      <c r="BH228" s="69"/>
    </row>
    <row r="229" spans="1:60" x14ac:dyDescent="0.3">
      <c r="A229" s="69"/>
      <c r="J229" s="69"/>
      <c r="K229" s="69"/>
      <c r="L229" s="69"/>
      <c r="M229" s="69"/>
      <c r="N229" s="69"/>
      <c r="O229" s="69"/>
      <c r="P229" s="69"/>
      <c r="Q229" s="69"/>
      <c r="R229" s="69"/>
      <c r="S229" s="69"/>
      <c r="T229" s="69"/>
      <c r="U229" s="69"/>
      <c r="V229" s="69"/>
      <c r="W229" s="69"/>
      <c r="X229" s="69"/>
      <c r="Y229" s="69"/>
      <c r="Z229" s="69"/>
      <c r="AA229" s="69"/>
      <c r="AB229" s="69"/>
      <c r="AC229" s="69"/>
      <c r="AD229" s="69"/>
      <c r="AE229" s="69"/>
      <c r="AF229" s="69"/>
      <c r="AG229" s="69"/>
      <c r="AH229" s="69"/>
      <c r="AI229" s="69"/>
      <c r="AJ229" s="69"/>
      <c r="AK229" s="69"/>
      <c r="AL229" s="69"/>
      <c r="AM229" s="69"/>
      <c r="AN229" s="69"/>
      <c r="AO229" s="69"/>
      <c r="AP229" s="69"/>
      <c r="AQ229" s="69"/>
      <c r="AR229" s="69"/>
      <c r="AS229" s="69"/>
      <c r="AT229" s="69"/>
      <c r="AU229" s="69"/>
      <c r="AV229" s="69"/>
      <c r="AW229" s="69"/>
      <c r="AX229" s="69"/>
      <c r="AY229" s="69"/>
      <c r="AZ229" s="69"/>
      <c r="BA229" s="69"/>
      <c r="BB229" s="69"/>
      <c r="BC229" s="69"/>
      <c r="BD229" s="69"/>
      <c r="BE229" s="69"/>
      <c r="BF229" s="69"/>
      <c r="BG229" s="69"/>
      <c r="BH229" s="69"/>
    </row>
    <row r="230" spans="1:60" x14ac:dyDescent="0.3">
      <c r="A230" s="69"/>
      <c r="J230" s="69"/>
      <c r="K230" s="69"/>
      <c r="L230" s="69"/>
      <c r="M230" s="69"/>
      <c r="N230" s="69"/>
      <c r="O230" s="69"/>
      <c r="P230" s="69"/>
      <c r="Q230" s="69"/>
      <c r="R230" s="69"/>
      <c r="S230" s="69"/>
      <c r="T230" s="69"/>
      <c r="U230" s="69"/>
      <c r="V230" s="69"/>
      <c r="W230" s="69"/>
      <c r="X230" s="69"/>
      <c r="Y230" s="69"/>
      <c r="Z230" s="69"/>
      <c r="AA230" s="69"/>
      <c r="AB230" s="69"/>
      <c r="AC230" s="69"/>
      <c r="AD230" s="69"/>
      <c r="AE230" s="69"/>
      <c r="AF230" s="69"/>
      <c r="AG230" s="69"/>
      <c r="AH230" s="69"/>
      <c r="AI230" s="69"/>
      <c r="AJ230" s="69"/>
      <c r="AK230" s="69"/>
      <c r="AL230" s="69"/>
      <c r="AM230" s="69"/>
      <c r="AN230" s="69"/>
      <c r="AO230" s="69"/>
      <c r="AP230" s="69"/>
      <c r="AQ230" s="69"/>
      <c r="AR230" s="69"/>
      <c r="AS230" s="69"/>
      <c r="AT230" s="69"/>
      <c r="AU230" s="69"/>
      <c r="AV230" s="69"/>
      <c r="AW230" s="69"/>
      <c r="AX230" s="69"/>
      <c r="AY230" s="69"/>
      <c r="AZ230" s="69"/>
      <c r="BA230" s="69"/>
      <c r="BB230" s="69"/>
      <c r="BC230" s="69"/>
      <c r="BD230" s="69"/>
      <c r="BE230" s="69"/>
      <c r="BF230" s="69"/>
      <c r="BG230" s="69"/>
      <c r="BH230" s="69"/>
    </row>
    <row r="231" spans="1:60" x14ac:dyDescent="0.3">
      <c r="A231" s="69"/>
      <c r="J231" s="69"/>
      <c r="K231" s="69"/>
      <c r="L231" s="69"/>
      <c r="M231" s="69"/>
      <c r="N231" s="69"/>
      <c r="O231" s="69"/>
      <c r="P231" s="69"/>
      <c r="Q231" s="69"/>
      <c r="R231" s="69"/>
      <c r="S231" s="69"/>
      <c r="T231" s="69"/>
      <c r="U231" s="69"/>
      <c r="V231" s="69"/>
      <c r="W231" s="69"/>
      <c r="X231" s="69"/>
      <c r="Y231" s="69"/>
      <c r="Z231" s="69"/>
      <c r="AA231" s="69"/>
      <c r="AB231" s="69"/>
      <c r="AC231" s="69"/>
      <c r="AD231" s="69"/>
      <c r="AE231" s="69"/>
      <c r="AF231" s="69"/>
      <c r="AG231" s="69"/>
      <c r="AH231" s="69"/>
      <c r="AI231" s="69"/>
      <c r="AJ231" s="69"/>
      <c r="AK231" s="69"/>
      <c r="AL231" s="69"/>
      <c r="AM231" s="69"/>
      <c r="AN231" s="69"/>
      <c r="AO231" s="69"/>
      <c r="AP231" s="69"/>
      <c r="AQ231" s="69"/>
      <c r="AR231" s="69"/>
      <c r="AS231" s="69"/>
      <c r="AT231" s="69"/>
      <c r="AU231" s="69"/>
      <c r="AV231" s="69"/>
      <c r="AW231" s="69"/>
      <c r="AX231" s="69"/>
      <c r="AY231" s="69"/>
      <c r="AZ231" s="69"/>
      <c r="BA231" s="69"/>
      <c r="BB231" s="69"/>
      <c r="BC231" s="69"/>
      <c r="BD231" s="69"/>
      <c r="BE231" s="69"/>
      <c r="BF231" s="69"/>
      <c r="BG231" s="69"/>
      <c r="BH231" s="69"/>
    </row>
    <row r="232" spans="1:60" x14ac:dyDescent="0.3">
      <c r="A232" s="69"/>
      <c r="J232" s="69"/>
      <c r="K232" s="69"/>
      <c r="L232" s="69"/>
      <c r="M232" s="69"/>
      <c r="N232" s="69"/>
      <c r="O232" s="69"/>
      <c r="P232" s="69"/>
      <c r="Q232" s="69"/>
      <c r="R232" s="69"/>
      <c r="S232" s="69"/>
      <c r="T232" s="69"/>
      <c r="U232" s="69"/>
      <c r="V232" s="69"/>
      <c r="W232" s="69"/>
      <c r="X232" s="69"/>
      <c r="Y232" s="69"/>
      <c r="Z232" s="69"/>
      <c r="AA232" s="69"/>
      <c r="AB232" s="69"/>
      <c r="AC232" s="69"/>
      <c r="AD232" s="69"/>
      <c r="AE232" s="69"/>
      <c r="AF232" s="69"/>
      <c r="AG232" s="69"/>
      <c r="AH232" s="69"/>
      <c r="AI232" s="69"/>
      <c r="AJ232" s="69"/>
      <c r="AK232" s="69"/>
      <c r="AL232" s="69"/>
      <c r="AM232" s="69"/>
      <c r="AN232" s="69"/>
      <c r="AO232" s="69"/>
      <c r="AP232" s="69"/>
      <c r="AQ232" s="69"/>
      <c r="AR232" s="69"/>
      <c r="AS232" s="69"/>
      <c r="AT232" s="69"/>
      <c r="AU232" s="69"/>
      <c r="AV232" s="69"/>
      <c r="AW232" s="69"/>
      <c r="AX232" s="69"/>
      <c r="AY232" s="69"/>
      <c r="AZ232" s="69"/>
      <c r="BA232" s="69"/>
      <c r="BB232" s="69"/>
      <c r="BC232" s="69"/>
      <c r="BD232" s="69"/>
      <c r="BE232" s="69"/>
      <c r="BF232" s="69"/>
      <c r="BG232" s="69"/>
      <c r="BH232" s="69"/>
    </row>
    <row r="233" spans="1:60" x14ac:dyDescent="0.3">
      <c r="A233" s="69"/>
      <c r="J233" s="69"/>
      <c r="K233" s="69"/>
      <c r="L233" s="69"/>
      <c r="M233" s="69"/>
      <c r="N233" s="69"/>
      <c r="O233" s="69"/>
      <c r="P233" s="69"/>
      <c r="Q233" s="69"/>
      <c r="R233" s="69"/>
      <c r="S233" s="69"/>
      <c r="T233" s="69"/>
      <c r="U233" s="69"/>
      <c r="V233" s="69"/>
      <c r="W233" s="69"/>
      <c r="X233" s="69"/>
      <c r="Y233" s="69"/>
      <c r="Z233" s="69"/>
      <c r="AA233" s="69"/>
      <c r="AB233" s="69"/>
      <c r="AC233" s="69"/>
      <c r="AD233" s="69"/>
      <c r="AE233" s="69"/>
      <c r="AF233" s="69"/>
      <c r="AG233" s="69"/>
      <c r="AH233" s="69"/>
      <c r="AI233" s="69"/>
      <c r="AJ233" s="69"/>
      <c r="AK233" s="69"/>
      <c r="AL233" s="69"/>
      <c r="AM233" s="69"/>
      <c r="AN233" s="69"/>
      <c r="AO233" s="69"/>
      <c r="AP233" s="69"/>
      <c r="AQ233" s="69"/>
      <c r="AR233" s="69"/>
      <c r="AS233" s="69"/>
      <c r="AT233" s="69"/>
      <c r="AU233" s="69"/>
      <c r="AV233" s="69"/>
      <c r="AW233" s="69"/>
      <c r="AX233" s="69"/>
      <c r="AY233" s="69"/>
      <c r="AZ233" s="69"/>
      <c r="BA233" s="69"/>
      <c r="BB233" s="69"/>
      <c r="BC233" s="69"/>
      <c r="BD233" s="69"/>
      <c r="BE233" s="69"/>
      <c r="BF233" s="69"/>
      <c r="BG233" s="69"/>
      <c r="BH233" s="69"/>
    </row>
    <row r="234" spans="1:60" x14ac:dyDescent="0.3">
      <c r="A234" s="69"/>
      <c r="J234" s="69"/>
      <c r="K234" s="69"/>
      <c r="L234" s="69"/>
      <c r="M234" s="69"/>
      <c r="N234" s="69"/>
      <c r="O234" s="69"/>
      <c r="P234" s="69"/>
      <c r="Q234" s="69"/>
      <c r="R234" s="69"/>
      <c r="S234" s="69"/>
      <c r="T234" s="69"/>
      <c r="U234" s="69"/>
      <c r="V234" s="69"/>
      <c r="W234" s="69"/>
      <c r="X234" s="69"/>
      <c r="Y234" s="69"/>
      <c r="Z234" s="69"/>
      <c r="AA234" s="69"/>
      <c r="AB234" s="69"/>
      <c r="AC234" s="69"/>
      <c r="AD234" s="69"/>
      <c r="AE234" s="69"/>
      <c r="AF234" s="69"/>
      <c r="AG234" s="69"/>
      <c r="AH234" s="69"/>
      <c r="AI234" s="69"/>
      <c r="AJ234" s="69"/>
      <c r="AK234" s="69"/>
      <c r="AL234" s="69"/>
      <c r="AM234" s="69"/>
      <c r="AN234" s="69"/>
      <c r="AO234" s="69"/>
      <c r="AP234" s="69"/>
      <c r="AQ234" s="69"/>
      <c r="AR234" s="69"/>
      <c r="AS234" s="69"/>
      <c r="AT234" s="69"/>
      <c r="AU234" s="69"/>
      <c r="AV234" s="69"/>
      <c r="AW234" s="69"/>
      <c r="AX234" s="69"/>
      <c r="AY234" s="69"/>
      <c r="AZ234" s="69"/>
      <c r="BA234" s="69"/>
      <c r="BB234" s="69"/>
      <c r="BC234" s="69"/>
      <c r="BD234" s="69"/>
      <c r="BE234" s="69"/>
      <c r="BF234" s="69"/>
      <c r="BG234" s="69"/>
      <c r="BH234" s="69"/>
    </row>
    <row r="235" spans="1:60" x14ac:dyDescent="0.3">
      <c r="A235" s="69"/>
      <c r="J235" s="69"/>
      <c r="K235" s="69"/>
      <c r="L235" s="69"/>
      <c r="M235" s="69"/>
      <c r="N235" s="69"/>
      <c r="O235" s="69"/>
      <c r="P235" s="69"/>
      <c r="Q235" s="69"/>
      <c r="R235" s="69"/>
      <c r="S235" s="69"/>
      <c r="T235" s="69"/>
      <c r="U235" s="69"/>
      <c r="V235" s="69"/>
      <c r="W235" s="69"/>
      <c r="X235" s="69"/>
      <c r="Y235" s="69"/>
      <c r="Z235" s="69"/>
      <c r="AA235" s="69"/>
      <c r="AB235" s="69"/>
      <c r="AC235" s="69"/>
      <c r="AD235" s="69"/>
      <c r="AE235" s="69"/>
      <c r="AF235" s="69"/>
      <c r="AG235" s="69"/>
      <c r="AH235" s="69"/>
      <c r="AI235" s="69"/>
      <c r="AJ235" s="69"/>
      <c r="AK235" s="69"/>
      <c r="AL235" s="69"/>
      <c r="AM235" s="69"/>
      <c r="AN235" s="69"/>
      <c r="AO235" s="69"/>
      <c r="AP235" s="69"/>
      <c r="AQ235" s="69"/>
      <c r="AR235" s="69"/>
      <c r="AS235" s="69"/>
      <c r="AT235" s="69"/>
      <c r="AU235" s="69"/>
      <c r="AV235" s="69"/>
      <c r="AW235" s="69"/>
      <c r="AX235" s="69"/>
      <c r="AY235" s="69"/>
      <c r="AZ235" s="69"/>
      <c r="BA235" s="69"/>
      <c r="BB235" s="69"/>
      <c r="BC235" s="69"/>
      <c r="BD235" s="69"/>
      <c r="BE235" s="69"/>
      <c r="BF235" s="69"/>
      <c r="BG235" s="69"/>
      <c r="BH235" s="69"/>
    </row>
    <row r="236" spans="1:60" x14ac:dyDescent="0.3">
      <c r="A236" s="69"/>
      <c r="J236" s="69"/>
      <c r="K236" s="69"/>
      <c r="L236" s="69"/>
      <c r="M236" s="69"/>
      <c r="N236" s="69"/>
      <c r="O236" s="69"/>
      <c r="P236" s="69"/>
      <c r="Q236" s="69"/>
      <c r="R236" s="69"/>
      <c r="S236" s="69"/>
      <c r="T236" s="69"/>
      <c r="U236" s="69"/>
      <c r="V236" s="69"/>
      <c r="W236" s="69"/>
      <c r="X236" s="69"/>
      <c r="Y236" s="69"/>
      <c r="Z236" s="69"/>
      <c r="AA236" s="69"/>
      <c r="AB236" s="69"/>
      <c r="AC236" s="69"/>
      <c r="AD236" s="69"/>
      <c r="AE236" s="69"/>
      <c r="AF236" s="69"/>
      <c r="AG236" s="69"/>
      <c r="AH236" s="69"/>
      <c r="AI236" s="69"/>
      <c r="AJ236" s="69"/>
      <c r="AK236" s="69"/>
      <c r="AL236" s="69"/>
      <c r="AM236" s="69"/>
      <c r="AN236" s="69"/>
      <c r="AO236" s="69"/>
      <c r="AP236" s="69"/>
      <c r="AQ236" s="69"/>
      <c r="AR236" s="69"/>
      <c r="AS236" s="69"/>
      <c r="AT236" s="69"/>
      <c r="AU236" s="69"/>
      <c r="AV236" s="69"/>
      <c r="AW236" s="69"/>
      <c r="AX236" s="69"/>
      <c r="AY236" s="69"/>
      <c r="AZ236" s="69"/>
      <c r="BA236" s="69"/>
      <c r="BB236" s="69"/>
      <c r="BC236" s="69"/>
      <c r="BD236" s="69"/>
      <c r="BE236" s="69"/>
      <c r="BF236" s="69"/>
      <c r="BG236" s="69"/>
      <c r="BH236" s="69"/>
    </row>
    <row r="237" spans="1:60" x14ac:dyDescent="0.3">
      <c r="A237" s="69"/>
      <c r="J237" s="69"/>
      <c r="K237" s="69"/>
      <c r="L237" s="69"/>
      <c r="M237" s="69"/>
      <c r="N237" s="69"/>
      <c r="O237" s="69"/>
      <c r="P237" s="69"/>
      <c r="Q237" s="69"/>
      <c r="R237" s="69"/>
      <c r="S237" s="69"/>
      <c r="T237" s="69"/>
      <c r="U237" s="69"/>
      <c r="V237" s="69"/>
      <c r="W237" s="69"/>
      <c r="X237" s="69"/>
      <c r="Y237" s="69"/>
      <c r="Z237" s="69"/>
      <c r="AA237" s="69"/>
      <c r="AB237" s="69"/>
      <c r="AC237" s="69"/>
      <c r="AD237" s="69"/>
      <c r="AE237" s="69"/>
      <c r="AF237" s="69"/>
      <c r="AG237" s="69"/>
      <c r="AH237" s="69"/>
      <c r="AI237" s="69"/>
      <c r="AJ237" s="69"/>
      <c r="AK237" s="69"/>
      <c r="AL237" s="69"/>
      <c r="AM237" s="69"/>
      <c r="AN237" s="69"/>
      <c r="AO237" s="69"/>
      <c r="AP237" s="69"/>
      <c r="AQ237" s="69"/>
      <c r="AR237" s="69"/>
      <c r="AS237" s="69"/>
      <c r="AT237" s="69"/>
      <c r="AU237" s="69"/>
      <c r="AV237" s="69"/>
      <c r="AW237" s="69"/>
      <c r="AX237" s="69"/>
      <c r="AY237" s="69"/>
      <c r="AZ237" s="69"/>
      <c r="BA237" s="69"/>
      <c r="BB237" s="69"/>
      <c r="BC237" s="69"/>
      <c r="BD237" s="69"/>
      <c r="BE237" s="69"/>
      <c r="BF237" s="69"/>
      <c r="BG237" s="69"/>
      <c r="BH237" s="69"/>
    </row>
    <row r="238" spans="1:60" x14ac:dyDescent="0.3">
      <c r="A238" s="69"/>
      <c r="J238" s="69"/>
      <c r="K238" s="69"/>
      <c r="L238" s="69"/>
      <c r="M238" s="69"/>
      <c r="N238" s="69"/>
      <c r="O238" s="69"/>
      <c r="P238" s="69"/>
      <c r="Q238" s="69"/>
      <c r="R238" s="69"/>
      <c r="S238" s="69"/>
      <c r="T238" s="69"/>
      <c r="U238" s="69"/>
      <c r="V238" s="69"/>
      <c r="W238" s="69"/>
      <c r="X238" s="69"/>
      <c r="Y238" s="69"/>
      <c r="Z238" s="69"/>
      <c r="AA238" s="69"/>
      <c r="AB238" s="69"/>
      <c r="AC238" s="69"/>
      <c r="AD238" s="69"/>
      <c r="AE238" s="69"/>
      <c r="AF238" s="69"/>
      <c r="AG238" s="69"/>
      <c r="AH238" s="69"/>
      <c r="AI238" s="69"/>
      <c r="AJ238" s="69"/>
      <c r="AK238" s="69"/>
      <c r="AL238" s="69"/>
      <c r="AM238" s="69"/>
      <c r="AN238" s="69"/>
      <c r="AO238" s="69"/>
      <c r="AP238" s="69"/>
      <c r="AQ238" s="69"/>
      <c r="AR238" s="69"/>
      <c r="AS238" s="69"/>
      <c r="AT238" s="69"/>
      <c r="AU238" s="69"/>
      <c r="AV238" s="69"/>
      <c r="AW238" s="69"/>
      <c r="AX238" s="69"/>
      <c r="AY238" s="69"/>
      <c r="AZ238" s="69"/>
      <c r="BA238" s="69"/>
      <c r="BB238" s="69"/>
      <c r="BC238" s="69"/>
      <c r="BD238" s="69"/>
      <c r="BE238" s="69"/>
      <c r="BF238" s="69"/>
      <c r="BG238" s="69"/>
      <c r="BH238" s="69"/>
    </row>
    <row r="239" spans="1:60" x14ac:dyDescent="0.3">
      <c r="A239" s="69"/>
      <c r="J239" s="69"/>
      <c r="K239" s="69"/>
      <c r="L239" s="69"/>
      <c r="M239" s="69"/>
      <c r="N239" s="69"/>
      <c r="O239" s="69"/>
      <c r="P239" s="69"/>
      <c r="Q239" s="69"/>
      <c r="R239" s="69"/>
      <c r="S239" s="69"/>
      <c r="T239" s="69"/>
      <c r="U239" s="69"/>
      <c r="V239" s="69"/>
      <c r="W239" s="69"/>
      <c r="X239" s="69"/>
      <c r="Y239" s="69"/>
      <c r="Z239" s="69"/>
      <c r="AA239" s="69"/>
      <c r="AB239" s="69"/>
      <c r="AC239" s="69"/>
      <c r="AD239" s="69"/>
      <c r="AE239" s="69"/>
      <c r="AF239" s="69"/>
      <c r="AG239" s="69"/>
      <c r="AH239" s="69"/>
      <c r="AI239" s="69"/>
      <c r="AJ239" s="69"/>
      <c r="AK239" s="69"/>
      <c r="AL239" s="69"/>
      <c r="AM239" s="69"/>
      <c r="AN239" s="69"/>
      <c r="AO239" s="69"/>
      <c r="AP239" s="69"/>
      <c r="AQ239" s="69"/>
      <c r="AR239" s="69"/>
      <c r="AS239" s="69"/>
      <c r="AT239" s="69"/>
      <c r="AU239" s="69"/>
      <c r="AV239" s="69"/>
      <c r="AW239" s="69"/>
      <c r="AX239" s="69"/>
      <c r="AY239" s="69"/>
      <c r="AZ239" s="69"/>
      <c r="BA239" s="69"/>
      <c r="BB239" s="69"/>
      <c r="BC239" s="69"/>
      <c r="BD239" s="69"/>
      <c r="BE239" s="69"/>
      <c r="BF239" s="69"/>
      <c r="BG239" s="69"/>
      <c r="BH239" s="69"/>
    </row>
    <row r="240" spans="1:60" x14ac:dyDescent="0.3">
      <c r="A240" s="69"/>
      <c r="J240" s="69"/>
      <c r="K240" s="69"/>
      <c r="L240" s="69"/>
      <c r="M240" s="69"/>
      <c r="N240" s="69"/>
      <c r="O240" s="69"/>
      <c r="P240" s="69"/>
      <c r="Q240" s="69"/>
      <c r="R240" s="69"/>
      <c r="S240" s="69"/>
      <c r="T240" s="69"/>
      <c r="U240" s="69"/>
      <c r="V240" s="69"/>
      <c r="W240" s="69"/>
      <c r="X240" s="69"/>
      <c r="Y240" s="69"/>
      <c r="Z240" s="69"/>
      <c r="AA240" s="69"/>
      <c r="AB240" s="69"/>
      <c r="AC240" s="69"/>
      <c r="AD240" s="69"/>
      <c r="AE240" s="69"/>
      <c r="AF240" s="69"/>
      <c r="AG240" s="69"/>
      <c r="AH240" s="69"/>
      <c r="AI240" s="69"/>
      <c r="AJ240" s="69"/>
      <c r="AK240" s="69"/>
      <c r="AL240" s="69"/>
      <c r="AM240" s="69"/>
      <c r="AN240" s="69"/>
      <c r="AO240" s="69"/>
      <c r="AP240" s="69"/>
      <c r="AQ240" s="69"/>
      <c r="AR240" s="69"/>
      <c r="AS240" s="69"/>
      <c r="AT240" s="69"/>
      <c r="AU240" s="69"/>
      <c r="AV240" s="69"/>
      <c r="AW240" s="69"/>
      <c r="AX240" s="69"/>
      <c r="AY240" s="69"/>
      <c r="AZ240" s="69"/>
      <c r="BA240" s="69"/>
      <c r="BB240" s="69"/>
      <c r="BC240" s="69"/>
      <c r="BD240" s="69"/>
      <c r="BE240" s="69"/>
      <c r="BF240" s="69"/>
      <c r="BG240" s="69"/>
      <c r="BH240" s="69"/>
    </row>
    <row r="241" spans="1:60" x14ac:dyDescent="0.3">
      <c r="A241" s="69"/>
      <c r="J241" s="69"/>
      <c r="K241" s="69"/>
      <c r="L241" s="69"/>
      <c r="M241" s="69"/>
      <c r="N241" s="69"/>
      <c r="O241" s="69"/>
      <c r="P241" s="69"/>
      <c r="Q241" s="69"/>
      <c r="R241" s="69"/>
      <c r="S241" s="69"/>
      <c r="T241" s="69"/>
      <c r="U241" s="69"/>
      <c r="V241" s="69"/>
      <c r="W241" s="69"/>
      <c r="X241" s="69"/>
      <c r="Y241" s="69"/>
      <c r="Z241" s="69"/>
      <c r="AA241" s="69"/>
      <c r="AB241" s="69"/>
      <c r="AC241" s="69"/>
      <c r="AD241" s="69"/>
      <c r="AE241" s="69"/>
      <c r="AF241" s="69"/>
      <c r="AG241" s="69"/>
      <c r="AH241" s="69"/>
      <c r="AI241" s="69"/>
      <c r="AJ241" s="69"/>
      <c r="AK241" s="69"/>
      <c r="AL241" s="69"/>
      <c r="AM241" s="69"/>
      <c r="AN241" s="69"/>
      <c r="AO241" s="69"/>
      <c r="AP241" s="69"/>
      <c r="AQ241" s="69"/>
      <c r="AR241" s="69"/>
      <c r="AS241" s="69"/>
      <c r="AT241" s="69"/>
      <c r="AU241" s="69"/>
      <c r="AV241" s="69"/>
      <c r="AW241" s="69"/>
      <c r="AX241" s="69"/>
      <c r="AY241" s="69"/>
      <c r="AZ241" s="69"/>
      <c r="BA241" s="69"/>
      <c r="BB241" s="69"/>
      <c r="BC241" s="69"/>
      <c r="BD241" s="69"/>
      <c r="BE241" s="69"/>
      <c r="BF241" s="69"/>
      <c r="BG241" s="69"/>
      <c r="BH241" s="69"/>
    </row>
    <row r="242" spans="1:60" x14ac:dyDescent="0.3">
      <c r="A242" s="69"/>
      <c r="J242" s="69"/>
      <c r="K242" s="69"/>
      <c r="L242" s="69"/>
      <c r="M242" s="69"/>
      <c r="N242" s="69"/>
      <c r="O242" s="69"/>
      <c r="P242" s="69"/>
      <c r="Q242" s="69"/>
      <c r="R242" s="69"/>
      <c r="S242" s="69"/>
      <c r="T242" s="69"/>
      <c r="U242" s="69"/>
      <c r="V242" s="69"/>
      <c r="W242" s="69"/>
      <c r="X242" s="69"/>
      <c r="Y242" s="69"/>
      <c r="Z242" s="69"/>
      <c r="AA242" s="69"/>
      <c r="AB242" s="69"/>
      <c r="AC242" s="69"/>
      <c r="AD242" s="69"/>
      <c r="AE242" s="69"/>
      <c r="AF242" s="69"/>
      <c r="AG242" s="69"/>
      <c r="AH242" s="69"/>
      <c r="AI242" s="69"/>
      <c r="AJ242" s="69"/>
      <c r="AK242" s="69"/>
      <c r="AL242" s="69"/>
      <c r="AM242" s="69"/>
      <c r="AN242" s="69"/>
      <c r="AO242" s="69"/>
      <c r="AP242" s="69"/>
      <c r="AQ242" s="69"/>
      <c r="AR242" s="69"/>
      <c r="AS242" s="69"/>
      <c r="AT242" s="69"/>
      <c r="AU242" s="69"/>
      <c r="AV242" s="69"/>
      <c r="AW242" s="69"/>
      <c r="AX242" s="69"/>
      <c r="AY242" s="69"/>
      <c r="AZ242" s="69"/>
      <c r="BA242" s="69"/>
      <c r="BB242" s="69"/>
      <c r="BC242" s="69"/>
      <c r="BD242" s="69"/>
      <c r="BE242" s="69"/>
      <c r="BF242" s="69"/>
      <c r="BG242" s="69"/>
      <c r="BH242" s="69"/>
    </row>
    <row r="243" spans="1:60" x14ac:dyDescent="0.3">
      <c r="A243" s="69"/>
      <c r="J243" s="69"/>
      <c r="K243" s="69"/>
      <c r="L243" s="69"/>
      <c r="M243" s="69"/>
      <c r="N243" s="69"/>
      <c r="O243" s="69"/>
      <c r="P243" s="69"/>
      <c r="Q243" s="69"/>
      <c r="R243" s="69"/>
      <c r="S243" s="69"/>
      <c r="T243" s="69"/>
      <c r="U243" s="69"/>
      <c r="V243" s="69"/>
      <c r="W243" s="69"/>
      <c r="X243" s="69"/>
      <c r="Y243" s="69"/>
      <c r="Z243" s="69"/>
      <c r="AA243" s="69"/>
      <c r="AB243" s="69"/>
      <c r="AC243" s="69"/>
      <c r="AD243" s="69"/>
      <c r="AE243" s="69"/>
      <c r="AF243" s="69"/>
      <c r="AG243" s="69"/>
      <c r="AH243" s="69"/>
      <c r="AI243" s="69"/>
      <c r="AJ243" s="69"/>
      <c r="AK243" s="69"/>
      <c r="AL243" s="69"/>
      <c r="AM243" s="69"/>
      <c r="AN243" s="69"/>
      <c r="AO243" s="69"/>
      <c r="AP243" s="69"/>
      <c r="AQ243" s="69"/>
      <c r="AR243" s="69"/>
      <c r="AS243" s="69"/>
      <c r="AT243" s="69"/>
      <c r="AU243" s="69"/>
      <c r="AV243" s="69"/>
      <c r="AW243" s="69"/>
      <c r="AX243" s="69"/>
      <c r="AY243" s="69"/>
      <c r="AZ243" s="69"/>
      <c r="BA243" s="69"/>
      <c r="BB243" s="69"/>
      <c r="BC243" s="69"/>
      <c r="BD243" s="69"/>
      <c r="BE243" s="69"/>
      <c r="BF243" s="69"/>
      <c r="BG243" s="69"/>
      <c r="BH243" s="69"/>
    </row>
    <row r="244" spans="1:60" x14ac:dyDescent="0.3">
      <c r="A244" s="69"/>
      <c r="J244" s="69"/>
      <c r="K244" s="69"/>
      <c r="L244" s="69"/>
      <c r="M244" s="69"/>
      <c r="N244" s="69"/>
      <c r="O244" s="69"/>
      <c r="P244" s="69"/>
      <c r="Q244" s="69"/>
      <c r="R244" s="69"/>
      <c r="S244" s="69"/>
      <c r="T244" s="69"/>
      <c r="U244" s="69"/>
      <c r="V244" s="69"/>
      <c r="W244" s="69"/>
      <c r="X244" s="69"/>
      <c r="Y244" s="69"/>
      <c r="Z244" s="69"/>
      <c r="AA244" s="69"/>
      <c r="AB244" s="69"/>
      <c r="AC244" s="69"/>
      <c r="AD244" s="69"/>
      <c r="AE244" s="69"/>
      <c r="AF244" s="69"/>
      <c r="AG244" s="69"/>
      <c r="AH244" s="69"/>
      <c r="AI244" s="69"/>
      <c r="AJ244" s="69"/>
      <c r="AK244" s="69"/>
      <c r="AL244" s="69"/>
      <c r="AM244" s="69"/>
      <c r="AN244" s="69"/>
      <c r="AO244" s="69"/>
      <c r="AP244" s="69"/>
      <c r="AQ244" s="69"/>
      <c r="AR244" s="69"/>
      <c r="AS244" s="69"/>
      <c r="AT244" s="69"/>
      <c r="AU244" s="69"/>
      <c r="AV244" s="69"/>
      <c r="AW244" s="69"/>
      <c r="AX244" s="69"/>
      <c r="AY244" s="69"/>
      <c r="AZ244" s="69"/>
      <c r="BA244" s="69"/>
      <c r="BB244" s="69"/>
      <c r="BC244" s="69"/>
      <c r="BD244" s="69"/>
      <c r="BE244" s="69"/>
      <c r="BF244" s="69"/>
      <c r="BG244" s="69"/>
      <c r="BH244" s="69"/>
    </row>
    <row r="245" spans="1:60" x14ac:dyDescent="0.3">
      <c r="A245" s="69"/>
    </row>
    <row r="246" spans="1:60" x14ac:dyDescent="0.3">
      <c r="A246" s="69"/>
    </row>
    <row r="247" spans="1:60" x14ac:dyDescent="0.3">
      <c r="A247" s="69"/>
    </row>
    <row r="248" spans="1:60" x14ac:dyDescent="0.3">
      <c r="A248" s="69"/>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8" sqref="C8"/>
    </sheetView>
  </sheetViews>
  <sheetFormatPr baseColWidth="10" defaultRowHeight="14.4" x14ac:dyDescent="0.3"/>
  <cols>
    <col min="2" max="2" width="24.109375" customWidth="1"/>
    <col min="3" max="3" width="70.109375" customWidth="1"/>
    <col min="4" max="4" width="29.88671875" customWidth="1"/>
  </cols>
  <sheetData>
    <row r="1" spans="1:37" ht="23.4" x14ac:dyDescent="0.3">
      <c r="A1" s="69"/>
      <c r="B1" s="347" t="s">
        <v>50</v>
      </c>
      <c r="C1" s="347"/>
      <c r="D1" s="347"/>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37" x14ac:dyDescent="0.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37" ht="25.2" x14ac:dyDescent="0.3">
      <c r="A3" s="69"/>
      <c r="B3" s="3"/>
      <c r="C3" s="4" t="s">
        <v>47</v>
      </c>
      <c r="D3" s="4" t="s">
        <v>3</v>
      </c>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37" ht="50.4" x14ac:dyDescent="0.3">
      <c r="A4" s="69"/>
      <c r="B4" s="5" t="s">
        <v>46</v>
      </c>
      <c r="C4" s="6" t="s">
        <v>97</v>
      </c>
      <c r="D4" s="7">
        <v>0.2</v>
      </c>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37" ht="50.4" x14ac:dyDescent="0.3">
      <c r="A5" s="69"/>
      <c r="B5" s="8" t="s">
        <v>48</v>
      </c>
      <c r="C5" s="9" t="s">
        <v>98</v>
      </c>
      <c r="D5" s="10">
        <v>0.4</v>
      </c>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37" ht="50.4" x14ac:dyDescent="0.3">
      <c r="A6" s="69"/>
      <c r="B6" s="11" t="s">
        <v>102</v>
      </c>
      <c r="C6" s="9" t="s">
        <v>99</v>
      </c>
      <c r="D6" s="10">
        <v>0.6</v>
      </c>
      <c r="E6" s="69"/>
      <c r="F6" s="69"/>
      <c r="G6" s="69"/>
      <c r="H6" s="69"/>
      <c r="I6" s="69"/>
      <c r="J6" s="69"/>
      <c r="K6" s="69"/>
      <c r="L6" s="69"/>
      <c r="M6" s="69"/>
      <c r="N6" s="69"/>
      <c r="O6" s="69"/>
      <c r="P6" s="69"/>
      <c r="Q6" s="69"/>
      <c r="R6" s="69"/>
      <c r="S6" s="69"/>
      <c r="T6" s="69"/>
      <c r="U6" s="69"/>
      <c r="V6" s="69"/>
      <c r="W6" s="69"/>
      <c r="X6" s="69"/>
      <c r="Y6" s="69"/>
      <c r="Z6" s="69"/>
      <c r="AA6" s="69"/>
      <c r="AB6" s="69"/>
      <c r="AC6" s="69"/>
      <c r="AD6" s="69"/>
      <c r="AE6" s="69"/>
    </row>
    <row r="7" spans="1:37" ht="75.599999999999994" x14ac:dyDescent="0.3">
      <c r="A7" s="69"/>
      <c r="B7" s="12" t="s">
        <v>5</v>
      </c>
      <c r="C7" s="9" t="s">
        <v>100</v>
      </c>
      <c r="D7" s="10">
        <v>0.8</v>
      </c>
      <c r="E7" s="69"/>
      <c r="F7" s="69"/>
      <c r="G7" s="69"/>
      <c r="H7" s="69"/>
      <c r="I7" s="69"/>
      <c r="J7" s="69"/>
      <c r="K7" s="69"/>
      <c r="L7" s="69"/>
      <c r="M7" s="69"/>
      <c r="N7" s="69"/>
      <c r="O7" s="69"/>
      <c r="P7" s="69"/>
      <c r="Q7" s="69"/>
      <c r="R7" s="69"/>
      <c r="S7" s="69"/>
      <c r="T7" s="69"/>
      <c r="U7" s="69"/>
      <c r="V7" s="69"/>
      <c r="W7" s="69"/>
      <c r="X7" s="69"/>
      <c r="Y7" s="69"/>
      <c r="Z7" s="69"/>
      <c r="AA7" s="69"/>
      <c r="AB7" s="69"/>
      <c r="AC7" s="69"/>
      <c r="AD7" s="69"/>
      <c r="AE7" s="69"/>
    </row>
    <row r="8" spans="1:37" ht="50.4" x14ac:dyDescent="0.3">
      <c r="A8" s="69"/>
      <c r="B8" s="13" t="s">
        <v>49</v>
      </c>
      <c r="C8" s="9" t="s">
        <v>101</v>
      </c>
      <c r="D8" s="10">
        <v>1</v>
      </c>
      <c r="E8" s="69"/>
      <c r="F8" s="69"/>
      <c r="G8" s="69"/>
      <c r="H8" s="69"/>
      <c r="I8" s="69"/>
      <c r="J8" s="69"/>
      <c r="K8" s="69"/>
      <c r="L8" s="69"/>
      <c r="M8" s="69"/>
      <c r="N8" s="69"/>
      <c r="O8" s="69"/>
      <c r="P8" s="69"/>
      <c r="Q8" s="69"/>
      <c r="R8" s="69"/>
      <c r="S8" s="69"/>
      <c r="T8" s="69"/>
      <c r="U8" s="69"/>
      <c r="V8" s="69"/>
      <c r="W8" s="69"/>
      <c r="X8" s="69"/>
      <c r="Y8" s="69"/>
      <c r="Z8" s="69"/>
      <c r="AA8" s="69"/>
      <c r="AB8" s="69"/>
      <c r="AC8" s="69"/>
      <c r="AD8" s="69"/>
      <c r="AE8" s="69"/>
    </row>
    <row r="9" spans="1:37" x14ac:dyDescent="0.3">
      <c r="A9" s="69"/>
      <c r="B9" s="91"/>
      <c r="C9" s="91"/>
      <c r="D9" s="91"/>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row>
    <row r="10" spans="1:37" x14ac:dyDescent="0.3">
      <c r="A10" s="69"/>
      <c r="B10" s="92"/>
      <c r="C10" s="91"/>
      <c r="D10" s="91"/>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row>
    <row r="11" spans="1:37" x14ac:dyDescent="0.3">
      <c r="A11" s="69"/>
      <c r="B11" s="91"/>
      <c r="C11" s="91"/>
      <c r="D11" s="91"/>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row>
    <row r="12" spans="1:37" x14ac:dyDescent="0.3">
      <c r="A12" s="69"/>
      <c r="B12" s="91"/>
      <c r="C12" s="91"/>
      <c r="D12" s="91"/>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row>
    <row r="13" spans="1:37" x14ac:dyDescent="0.3">
      <c r="A13" s="69"/>
      <c r="B13" s="91"/>
      <c r="C13" s="91"/>
      <c r="D13" s="91"/>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row>
    <row r="14" spans="1:37" x14ac:dyDescent="0.3">
      <c r="A14" s="69"/>
      <c r="B14" s="91"/>
      <c r="C14" s="91"/>
      <c r="D14" s="91"/>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row>
    <row r="15" spans="1:37" x14ac:dyDescent="0.3">
      <c r="A15" s="69"/>
      <c r="B15" s="91"/>
      <c r="C15" s="91"/>
      <c r="D15" s="91"/>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row>
    <row r="16" spans="1:37" x14ac:dyDescent="0.3">
      <c r="A16" s="69"/>
      <c r="B16" s="91"/>
      <c r="C16" s="91"/>
      <c r="D16" s="91"/>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row>
    <row r="17" spans="1:37" x14ac:dyDescent="0.3">
      <c r="A17" s="69"/>
      <c r="B17" s="91"/>
      <c r="C17" s="91"/>
      <c r="D17" s="91"/>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row>
    <row r="18" spans="1:37" x14ac:dyDescent="0.3">
      <c r="A18" s="69"/>
      <c r="B18" s="91"/>
      <c r="C18" s="91"/>
      <c r="D18" s="91"/>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row>
    <row r="19" spans="1:37" x14ac:dyDescent="0.3">
      <c r="A19" s="69"/>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row>
    <row r="20" spans="1:37" x14ac:dyDescent="0.3">
      <c r="A20" s="69"/>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row>
    <row r="21" spans="1:37" x14ac:dyDescent="0.3">
      <c r="A21" s="69"/>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row>
    <row r="22" spans="1:37" x14ac:dyDescent="0.3">
      <c r="A22" s="69"/>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row>
    <row r="23" spans="1:37" x14ac:dyDescent="0.3">
      <c r="A23" s="69"/>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row>
    <row r="24" spans="1:37" x14ac:dyDescent="0.3">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row>
    <row r="25" spans="1:37" x14ac:dyDescent="0.3">
      <c r="A25" s="69"/>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row>
    <row r="26" spans="1:37" x14ac:dyDescent="0.3">
      <c r="A26" s="69"/>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row>
    <row r="27" spans="1:37" x14ac:dyDescent="0.3">
      <c r="A27" s="69"/>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row>
    <row r="28" spans="1:37" x14ac:dyDescent="0.3">
      <c r="A28" s="69"/>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row>
    <row r="29" spans="1:37" x14ac:dyDescent="0.3">
      <c r="A29" s="69"/>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row>
    <row r="30" spans="1:37" x14ac:dyDescent="0.3">
      <c r="A30" s="69"/>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row>
    <row r="31" spans="1:37" x14ac:dyDescent="0.3">
      <c r="A31" s="69"/>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row>
    <row r="32" spans="1:37" x14ac:dyDescent="0.3">
      <c r="A32" s="69"/>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row>
    <row r="33" spans="1:31" x14ac:dyDescent="0.3">
      <c r="A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row>
    <row r="34" spans="1:31" x14ac:dyDescent="0.3">
      <c r="A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row>
    <row r="35" spans="1:31" x14ac:dyDescent="0.3">
      <c r="A35" s="69"/>
    </row>
    <row r="36" spans="1:31" x14ac:dyDescent="0.3">
      <c r="A36" s="69"/>
    </row>
    <row r="37" spans="1:31" x14ac:dyDescent="0.3">
      <c r="A37" s="69"/>
    </row>
    <row r="38" spans="1:31" x14ac:dyDescent="0.3">
      <c r="A38" s="69"/>
    </row>
    <row r="39" spans="1:31" x14ac:dyDescent="0.3">
      <c r="A39" s="69"/>
    </row>
    <row r="40" spans="1:31" x14ac:dyDescent="0.3">
      <c r="A40" s="69"/>
    </row>
    <row r="41" spans="1:31" x14ac:dyDescent="0.3">
      <c r="A41" s="69"/>
    </row>
    <row r="42" spans="1:31" x14ac:dyDescent="0.3">
      <c r="A42" s="69"/>
    </row>
    <row r="43" spans="1:31" x14ac:dyDescent="0.3">
      <c r="A43" s="69"/>
    </row>
    <row r="44" spans="1:31" x14ac:dyDescent="0.3">
      <c r="A44" s="69"/>
    </row>
    <row r="45" spans="1:31" x14ac:dyDescent="0.3">
      <c r="A45" s="69"/>
    </row>
    <row r="46" spans="1:31" x14ac:dyDescent="0.3">
      <c r="A46" s="69"/>
    </row>
    <row r="47" spans="1:31" x14ac:dyDescent="0.3">
      <c r="A47" s="69"/>
    </row>
    <row r="48" spans="1:31" x14ac:dyDescent="0.3">
      <c r="A48" s="69"/>
    </row>
    <row r="49" spans="1:1" x14ac:dyDescent="0.3">
      <c r="A49" s="69"/>
    </row>
    <row r="50" spans="1:1" x14ac:dyDescent="0.3">
      <c r="A50" s="69"/>
    </row>
    <row r="51" spans="1:1" x14ac:dyDescent="0.3">
      <c r="A51" s="69"/>
    </row>
    <row r="52" spans="1:1" x14ac:dyDescent="0.3">
      <c r="A52" s="69"/>
    </row>
    <row r="53" spans="1:1" x14ac:dyDescent="0.3">
      <c r="A53" s="69"/>
    </row>
    <row r="54" spans="1:1" x14ac:dyDescent="0.3">
      <c r="A54" s="69"/>
    </row>
    <row r="55" spans="1:1" x14ac:dyDescent="0.3">
      <c r="A55" s="69"/>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D8" sqref="D8"/>
    </sheetView>
  </sheetViews>
  <sheetFormatPr baseColWidth="10" defaultRowHeight="14.4" x14ac:dyDescent="0.3"/>
  <cols>
    <col min="2" max="2" width="40.44140625" customWidth="1"/>
    <col min="3" max="3" width="74.88671875" customWidth="1"/>
    <col min="4" max="4" width="135" bestFit="1" customWidth="1"/>
    <col min="5" max="5" width="144.6640625" bestFit="1" customWidth="1"/>
  </cols>
  <sheetData>
    <row r="1" spans="1:21" ht="32.4" x14ac:dyDescent="0.3">
      <c r="A1" s="69"/>
      <c r="B1" s="348" t="s">
        <v>58</v>
      </c>
      <c r="C1" s="348"/>
      <c r="D1" s="348"/>
      <c r="E1" s="69"/>
      <c r="F1" s="69"/>
      <c r="G1" s="69"/>
      <c r="H1" s="69"/>
      <c r="I1" s="69"/>
      <c r="J1" s="69"/>
      <c r="K1" s="69"/>
      <c r="L1" s="69"/>
      <c r="M1" s="69"/>
      <c r="N1" s="69"/>
      <c r="O1" s="69"/>
      <c r="P1" s="69"/>
      <c r="Q1" s="69"/>
      <c r="R1" s="69"/>
      <c r="S1" s="69"/>
      <c r="T1" s="69"/>
      <c r="U1" s="69"/>
    </row>
    <row r="2" spans="1:21" x14ac:dyDescent="0.3">
      <c r="A2" s="69"/>
      <c r="B2" s="69"/>
      <c r="C2" s="69"/>
      <c r="D2" s="69"/>
      <c r="E2" s="69"/>
      <c r="F2" s="69"/>
      <c r="G2" s="69"/>
      <c r="H2" s="69"/>
      <c r="I2" s="69"/>
      <c r="J2" s="69"/>
      <c r="K2" s="69"/>
      <c r="L2" s="69"/>
      <c r="M2" s="69"/>
      <c r="N2" s="69"/>
      <c r="O2" s="69"/>
      <c r="P2" s="69"/>
      <c r="Q2" s="69"/>
      <c r="R2" s="69"/>
      <c r="S2" s="69"/>
      <c r="T2" s="69"/>
      <c r="U2" s="69"/>
    </row>
    <row r="3" spans="1:21" ht="30" x14ac:dyDescent="0.3">
      <c r="A3" s="69"/>
      <c r="B3" s="88"/>
      <c r="C3" s="22" t="s">
        <v>51</v>
      </c>
      <c r="D3" s="22" t="s">
        <v>52</v>
      </c>
      <c r="E3" s="69"/>
      <c r="F3" s="69"/>
      <c r="G3" s="69"/>
      <c r="H3" s="69"/>
      <c r="I3" s="69"/>
      <c r="J3" s="69"/>
      <c r="K3" s="69"/>
      <c r="L3" s="69"/>
      <c r="M3" s="69"/>
      <c r="N3" s="69"/>
      <c r="O3" s="69"/>
      <c r="P3" s="69"/>
      <c r="Q3" s="69"/>
      <c r="R3" s="69"/>
      <c r="S3" s="69"/>
      <c r="T3" s="69"/>
      <c r="U3" s="69"/>
    </row>
    <row r="4" spans="1:21" ht="32.4" x14ac:dyDescent="0.3">
      <c r="A4" s="87" t="s">
        <v>78</v>
      </c>
      <c r="B4" s="25" t="s">
        <v>96</v>
      </c>
      <c r="C4" s="30" t="s">
        <v>149</v>
      </c>
      <c r="D4" s="23" t="s">
        <v>92</v>
      </c>
      <c r="E4" s="69"/>
      <c r="F4" s="69"/>
      <c r="G4" s="69"/>
      <c r="H4" s="69"/>
      <c r="I4" s="69"/>
      <c r="J4" s="69"/>
      <c r="K4" s="69"/>
      <c r="L4" s="69"/>
      <c r="M4" s="69"/>
      <c r="N4" s="69"/>
      <c r="O4" s="69"/>
      <c r="P4" s="69"/>
      <c r="Q4" s="69"/>
      <c r="R4" s="69"/>
      <c r="S4" s="69"/>
      <c r="T4" s="69"/>
      <c r="U4" s="69"/>
    </row>
    <row r="5" spans="1:21" ht="64.8" x14ac:dyDescent="0.3">
      <c r="A5" s="87" t="s">
        <v>79</v>
      </c>
      <c r="B5" s="26" t="s">
        <v>54</v>
      </c>
      <c r="C5" s="31" t="s">
        <v>88</v>
      </c>
      <c r="D5" s="24" t="s">
        <v>93</v>
      </c>
      <c r="E5" s="69"/>
      <c r="F5" s="69"/>
      <c r="G5" s="69"/>
      <c r="H5" s="69"/>
      <c r="I5" s="69"/>
      <c r="J5" s="69"/>
      <c r="K5" s="69"/>
      <c r="L5" s="69"/>
      <c r="M5" s="69"/>
      <c r="N5" s="69"/>
      <c r="O5" s="69"/>
      <c r="P5" s="69"/>
      <c r="Q5" s="69"/>
      <c r="R5" s="69"/>
      <c r="S5" s="69"/>
      <c r="T5" s="69"/>
      <c r="U5" s="69"/>
    </row>
    <row r="6" spans="1:21" ht="64.8" x14ac:dyDescent="0.3">
      <c r="A6" s="87" t="s">
        <v>76</v>
      </c>
      <c r="B6" s="27" t="s">
        <v>55</v>
      </c>
      <c r="C6" s="31" t="s">
        <v>89</v>
      </c>
      <c r="D6" s="24" t="s">
        <v>95</v>
      </c>
      <c r="E6" s="69"/>
      <c r="F6" s="69"/>
      <c r="G6" s="69"/>
      <c r="H6" s="69"/>
      <c r="I6" s="69"/>
      <c r="J6" s="69"/>
      <c r="K6" s="69"/>
      <c r="L6" s="69"/>
      <c r="M6" s="69"/>
      <c r="N6" s="69"/>
      <c r="O6" s="69"/>
      <c r="P6" s="69"/>
      <c r="Q6" s="69"/>
      <c r="R6" s="69"/>
      <c r="S6" s="69"/>
      <c r="T6" s="69"/>
      <c r="U6" s="69"/>
    </row>
    <row r="7" spans="1:21" ht="97.2" x14ac:dyDescent="0.3">
      <c r="A7" s="87" t="s">
        <v>6</v>
      </c>
      <c r="B7" s="28" t="s">
        <v>56</v>
      </c>
      <c r="C7" s="31" t="s">
        <v>90</v>
      </c>
      <c r="D7" s="24" t="s">
        <v>94</v>
      </c>
      <c r="E7" s="69"/>
      <c r="F7" s="69"/>
      <c r="G7" s="69"/>
      <c r="H7" s="69"/>
      <c r="I7" s="69"/>
      <c r="J7" s="69"/>
      <c r="K7" s="69"/>
      <c r="L7" s="69"/>
      <c r="M7" s="69"/>
      <c r="N7" s="69"/>
      <c r="O7" s="69"/>
      <c r="P7" s="69"/>
      <c r="Q7" s="69"/>
      <c r="R7" s="69"/>
      <c r="S7" s="69"/>
      <c r="T7" s="69"/>
      <c r="U7" s="69"/>
    </row>
    <row r="8" spans="1:21" ht="64.8" x14ac:dyDescent="0.3">
      <c r="A8" s="87" t="s">
        <v>80</v>
      </c>
      <c r="B8" s="29" t="s">
        <v>57</v>
      </c>
      <c r="C8" s="31" t="s">
        <v>91</v>
      </c>
      <c r="D8" s="24" t="s">
        <v>113</v>
      </c>
      <c r="E8" s="69"/>
      <c r="F8" s="69"/>
      <c r="G8" s="69"/>
      <c r="H8" s="69"/>
      <c r="I8" s="69"/>
      <c r="J8" s="69"/>
      <c r="K8" s="69"/>
      <c r="L8" s="69"/>
      <c r="M8" s="69"/>
      <c r="N8" s="69"/>
      <c r="O8" s="69"/>
      <c r="P8" s="69"/>
      <c r="Q8" s="69"/>
      <c r="R8" s="69"/>
      <c r="S8" s="69"/>
      <c r="T8" s="69"/>
      <c r="U8" s="69"/>
    </row>
    <row r="9" spans="1:21" ht="20.399999999999999" x14ac:dyDescent="0.3">
      <c r="A9" s="87"/>
      <c r="B9" s="87"/>
      <c r="C9" s="89"/>
      <c r="D9" s="89"/>
      <c r="E9" s="69"/>
      <c r="F9" s="69"/>
      <c r="G9" s="69"/>
      <c r="H9" s="69"/>
      <c r="I9" s="69"/>
      <c r="J9" s="69"/>
      <c r="K9" s="69"/>
      <c r="L9" s="69"/>
      <c r="M9" s="69"/>
      <c r="N9" s="69"/>
      <c r="O9" s="69"/>
      <c r="P9" s="69"/>
      <c r="Q9" s="69"/>
      <c r="R9" s="69"/>
      <c r="S9" s="69"/>
      <c r="T9" s="69"/>
      <c r="U9" s="69"/>
    </row>
    <row r="10" spans="1:21" x14ac:dyDescent="0.3">
      <c r="A10" s="87"/>
      <c r="B10" s="90"/>
      <c r="C10" s="90"/>
      <c r="D10" s="90"/>
      <c r="E10" s="69"/>
      <c r="F10" s="69"/>
      <c r="G10" s="69"/>
      <c r="H10" s="69"/>
      <c r="I10" s="69"/>
      <c r="J10" s="69"/>
      <c r="K10" s="69"/>
      <c r="L10" s="69"/>
      <c r="M10" s="69"/>
      <c r="N10" s="69"/>
      <c r="O10" s="69"/>
      <c r="P10" s="69"/>
      <c r="Q10" s="69"/>
      <c r="R10" s="69"/>
      <c r="S10" s="69"/>
      <c r="T10" s="69"/>
      <c r="U10" s="69"/>
    </row>
    <row r="11" spans="1:21" x14ac:dyDescent="0.3">
      <c r="A11" s="87"/>
      <c r="B11" s="87" t="s">
        <v>86</v>
      </c>
      <c r="C11" s="87" t="s">
        <v>137</v>
      </c>
      <c r="D11" s="87" t="s">
        <v>144</v>
      </c>
      <c r="E11" s="69"/>
      <c r="F11" s="69"/>
      <c r="G11" s="69"/>
      <c r="H11" s="69"/>
      <c r="I11" s="69"/>
      <c r="J11" s="69"/>
      <c r="K11" s="69"/>
      <c r="L11" s="69"/>
      <c r="M11" s="69"/>
      <c r="N11" s="69"/>
      <c r="O11" s="69"/>
      <c r="P11" s="69"/>
      <c r="Q11" s="69"/>
      <c r="R11" s="69"/>
      <c r="S11" s="69"/>
      <c r="T11" s="69"/>
      <c r="U11" s="69"/>
    </row>
    <row r="12" spans="1:21" x14ac:dyDescent="0.3">
      <c r="A12" s="87"/>
      <c r="B12" s="87" t="s">
        <v>84</v>
      </c>
      <c r="C12" s="87" t="s">
        <v>141</v>
      </c>
      <c r="D12" s="87" t="s">
        <v>145</v>
      </c>
      <c r="E12" s="69"/>
      <c r="F12" s="69"/>
      <c r="G12" s="69"/>
      <c r="H12" s="69"/>
      <c r="I12" s="69"/>
      <c r="J12" s="69"/>
      <c r="K12" s="69"/>
      <c r="L12" s="69"/>
      <c r="M12" s="69"/>
      <c r="N12" s="69"/>
      <c r="O12" s="69"/>
      <c r="P12" s="69"/>
      <c r="Q12" s="69"/>
      <c r="R12" s="69"/>
      <c r="S12" s="69"/>
      <c r="T12" s="69"/>
      <c r="U12" s="69"/>
    </row>
    <row r="13" spans="1:21" x14ac:dyDescent="0.3">
      <c r="A13" s="87"/>
      <c r="B13" s="87"/>
      <c r="C13" s="87" t="s">
        <v>140</v>
      </c>
      <c r="D13" s="87" t="s">
        <v>146</v>
      </c>
      <c r="E13" s="69"/>
      <c r="F13" s="69"/>
      <c r="G13" s="69"/>
      <c r="H13" s="69"/>
      <c r="I13" s="69"/>
      <c r="J13" s="69"/>
      <c r="K13" s="69"/>
      <c r="L13" s="69"/>
      <c r="M13" s="69"/>
      <c r="N13" s="69"/>
      <c r="O13" s="69"/>
      <c r="P13" s="69"/>
      <c r="Q13" s="69"/>
      <c r="R13" s="69"/>
      <c r="S13" s="69"/>
      <c r="T13" s="69"/>
      <c r="U13" s="69"/>
    </row>
    <row r="14" spans="1:21" x14ac:dyDescent="0.3">
      <c r="A14" s="87"/>
      <c r="B14" s="87"/>
      <c r="C14" s="87" t="s">
        <v>142</v>
      </c>
      <c r="D14" s="87" t="s">
        <v>147</v>
      </c>
      <c r="E14" s="69"/>
      <c r="F14" s="69"/>
      <c r="G14" s="69"/>
      <c r="H14" s="69"/>
      <c r="I14" s="69"/>
      <c r="J14" s="69"/>
      <c r="K14" s="69"/>
      <c r="L14" s="69"/>
      <c r="M14" s="69"/>
      <c r="N14" s="69"/>
      <c r="O14" s="69"/>
      <c r="P14" s="69"/>
      <c r="Q14" s="69"/>
      <c r="R14" s="69"/>
      <c r="S14" s="69"/>
      <c r="T14" s="69"/>
      <c r="U14" s="69"/>
    </row>
    <row r="15" spans="1:21" x14ac:dyDescent="0.3">
      <c r="A15" s="87"/>
      <c r="B15" s="87"/>
      <c r="C15" s="87" t="s">
        <v>143</v>
      </c>
      <c r="D15" s="87" t="s">
        <v>148</v>
      </c>
      <c r="E15" s="69"/>
      <c r="F15" s="69"/>
      <c r="G15" s="69"/>
      <c r="H15" s="69"/>
      <c r="I15" s="69"/>
      <c r="J15" s="69"/>
      <c r="K15" s="69"/>
      <c r="L15" s="69"/>
      <c r="M15" s="69"/>
      <c r="N15" s="69"/>
      <c r="O15" s="69"/>
      <c r="P15" s="69"/>
      <c r="Q15" s="69"/>
      <c r="R15" s="69"/>
      <c r="S15" s="69"/>
      <c r="T15" s="69"/>
      <c r="U15" s="69"/>
    </row>
    <row r="16" spans="1:21" x14ac:dyDescent="0.3">
      <c r="A16" s="87"/>
      <c r="B16" s="87"/>
      <c r="C16" s="87"/>
      <c r="D16" s="87"/>
      <c r="E16" s="69"/>
      <c r="F16" s="69"/>
      <c r="G16" s="69"/>
      <c r="H16" s="69"/>
      <c r="I16" s="69"/>
      <c r="J16" s="69"/>
      <c r="K16" s="69"/>
      <c r="L16" s="69"/>
      <c r="M16" s="69"/>
      <c r="N16" s="69"/>
      <c r="O16" s="69"/>
    </row>
    <row r="17" spans="1:15" x14ac:dyDescent="0.3">
      <c r="A17" s="87"/>
      <c r="B17" s="87"/>
      <c r="C17" s="87"/>
      <c r="D17" s="87"/>
      <c r="E17" s="69"/>
      <c r="F17" s="69"/>
      <c r="G17" s="69"/>
      <c r="H17" s="69"/>
      <c r="I17" s="69"/>
      <c r="J17" s="69"/>
      <c r="K17" s="69"/>
      <c r="L17" s="69"/>
      <c r="M17" s="69"/>
      <c r="N17" s="69"/>
      <c r="O17" s="69"/>
    </row>
    <row r="18" spans="1:15" x14ac:dyDescent="0.3">
      <c r="A18" s="87"/>
      <c r="B18" s="91"/>
      <c r="C18" s="91"/>
      <c r="D18" s="91"/>
      <c r="E18" s="69"/>
      <c r="F18" s="69"/>
      <c r="G18" s="69"/>
      <c r="H18" s="69"/>
      <c r="I18" s="69"/>
      <c r="J18" s="69"/>
      <c r="K18" s="69"/>
      <c r="L18" s="69"/>
      <c r="M18" s="69"/>
      <c r="N18" s="69"/>
      <c r="O18" s="69"/>
    </row>
    <row r="19" spans="1:15" x14ac:dyDescent="0.3">
      <c r="A19" s="87"/>
      <c r="B19" s="91"/>
      <c r="C19" s="91"/>
      <c r="D19" s="91"/>
      <c r="E19" s="69"/>
      <c r="F19" s="69"/>
      <c r="G19" s="69"/>
      <c r="H19" s="69"/>
      <c r="I19" s="69"/>
      <c r="J19" s="69"/>
      <c r="K19" s="69"/>
      <c r="L19" s="69"/>
      <c r="M19" s="69"/>
      <c r="N19" s="69"/>
      <c r="O19" s="69"/>
    </row>
    <row r="20" spans="1:15" x14ac:dyDescent="0.3">
      <c r="A20" s="87"/>
      <c r="B20" s="91"/>
      <c r="C20" s="91"/>
      <c r="D20" s="91"/>
      <c r="E20" s="69"/>
      <c r="F20" s="69"/>
      <c r="G20" s="69"/>
      <c r="H20" s="69"/>
      <c r="I20" s="69"/>
      <c r="J20" s="69"/>
      <c r="K20" s="69"/>
      <c r="L20" s="69"/>
      <c r="M20" s="69"/>
      <c r="N20" s="69"/>
      <c r="O20" s="69"/>
    </row>
    <row r="21" spans="1:15" x14ac:dyDescent="0.3">
      <c r="A21" s="87"/>
      <c r="B21" s="91"/>
      <c r="C21" s="91"/>
      <c r="D21" s="91"/>
      <c r="E21" s="69"/>
      <c r="F21" s="69"/>
      <c r="G21" s="69"/>
      <c r="H21" s="69"/>
      <c r="I21" s="69"/>
      <c r="J21" s="69"/>
      <c r="K21" s="69"/>
      <c r="L21" s="69"/>
      <c r="M21" s="69"/>
      <c r="N21" s="69"/>
      <c r="O21" s="69"/>
    </row>
    <row r="22" spans="1:15" ht="20.399999999999999" x14ac:dyDescent="0.3">
      <c r="A22" s="87"/>
      <c r="B22" s="87"/>
      <c r="C22" s="89"/>
      <c r="D22" s="89"/>
      <c r="E22" s="69"/>
      <c r="F22" s="69"/>
      <c r="G22" s="69"/>
      <c r="H22" s="69"/>
      <c r="I22" s="69"/>
      <c r="J22" s="69"/>
      <c r="K22" s="69"/>
      <c r="L22" s="69"/>
      <c r="M22" s="69"/>
      <c r="N22" s="69"/>
      <c r="O22" s="69"/>
    </row>
    <row r="23" spans="1:15" ht="20.399999999999999" x14ac:dyDescent="0.3">
      <c r="A23" s="87"/>
      <c r="B23" s="87"/>
      <c r="C23" s="89"/>
      <c r="D23" s="89"/>
      <c r="E23" s="69"/>
      <c r="F23" s="69"/>
      <c r="G23" s="69"/>
      <c r="H23" s="69"/>
      <c r="I23" s="69"/>
      <c r="J23" s="69"/>
      <c r="K23" s="69"/>
      <c r="L23" s="69"/>
      <c r="M23" s="69"/>
      <c r="N23" s="69"/>
      <c r="O23" s="69"/>
    </row>
    <row r="24" spans="1:15" ht="20.399999999999999" x14ac:dyDescent="0.3">
      <c r="A24" s="87"/>
      <c r="B24" s="87"/>
      <c r="C24" s="89"/>
      <c r="D24" s="89"/>
      <c r="E24" s="69"/>
      <c r="F24" s="69"/>
      <c r="G24" s="69"/>
      <c r="H24" s="69"/>
      <c r="I24" s="69"/>
      <c r="J24" s="69"/>
      <c r="K24" s="69"/>
      <c r="L24" s="69"/>
      <c r="M24" s="69"/>
      <c r="N24" s="69"/>
      <c r="O24" s="69"/>
    </row>
    <row r="25" spans="1:15" ht="20.399999999999999" x14ac:dyDescent="0.3">
      <c r="A25" s="87"/>
      <c r="B25" s="87"/>
      <c r="C25" s="89"/>
      <c r="D25" s="89"/>
      <c r="E25" s="69"/>
      <c r="F25" s="69"/>
      <c r="G25" s="69"/>
      <c r="H25" s="69"/>
      <c r="I25" s="69"/>
      <c r="J25" s="69"/>
      <c r="K25" s="69"/>
      <c r="L25" s="69"/>
      <c r="M25" s="69"/>
      <c r="N25" s="69"/>
      <c r="O25" s="69"/>
    </row>
    <row r="26" spans="1:15" ht="20.399999999999999" x14ac:dyDescent="0.3">
      <c r="A26" s="87"/>
      <c r="B26" s="87"/>
      <c r="C26" s="89"/>
      <c r="D26" s="89"/>
      <c r="E26" s="69"/>
      <c r="F26" s="69"/>
      <c r="G26" s="69"/>
      <c r="H26" s="69"/>
      <c r="I26" s="69"/>
      <c r="J26" s="69"/>
      <c r="K26" s="69"/>
      <c r="L26" s="69"/>
      <c r="M26" s="69"/>
      <c r="N26" s="69"/>
      <c r="O26" s="69"/>
    </row>
    <row r="27" spans="1:15" ht="20.399999999999999" x14ac:dyDescent="0.3">
      <c r="A27" s="87"/>
      <c r="B27" s="87"/>
      <c r="C27" s="89"/>
      <c r="D27" s="89"/>
      <c r="E27" s="69"/>
      <c r="F27" s="69"/>
      <c r="G27" s="69"/>
      <c r="H27" s="69"/>
      <c r="I27" s="69"/>
      <c r="J27" s="69"/>
      <c r="K27" s="69"/>
      <c r="L27" s="69"/>
      <c r="M27" s="69"/>
      <c r="N27" s="69"/>
      <c r="O27" s="69"/>
    </row>
    <row r="28" spans="1:15" ht="20.399999999999999" x14ac:dyDescent="0.3">
      <c r="A28" s="87"/>
      <c r="B28" s="87"/>
      <c r="C28" s="89"/>
      <c r="D28" s="89"/>
      <c r="E28" s="69"/>
      <c r="F28" s="69"/>
      <c r="G28" s="69"/>
      <c r="H28" s="69"/>
      <c r="I28" s="69"/>
      <c r="J28" s="69"/>
      <c r="K28" s="69"/>
      <c r="L28" s="69"/>
      <c r="M28" s="69"/>
      <c r="N28" s="69"/>
      <c r="O28" s="69"/>
    </row>
    <row r="29" spans="1:15" ht="20.399999999999999" x14ac:dyDescent="0.3">
      <c r="A29" s="87"/>
      <c r="B29" s="87"/>
      <c r="C29" s="89"/>
      <c r="D29" s="89"/>
      <c r="E29" s="69"/>
      <c r="F29" s="69"/>
      <c r="G29" s="69"/>
      <c r="H29" s="69"/>
      <c r="I29" s="69"/>
      <c r="J29" s="69"/>
      <c r="K29" s="69"/>
      <c r="L29" s="69"/>
      <c r="M29" s="69"/>
      <c r="N29" s="69"/>
      <c r="O29" s="69"/>
    </row>
    <row r="30" spans="1:15" ht="20.399999999999999" x14ac:dyDescent="0.3">
      <c r="A30" s="87"/>
      <c r="B30" s="87"/>
      <c r="C30" s="89"/>
      <c r="D30" s="89"/>
      <c r="E30" s="69"/>
      <c r="F30" s="69"/>
      <c r="G30" s="69"/>
      <c r="H30" s="69"/>
      <c r="I30" s="69"/>
      <c r="J30" s="69"/>
      <c r="K30" s="69"/>
      <c r="L30" s="69"/>
      <c r="M30" s="69"/>
      <c r="N30" s="69"/>
      <c r="O30" s="69"/>
    </row>
    <row r="31" spans="1:15" ht="20.399999999999999" x14ac:dyDescent="0.3">
      <c r="A31" s="87"/>
      <c r="B31" s="87"/>
      <c r="C31" s="89"/>
      <c r="D31" s="89"/>
      <c r="E31" s="69"/>
      <c r="F31" s="69"/>
      <c r="G31" s="69"/>
      <c r="H31" s="69"/>
      <c r="I31" s="69"/>
      <c r="J31" s="69"/>
      <c r="K31" s="69"/>
      <c r="L31" s="69"/>
      <c r="M31" s="69"/>
      <c r="N31" s="69"/>
      <c r="O31" s="69"/>
    </row>
    <row r="32" spans="1:15" ht="20.399999999999999" x14ac:dyDescent="0.3">
      <c r="A32" s="87"/>
      <c r="B32" s="87"/>
      <c r="C32" s="89"/>
      <c r="D32" s="89"/>
      <c r="E32" s="69"/>
      <c r="F32" s="69"/>
      <c r="G32" s="69"/>
      <c r="H32" s="69"/>
      <c r="I32" s="69"/>
      <c r="J32" s="69"/>
      <c r="K32" s="69"/>
      <c r="L32" s="69"/>
      <c r="M32" s="69"/>
      <c r="N32" s="69"/>
      <c r="O32" s="69"/>
    </row>
    <row r="33" spans="1:15" ht="20.399999999999999" x14ac:dyDescent="0.3">
      <c r="A33" s="87"/>
      <c r="B33" s="87"/>
      <c r="C33" s="89"/>
      <c r="D33" s="89"/>
      <c r="E33" s="69"/>
      <c r="F33" s="69"/>
      <c r="G33" s="69"/>
      <c r="H33" s="69"/>
      <c r="I33" s="69"/>
      <c r="J33" s="69"/>
      <c r="K33" s="69"/>
      <c r="L33" s="69"/>
      <c r="M33" s="69"/>
      <c r="N33" s="69"/>
      <c r="O33" s="69"/>
    </row>
    <row r="34" spans="1:15" ht="20.399999999999999" x14ac:dyDescent="0.3">
      <c r="A34" s="87"/>
      <c r="B34" s="87"/>
      <c r="C34" s="89"/>
      <c r="D34" s="89"/>
      <c r="E34" s="69"/>
      <c r="F34" s="69"/>
      <c r="G34" s="69"/>
      <c r="H34" s="69"/>
      <c r="I34" s="69"/>
      <c r="J34" s="69"/>
      <c r="K34" s="69"/>
      <c r="L34" s="69"/>
      <c r="M34" s="69"/>
      <c r="N34" s="69"/>
      <c r="O34" s="69"/>
    </row>
    <row r="35" spans="1:15" ht="20.399999999999999" x14ac:dyDescent="0.3">
      <c r="A35" s="87"/>
      <c r="B35" s="87"/>
      <c r="C35" s="89"/>
      <c r="D35" s="89"/>
      <c r="E35" s="69"/>
      <c r="F35" s="69"/>
      <c r="G35" s="69"/>
      <c r="H35" s="69"/>
      <c r="I35" s="69"/>
      <c r="J35" s="69"/>
      <c r="K35" s="69"/>
      <c r="L35" s="69"/>
      <c r="M35" s="69"/>
      <c r="N35" s="69"/>
      <c r="O35" s="69"/>
    </row>
    <row r="36" spans="1:15" ht="20.399999999999999" x14ac:dyDescent="0.3">
      <c r="A36" s="87"/>
      <c r="B36" s="87"/>
      <c r="C36" s="89"/>
      <c r="D36" s="89"/>
      <c r="E36" s="69"/>
      <c r="F36" s="69"/>
      <c r="G36" s="69"/>
      <c r="H36" s="69"/>
      <c r="I36" s="69"/>
      <c r="J36" s="69"/>
      <c r="K36" s="69"/>
      <c r="L36" s="69"/>
      <c r="M36" s="69"/>
      <c r="N36" s="69"/>
      <c r="O36" s="69"/>
    </row>
    <row r="37" spans="1:15" ht="20.399999999999999" x14ac:dyDescent="0.3">
      <c r="A37" s="87"/>
      <c r="B37" s="87"/>
      <c r="C37" s="89"/>
      <c r="D37" s="89"/>
      <c r="E37" s="69"/>
      <c r="F37" s="69"/>
      <c r="G37" s="69"/>
      <c r="H37" s="69"/>
      <c r="I37" s="69"/>
      <c r="J37" s="69"/>
      <c r="K37" s="69"/>
      <c r="L37" s="69"/>
      <c r="M37" s="69"/>
      <c r="N37" s="69"/>
      <c r="O37" s="69"/>
    </row>
    <row r="38" spans="1:15" ht="20.399999999999999" x14ac:dyDescent="0.3">
      <c r="A38" s="87"/>
      <c r="B38" s="87"/>
      <c r="C38" s="89"/>
      <c r="D38" s="89"/>
      <c r="E38" s="69"/>
      <c r="F38" s="69"/>
      <c r="G38" s="69"/>
      <c r="H38" s="69"/>
      <c r="I38" s="69"/>
      <c r="J38" s="69"/>
      <c r="K38" s="69"/>
      <c r="L38" s="69"/>
      <c r="M38" s="69"/>
      <c r="N38" s="69"/>
      <c r="O38" s="69"/>
    </row>
    <row r="39" spans="1:15" ht="20.399999999999999" x14ac:dyDescent="0.3">
      <c r="A39" s="87"/>
      <c r="B39" s="87"/>
      <c r="C39" s="89"/>
      <c r="D39" s="89"/>
      <c r="E39" s="69"/>
      <c r="F39" s="69"/>
      <c r="G39" s="69"/>
      <c r="H39" s="69"/>
      <c r="I39" s="69"/>
      <c r="J39" s="69"/>
      <c r="K39" s="69"/>
      <c r="L39" s="69"/>
      <c r="M39" s="69"/>
      <c r="N39" s="69"/>
      <c r="O39" s="69"/>
    </row>
    <row r="40" spans="1:15" ht="20.399999999999999" x14ac:dyDescent="0.3">
      <c r="A40" s="87"/>
      <c r="B40" s="87"/>
      <c r="C40" s="89"/>
      <c r="D40" s="89"/>
      <c r="E40" s="69"/>
      <c r="F40" s="69"/>
      <c r="G40" s="69"/>
      <c r="H40" s="69"/>
      <c r="I40" s="69"/>
      <c r="J40" s="69"/>
      <c r="K40" s="69"/>
      <c r="L40" s="69"/>
      <c r="M40" s="69"/>
      <c r="N40" s="69"/>
      <c r="O40" s="69"/>
    </row>
    <row r="41" spans="1:15" ht="20.399999999999999" x14ac:dyDescent="0.3">
      <c r="A41" s="87"/>
      <c r="B41" s="87"/>
      <c r="C41" s="89"/>
      <c r="D41" s="89"/>
      <c r="E41" s="69"/>
      <c r="F41" s="69"/>
      <c r="G41" s="69"/>
      <c r="H41" s="69"/>
      <c r="I41" s="69"/>
      <c r="J41" s="69"/>
      <c r="K41" s="69"/>
      <c r="L41" s="69"/>
      <c r="M41" s="69"/>
      <c r="N41" s="69"/>
      <c r="O41" s="69"/>
    </row>
    <row r="42" spans="1:15" ht="20.399999999999999" x14ac:dyDescent="0.3">
      <c r="A42" s="87"/>
      <c r="B42" s="87"/>
      <c r="C42" s="89"/>
      <c r="D42" s="89"/>
      <c r="E42" s="69"/>
      <c r="F42" s="69"/>
      <c r="G42" s="69"/>
      <c r="H42" s="69"/>
      <c r="I42" s="69"/>
      <c r="J42" s="69"/>
      <c r="K42" s="69"/>
      <c r="L42" s="69"/>
      <c r="M42" s="69"/>
      <c r="N42" s="69"/>
      <c r="O42" s="69"/>
    </row>
    <row r="43" spans="1:15" ht="20.399999999999999" x14ac:dyDescent="0.3">
      <c r="A43" s="87"/>
      <c r="B43" s="87"/>
      <c r="C43" s="89"/>
      <c r="D43" s="89"/>
      <c r="E43" s="69"/>
      <c r="F43" s="69"/>
      <c r="G43" s="69"/>
      <c r="H43" s="69"/>
      <c r="I43" s="69"/>
      <c r="J43" s="69"/>
      <c r="K43" s="69"/>
      <c r="L43" s="69"/>
      <c r="M43" s="69"/>
      <c r="N43" s="69"/>
      <c r="O43" s="69"/>
    </row>
    <row r="44" spans="1:15" ht="20.399999999999999" x14ac:dyDescent="0.3">
      <c r="A44" s="87"/>
      <c r="B44" s="87"/>
      <c r="C44" s="89"/>
      <c r="D44" s="89"/>
      <c r="E44" s="69"/>
      <c r="F44" s="69"/>
      <c r="G44" s="69"/>
      <c r="H44" s="69"/>
      <c r="I44" s="69"/>
      <c r="J44" s="69"/>
      <c r="K44" s="69"/>
      <c r="L44" s="69"/>
      <c r="M44" s="69"/>
      <c r="N44" s="69"/>
      <c r="O44" s="69"/>
    </row>
    <row r="45" spans="1:15" ht="20.399999999999999" x14ac:dyDescent="0.3">
      <c r="A45" s="87"/>
      <c r="B45" s="87"/>
      <c r="C45" s="89"/>
      <c r="D45" s="89"/>
      <c r="E45" s="69"/>
      <c r="F45" s="69"/>
      <c r="G45" s="69"/>
      <c r="H45" s="69"/>
      <c r="I45" s="69"/>
      <c r="J45" s="69"/>
      <c r="K45" s="69"/>
      <c r="L45" s="69"/>
      <c r="M45" s="69"/>
      <c r="N45" s="69"/>
      <c r="O45" s="69"/>
    </row>
    <row r="46" spans="1:15" ht="20.399999999999999" x14ac:dyDescent="0.3">
      <c r="A46" s="87"/>
      <c r="B46" s="87"/>
      <c r="C46" s="89"/>
      <c r="D46" s="89"/>
      <c r="E46" s="69"/>
      <c r="F46" s="69"/>
      <c r="G46" s="69"/>
      <c r="H46" s="69"/>
      <c r="I46" s="69"/>
      <c r="J46" s="69"/>
      <c r="K46" s="69"/>
      <c r="L46" s="69"/>
      <c r="M46" s="69"/>
      <c r="N46" s="69"/>
      <c r="O46" s="69"/>
    </row>
    <row r="47" spans="1:15" ht="20.399999999999999" x14ac:dyDescent="0.3">
      <c r="A47" s="87"/>
      <c r="B47" s="87"/>
      <c r="C47" s="89"/>
      <c r="D47" s="89"/>
      <c r="E47" s="69"/>
      <c r="F47" s="69"/>
      <c r="G47" s="69"/>
      <c r="H47" s="69"/>
      <c r="I47" s="69"/>
      <c r="J47" s="69"/>
      <c r="K47" s="69"/>
      <c r="L47" s="69"/>
      <c r="M47" s="69"/>
      <c r="N47" s="69"/>
      <c r="O47" s="69"/>
    </row>
    <row r="48" spans="1:15" ht="20.399999999999999" x14ac:dyDescent="0.3">
      <c r="A48" s="87"/>
      <c r="B48" s="87"/>
      <c r="C48" s="89"/>
      <c r="D48" s="89"/>
      <c r="E48" s="69"/>
      <c r="F48" s="69"/>
      <c r="G48" s="69"/>
      <c r="H48" s="69"/>
      <c r="I48" s="69"/>
      <c r="J48" s="69"/>
      <c r="K48" s="69"/>
      <c r="L48" s="69"/>
      <c r="M48" s="69"/>
      <c r="N48" s="69"/>
      <c r="O48" s="69"/>
    </row>
    <row r="49" spans="1:15" ht="20.399999999999999" x14ac:dyDescent="0.3">
      <c r="A49" s="87"/>
      <c r="B49" s="87"/>
      <c r="C49" s="89"/>
      <c r="D49" s="89"/>
      <c r="E49" s="69"/>
      <c r="F49" s="69"/>
      <c r="G49" s="69"/>
      <c r="H49" s="69"/>
      <c r="I49" s="69"/>
      <c r="J49" s="69"/>
      <c r="K49" s="69"/>
      <c r="L49" s="69"/>
      <c r="M49" s="69"/>
      <c r="N49" s="69"/>
      <c r="O49" s="69"/>
    </row>
    <row r="50" spans="1:15" ht="20.399999999999999" x14ac:dyDescent="0.3">
      <c r="A50" s="87"/>
      <c r="B50" s="87"/>
      <c r="C50" s="89"/>
      <c r="D50" s="89"/>
      <c r="E50" s="69"/>
      <c r="F50" s="69"/>
      <c r="G50" s="69"/>
      <c r="H50" s="69"/>
      <c r="I50" s="69"/>
      <c r="J50" s="69"/>
      <c r="K50" s="69"/>
      <c r="L50" s="69"/>
      <c r="M50" s="69"/>
      <c r="N50" s="69"/>
      <c r="O50" s="69"/>
    </row>
    <row r="51" spans="1:15" ht="20.399999999999999" x14ac:dyDescent="0.3">
      <c r="A51" s="87"/>
      <c r="B51" s="87"/>
      <c r="C51" s="89"/>
      <c r="D51" s="89"/>
      <c r="E51" s="69"/>
      <c r="F51" s="69"/>
      <c r="G51" s="69"/>
      <c r="H51" s="69"/>
      <c r="I51" s="69"/>
      <c r="J51" s="69"/>
      <c r="K51" s="69"/>
      <c r="L51" s="69"/>
      <c r="M51" s="69"/>
      <c r="N51" s="69"/>
      <c r="O51" s="69"/>
    </row>
    <row r="52" spans="1:15" ht="20.399999999999999" x14ac:dyDescent="0.3">
      <c r="A52" s="87"/>
      <c r="B52" s="15"/>
      <c r="C52" s="20"/>
      <c r="D52" s="20"/>
    </row>
    <row r="53" spans="1:15" ht="20.399999999999999" x14ac:dyDescent="0.3">
      <c r="A53" s="87"/>
      <c r="B53" s="15"/>
      <c r="C53" s="20"/>
      <c r="D53" s="20"/>
    </row>
    <row r="54" spans="1:15" ht="20.399999999999999" x14ac:dyDescent="0.3">
      <c r="A54" s="87"/>
      <c r="B54" s="15"/>
      <c r="C54" s="20"/>
      <c r="D54" s="20"/>
    </row>
    <row r="55" spans="1:15" ht="20.399999999999999" x14ac:dyDescent="0.3">
      <c r="A55" s="87"/>
      <c r="B55" s="15"/>
      <c r="C55" s="20"/>
      <c r="D55" s="20"/>
    </row>
    <row r="56" spans="1:15" ht="20.399999999999999" x14ac:dyDescent="0.3">
      <c r="A56" s="87"/>
      <c r="B56" s="15"/>
      <c r="C56" s="20"/>
      <c r="D56" s="20"/>
    </row>
    <row r="57" spans="1:15" ht="20.399999999999999" x14ac:dyDescent="0.3">
      <c r="A57" s="87"/>
      <c r="B57" s="15"/>
      <c r="C57" s="20"/>
      <c r="D57" s="20"/>
    </row>
    <row r="58" spans="1:15" ht="20.399999999999999" x14ac:dyDescent="0.3">
      <c r="A58" s="87"/>
      <c r="B58" s="15"/>
      <c r="C58" s="20"/>
      <c r="D58" s="20"/>
    </row>
    <row r="59" spans="1:15" ht="20.399999999999999" x14ac:dyDescent="0.3">
      <c r="A59" s="87"/>
      <c r="B59" s="15"/>
      <c r="C59" s="20"/>
      <c r="D59" s="20"/>
    </row>
    <row r="60" spans="1:15" ht="20.399999999999999" x14ac:dyDescent="0.3">
      <c r="A60" s="87"/>
      <c r="B60" s="15"/>
      <c r="C60" s="20"/>
      <c r="D60" s="20"/>
    </row>
    <row r="61" spans="1:15" ht="20.399999999999999" x14ac:dyDescent="0.3">
      <c r="A61" s="87"/>
      <c r="B61" s="15"/>
      <c r="C61" s="20"/>
      <c r="D61" s="20"/>
    </row>
    <row r="62" spans="1:15" ht="20.399999999999999" x14ac:dyDescent="0.3">
      <c r="A62" s="87"/>
      <c r="B62" s="15"/>
      <c r="C62" s="20"/>
      <c r="D62" s="20"/>
    </row>
    <row r="63" spans="1:15" ht="20.399999999999999" x14ac:dyDescent="0.3">
      <c r="A63" s="87"/>
      <c r="B63" s="15"/>
      <c r="C63" s="20"/>
      <c r="D63" s="20"/>
    </row>
    <row r="64" spans="1:15" ht="20.399999999999999" x14ac:dyDescent="0.3">
      <c r="A64" s="87"/>
      <c r="B64" s="15"/>
      <c r="C64" s="20"/>
      <c r="D64" s="20"/>
    </row>
    <row r="65" spans="1:4" ht="20.399999999999999" x14ac:dyDescent="0.3">
      <c r="A65" s="87"/>
      <c r="B65" s="15"/>
      <c r="C65" s="20"/>
      <c r="D65" s="20"/>
    </row>
    <row r="66" spans="1:4" ht="20.399999999999999" x14ac:dyDescent="0.3">
      <c r="A66" s="87"/>
      <c r="B66" s="15"/>
      <c r="C66" s="20"/>
      <c r="D66" s="20"/>
    </row>
    <row r="67" spans="1:4" ht="20.399999999999999" x14ac:dyDescent="0.3">
      <c r="A67" s="87"/>
      <c r="B67" s="15"/>
      <c r="C67" s="20"/>
      <c r="D67" s="20"/>
    </row>
    <row r="68" spans="1:4" ht="20.399999999999999" x14ac:dyDescent="0.3">
      <c r="A68" s="87"/>
      <c r="B68" s="15"/>
      <c r="C68" s="20"/>
      <c r="D68" s="20"/>
    </row>
    <row r="69" spans="1:4" ht="20.399999999999999" x14ac:dyDescent="0.3">
      <c r="A69" s="87"/>
      <c r="B69" s="15"/>
      <c r="C69" s="20"/>
      <c r="D69" s="20"/>
    </row>
    <row r="70" spans="1:4" ht="20.399999999999999" x14ac:dyDescent="0.3">
      <c r="A70" s="87"/>
      <c r="B70" s="15"/>
      <c r="C70" s="20"/>
      <c r="D70" s="20"/>
    </row>
    <row r="71" spans="1:4" ht="20.399999999999999" x14ac:dyDescent="0.3">
      <c r="A71" s="87"/>
      <c r="B71" s="15"/>
      <c r="C71" s="20"/>
      <c r="D71" s="20"/>
    </row>
    <row r="72" spans="1:4" ht="20.399999999999999" x14ac:dyDescent="0.3">
      <c r="A72" s="87"/>
      <c r="B72" s="15"/>
      <c r="C72" s="20"/>
      <c r="D72" s="20"/>
    </row>
    <row r="73" spans="1:4" ht="20.399999999999999" x14ac:dyDescent="0.3">
      <c r="A73" s="87"/>
      <c r="B73" s="15"/>
      <c r="C73" s="20"/>
      <c r="D73" s="20"/>
    </row>
    <row r="74" spans="1:4" ht="20.399999999999999" x14ac:dyDescent="0.3">
      <c r="A74" s="87"/>
      <c r="B74" s="15"/>
      <c r="C74" s="20"/>
      <c r="D74" s="20"/>
    </row>
    <row r="75" spans="1:4" ht="20.399999999999999" x14ac:dyDescent="0.3">
      <c r="A75" s="87"/>
      <c r="B75" s="15"/>
      <c r="C75" s="20"/>
      <c r="D75" s="20"/>
    </row>
    <row r="76" spans="1:4" ht="20.399999999999999" x14ac:dyDescent="0.3">
      <c r="A76" s="87"/>
      <c r="B76" s="15"/>
      <c r="C76" s="20"/>
      <c r="D76" s="20"/>
    </row>
    <row r="77" spans="1:4" ht="20.399999999999999" x14ac:dyDescent="0.3">
      <c r="A77" s="87"/>
      <c r="B77" s="15"/>
      <c r="C77" s="20"/>
      <c r="D77" s="20"/>
    </row>
    <row r="78" spans="1:4" ht="20.399999999999999" x14ac:dyDescent="0.3">
      <c r="A78" s="87"/>
      <c r="B78" s="15"/>
      <c r="C78" s="20"/>
      <c r="D78" s="20"/>
    </row>
    <row r="79" spans="1:4" ht="20.399999999999999" x14ac:dyDescent="0.3">
      <c r="A79" s="87"/>
      <c r="B79" s="15"/>
      <c r="C79" s="20"/>
      <c r="D79" s="20"/>
    </row>
    <row r="80" spans="1:4" ht="20.399999999999999" x14ac:dyDescent="0.3">
      <c r="A80" s="87"/>
      <c r="B80" s="15"/>
      <c r="C80" s="20"/>
      <c r="D80" s="20"/>
    </row>
    <row r="81" spans="1:4" ht="20.399999999999999" x14ac:dyDescent="0.3">
      <c r="A81" s="87"/>
      <c r="B81" s="15"/>
      <c r="C81" s="20"/>
      <c r="D81" s="20"/>
    </row>
    <row r="82" spans="1:4" ht="20.399999999999999" x14ac:dyDescent="0.3">
      <c r="A82" s="87"/>
      <c r="B82" s="15"/>
      <c r="C82" s="20"/>
      <c r="D82" s="20"/>
    </row>
    <row r="83" spans="1:4" ht="20.399999999999999" x14ac:dyDescent="0.3">
      <c r="A83" s="87"/>
      <c r="B83" s="15"/>
      <c r="C83" s="20"/>
      <c r="D83" s="20"/>
    </row>
    <row r="84" spans="1:4" ht="20.399999999999999" x14ac:dyDescent="0.3">
      <c r="A84" s="87"/>
      <c r="B84" s="15"/>
      <c r="C84" s="20"/>
      <c r="D84" s="20"/>
    </row>
    <row r="85" spans="1:4" ht="20.399999999999999" x14ac:dyDescent="0.3">
      <c r="A85" s="87"/>
      <c r="B85" s="15"/>
      <c r="C85" s="20"/>
      <c r="D85" s="20"/>
    </row>
    <row r="86" spans="1:4" ht="20.399999999999999" x14ac:dyDescent="0.3">
      <c r="A86" s="87"/>
      <c r="B86" s="15"/>
      <c r="C86" s="20"/>
      <c r="D86" s="20"/>
    </row>
    <row r="87" spans="1:4" ht="20.399999999999999" x14ac:dyDescent="0.3">
      <c r="A87" s="87"/>
      <c r="B87" s="15"/>
      <c r="C87" s="20"/>
      <c r="D87" s="20"/>
    </row>
    <row r="88" spans="1:4" ht="20.399999999999999" x14ac:dyDescent="0.3">
      <c r="A88" s="87"/>
      <c r="B88" s="15"/>
      <c r="C88" s="20"/>
      <c r="D88" s="20"/>
    </row>
    <row r="89" spans="1:4" ht="20.399999999999999" x14ac:dyDescent="0.3">
      <c r="A89" s="87"/>
      <c r="B89" s="15"/>
      <c r="C89" s="20"/>
      <c r="D89" s="20"/>
    </row>
    <row r="90" spans="1:4" ht="20.399999999999999" x14ac:dyDescent="0.3">
      <c r="A90" s="87"/>
      <c r="B90" s="15"/>
      <c r="C90" s="20"/>
      <c r="D90" s="20"/>
    </row>
    <row r="91" spans="1:4" ht="20.399999999999999" x14ac:dyDescent="0.3">
      <c r="A91" s="87"/>
      <c r="B91" s="15"/>
      <c r="C91" s="20"/>
      <c r="D91" s="20"/>
    </row>
    <row r="92" spans="1:4" ht="20.399999999999999" x14ac:dyDescent="0.3">
      <c r="A92" s="87"/>
      <c r="B92" s="15"/>
      <c r="C92" s="20"/>
      <c r="D92" s="20"/>
    </row>
    <row r="93" spans="1:4" ht="20.399999999999999" x14ac:dyDescent="0.3">
      <c r="A93" s="87"/>
      <c r="B93" s="15"/>
      <c r="C93" s="20"/>
      <c r="D93" s="20"/>
    </row>
    <row r="94" spans="1:4" ht="20.399999999999999" x14ac:dyDescent="0.3">
      <c r="A94" s="87"/>
      <c r="B94" s="15"/>
      <c r="C94" s="20"/>
      <c r="D94" s="20"/>
    </row>
    <row r="95" spans="1:4" ht="20.399999999999999" x14ac:dyDescent="0.3">
      <c r="A95" s="87"/>
      <c r="B95" s="15"/>
      <c r="C95" s="20"/>
      <c r="D95" s="20"/>
    </row>
    <row r="96" spans="1:4" ht="20.399999999999999" x14ac:dyDescent="0.3">
      <c r="A96" s="87"/>
      <c r="B96" s="15"/>
      <c r="C96" s="20"/>
      <c r="D96" s="20"/>
    </row>
    <row r="97" spans="1:4" ht="20.399999999999999" x14ac:dyDescent="0.3">
      <c r="A97" s="87"/>
      <c r="B97" s="15"/>
      <c r="C97" s="20"/>
      <c r="D97" s="20"/>
    </row>
    <row r="98" spans="1:4" ht="20.399999999999999" x14ac:dyDescent="0.3">
      <c r="A98" s="87"/>
      <c r="B98" s="15"/>
      <c r="C98" s="20"/>
      <c r="D98" s="20"/>
    </row>
    <row r="99" spans="1:4" ht="20.399999999999999" x14ac:dyDescent="0.3">
      <c r="A99" s="87"/>
      <c r="B99" s="15"/>
      <c r="C99" s="20"/>
      <c r="D99" s="20"/>
    </row>
    <row r="100" spans="1:4" ht="20.399999999999999" x14ac:dyDescent="0.3">
      <c r="A100" s="87"/>
      <c r="B100" s="15"/>
      <c r="C100" s="20"/>
      <c r="D100" s="20"/>
    </row>
    <row r="101" spans="1:4" ht="20.399999999999999" x14ac:dyDescent="0.3">
      <c r="A101" s="87"/>
      <c r="B101" s="15"/>
      <c r="C101" s="20"/>
      <c r="D101" s="20"/>
    </row>
    <row r="102" spans="1:4" ht="20.399999999999999" x14ac:dyDescent="0.3">
      <c r="A102" s="87"/>
      <c r="B102" s="15"/>
      <c r="C102" s="20"/>
      <c r="D102" s="20"/>
    </row>
    <row r="103" spans="1:4" ht="20.399999999999999" x14ac:dyDescent="0.3">
      <c r="A103" s="87"/>
      <c r="B103" s="15"/>
      <c r="C103" s="20"/>
      <c r="D103" s="20"/>
    </row>
    <row r="104" spans="1:4" ht="20.399999999999999" x14ac:dyDescent="0.3">
      <c r="A104" s="87"/>
      <c r="B104" s="15"/>
      <c r="C104" s="20"/>
      <c r="D104" s="20"/>
    </row>
    <row r="105" spans="1:4" ht="20.399999999999999" x14ac:dyDescent="0.3">
      <c r="A105" s="87"/>
      <c r="B105" s="15"/>
      <c r="C105" s="20"/>
      <c r="D105" s="20"/>
    </row>
    <row r="106" spans="1:4" ht="20.399999999999999" x14ac:dyDescent="0.3">
      <c r="A106" s="87"/>
      <c r="B106" s="15"/>
      <c r="C106" s="20"/>
      <c r="D106" s="20"/>
    </row>
    <row r="107" spans="1:4" ht="20.399999999999999" x14ac:dyDescent="0.3">
      <c r="A107" s="87"/>
      <c r="B107" s="15"/>
      <c r="C107" s="20"/>
      <c r="D107" s="20"/>
    </row>
    <row r="108" spans="1:4" ht="20.399999999999999" x14ac:dyDescent="0.3">
      <c r="A108" s="87"/>
      <c r="B108" s="15"/>
      <c r="C108" s="20"/>
      <c r="D108" s="20"/>
    </row>
    <row r="109" spans="1:4" ht="20.399999999999999" x14ac:dyDescent="0.3">
      <c r="A109" s="87"/>
      <c r="B109" s="15"/>
      <c r="C109" s="20"/>
      <c r="D109" s="20"/>
    </row>
    <row r="110" spans="1:4" ht="20.399999999999999" x14ac:dyDescent="0.3">
      <c r="A110" s="87"/>
      <c r="B110" s="15"/>
      <c r="C110" s="20"/>
      <c r="D110" s="20"/>
    </row>
    <row r="111" spans="1:4" ht="20.399999999999999" x14ac:dyDescent="0.3">
      <c r="A111" s="87"/>
      <c r="B111" s="15"/>
      <c r="C111" s="20"/>
      <c r="D111" s="20"/>
    </row>
    <row r="112" spans="1:4" ht="20.399999999999999" x14ac:dyDescent="0.3">
      <c r="A112" s="87"/>
      <c r="B112" s="15"/>
      <c r="C112" s="20"/>
      <c r="D112" s="20"/>
    </row>
    <row r="113" spans="1:4" ht="20.399999999999999" x14ac:dyDescent="0.3">
      <c r="A113" s="87"/>
      <c r="B113" s="15"/>
      <c r="C113" s="20"/>
      <c r="D113" s="20"/>
    </row>
    <row r="114" spans="1:4" ht="20.399999999999999" x14ac:dyDescent="0.3">
      <c r="A114" s="87"/>
      <c r="B114" s="15"/>
      <c r="C114" s="20"/>
      <c r="D114" s="20"/>
    </row>
    <row r="115" spans="1:4" ht="20.399999999999999" x14ac:dyDescent="0.3">
      <c r="A115" s="87"/>
      <c r="B115" s="15"/>
      <c r="C115" s="20"/>
      <c r="D115" s="20"/>
    </row>
    <row r="116" spans="1:4" ht="20.399999999999999" x14ac:dyDescent="0.3">
      <c r="A116" s="87"/>
      <c r="B116" s="15"/>
      <c r="C116" s="20"/>
      <c r="D116" s="20"/>
    </row>
    <row r="117" spans="1:4" ht="20.399999999999999" x14ac:dyDescent="0.3">
      <c r="A117" s="87"/>
      <c r="B117" s="15"/>
      <c r="C117" s="20"/>
      <c r="D117" s="20"/>
    </row>
    <row r="118" spans="1:4" ht="20.399999999999999" x14ac:dyDescent="0.3">
      <c r="A118" s="87"/>
      <c r="B118" s="15"/>
      <c r="C118" s="20"/>
      <c r="D118" s="20"/>
    </row>
    <row r="119" spans="1:4" ht="20.399999999999999" x14ac:dyDescent="0.3">
      <c r="A119" s="87"/>
      <c r="B119" s="15"/>
      <c r="C119" s="20"/>
      <c r="D119" s="20"/>
    </row>
    <row r="120" spans="1:4" ht="20.399999999999999" x14ac:dyDescent="0.3">
      <c r="A120" s="87"/>
      <c r="B120" s="15"/>
      <c r="C120" s="20"/>
      <c r="D120" s="20"/>
    </row>
    <row r="121" spans="1:4" ht="20.399999999999999" x14ac:dyDescent="0.3">
      <c r="A121" s="87"/>
      <c r="B121" s="15"/>
      <c r="C121" s="20"/>
      <c r="D121" s="20"/>
    </row>
    <row r="122" spans="1:4" ht="20.399999999999999" x14ac:dyDescent="0.3">
      <c r="A122" s="87"/>
      <c r="B122" s="15"/>
      <c r="C122" s="20"/>
      <c r="D122" s="20"/>
    </row>
    <row r="123" spans="1:4" ht="20.399999999999999" x14ac:dyDescent="0.3">
      <c r="A123" s="87"/>
      <c r="B123" s="15"/>
      <c r="C123" s="20"/>
      <c r="D123" s="20"/>
    </row>
    <row r="124" spans="1:4" ht="20.399999999999999" x14ac:dyDescent="0.3">
      <c r="A124" s="87"/>
      <c r="B124" s="15"/>
      <c r="C124" s="20"/>
      <c r="D124" s="20"/>
    </row>
    <row r="125" spans="1:4" ht="20.399999999999999" x14ac:dyDescent="0.3">
      <c r="A125" s="87"/>
      <c r="B125" s="15"/>
      <c r="C125" s="20"/>
      <c r="D125" s="20"/>
    </row>
    <row r="126" spans="1:4" ht="20.399999999999999" x14ac:dyDescent="0.3">
      <c r="A126" s="87"/>
      <c r="B126" s="15"/>
      <c r="C126" s="20"/>
      <c r="D126" s="20"/>
    </row>
    <row r="127" spans="1:4" ht="20.399999999999999" x14ac:dyDescent="0.3">
      <c r="A127" s="87"/>
      <c r="B127" s="15"/>
      <c r="C127" s="20"/>
      <c r="D127" s="20"/>
    </row>
    <row r="128" spans="1:4" ht="20.399999999999999" x14ac:dyDescent="0.3">
      <c r="A128" s="87"/>
      <c r="B128" s="15"/>
      <c r="C128" s="20"/>
      <c r="D128" s="20"/>
    </row>
    <row r="129" spans="1:4" ht="20.399999999999999" x14ac:dyDescent="0.3">
      <c r="A129" s="87"/>
      <c r="B129" s="15"/>
      <c r="C129" s="20"/>
      <c r="D129" s="20"/>
    </row>
    <row r="130" spans="1:4" ht="20.399999999999999" x14ac:dyDescent="0.3">
      <c r="A130" s="87"/>
      <c r="B130" s="15"/>
      <c r="C130" s="20"/>
      <c r="D130" s="20"/>
    </row>
    <row r="131" spans="1:4" ht="20.399999999999999" x14ac:dyDescent="0.3">
      <c r="A131" s="87"/>
      <c r="B131" s="15"/>
      <c r="C131" s="20"/>
      <c r="D131" s="20"/>
    </row>
    <row r="132" spans="1:4" ht="20.399999999999999" x14ac:dyDescent="0.3">
      <c r="A132" s="87"/>
      <c r="B132" s="15"/>
      <c r="C132" s="20"/>
      <c r="D132" s="20"/>
    </row>
    <row r="133" spans="1:4" ht="20.399999999999999" x14ac:dyDescent="0.3">
      <c r="A133" s="87"/>
      <c r="B133" s="15"/>
      <c r="C133" s="20"/>
      <c r="D133" s="20"/>
    </row>
    <row r="134" spans="1:4" ht="20.399999999999999" x14ac:dyDescent="0.3">
      <c r="A134" s="87"/>
      <c r="B134" s="15"/>
      <c r="C134" s="20"/>
      <c r="D134" s="20"/>
    </row>
    <row r="135" spans="1:4" ht="20.399999999999999" x14ac:dyDescent="0.3">
      <c r="A135" s="87"/>
      <c r="B135" s="15"/>
      <c r="C135" s="20"/>
      <c r="D135" s="20"/>
    </row>
    <row r="136" spans="1:4" ht="20.399999999999999" x14ac:dyDescent="0.3">
      <c r="A136" s="87"/>
      <c r="B136" s="15"/>
      <c r="C136" s="20"/>
      <c r="D136" s="20"/>
    </row>
    <row r="137" spans="1:4" ht="20.399999999999999" x14ac:dyDescent="0.3">
      <c r="A137" s="87"/>
      <c r="B137" s="15"/>
      <c r="C137" s="20"/>
      <c r="D137" s="20"/>
    </row>
    <row r="138" spans="1:4" ht="20.399999999999999" x14ac:dyDescent="0.3">
      <c r="A138" s="87"/>
      <c r="B138" s="15"/>
      <c r="C138" s="20"/>
      <c r="D138" s="20"/>
    </row>
    <row r="139" spans="1:4" ht="20.399999999999999" x14ac:dyDescent="0.3">
      <c r="A139" s="87"/>
      <c r="B139" s="15"/>
      <c r="C139" s="20"/>
      <c r="D139" s="20"/>
    </row>
    <row r="140" spans="1:4" ht="20.399999999999999" x14ac:dyDescent="0.3">
      <c r="A140" s="87"/>
      <c r="B140" s="15"/>
      <c r="C140" s="20"/>
      <c r="D140" s="20"/>
    </row>
    <row r="141" spans="1:4" ht="20.399999999999999" x14ac:dyDescent="0.3">
      <c r="A141" s="87"/>
      <c r="B141" s="15"/>
      <c r="C141" s="20"/>
      <c r="D141" s="20"/>
    </row>
    <row r="142" spans="1:4" ht="20.399999999999999" x14ac:dyDescent="0.3">
      <c r="A142" s="87"/>
      <c r="B142" s="15"/>
      <c r="C142" s="20"/>
      <c r="D142" s="20"/>
    </row>
    <row r="143" spans="1:4" ht="20.399999999999999" x14ac:dyDescent="0.3">
      <c r="A143" s="87"/>
      <c r="B143" s="15"/>
      <c r="C143" s="20"/>
      <c r="D143" s="20"/>
    </row>
    <row r="144" spans="1:4" ht="20.399999999999999" x14ac:dyDescent="0.3">
      <c r="A144" s="87"/>
      <c r="B144" s="15"/>
      <c r="C144" s="20"/>
      <c r="D144" s="20"/>
    </row>
    <row r="145" spans="1:4" ht="20.399999999999999" x14ac:dyDescent="0.3">
      <c r="A145" s="87"/>
      <c r="B145" s="15"/>
      <c r="C145" s="20"/>
      <c r="D145" s="20"/>
    </row>
    <row r="146" spans="1:4" ht="20.399999999999999" x14ac:dyDescent="0.3">
      <c r="A146" s="87"/>
      <c r="B146" s="15"/>
      <c r="C146" s="20"/>
      <c r="D146" s="20"/>
    </row>
    <row r="147" spans="1:4" ht="20.399999999999999" x14ac:dyDescent="0.3">
      <c r="A147" s="87"/>
      <c r="B147" s="15"/>
      <c r="C147" s="20"/>
      <c r="D147" s="20"/>
    </row>
    <row r="148" spans="1:4" ht="20.399999999999999" x14ac:dyDescent="0.3">
      <c r="A148" s="87"/>
      <c r="B148" s="15"/>
      <c r="C148" s="20"/>
      <c r="D148" s="20"/>
    </row>
    <row r="149" spans="1:4" ht="20.399999999999999" x14ac:dyDescent="0.3">
      <c r="A149" s="87"/>
      <c r="B149" s="15"/>
      <c r="C149" s="20"/>
      <c r="D149" s="20"/>
    </row>
    <row r="150" spans="1:4" ht="20.399999999999999" x14ac:dyDescent="0.3">
      <c r="A150" s="87"/>
      <c r="B150" s="15"/>
      <c r="C150" s="20"/>
      <c r="D150" s="20"/>
    </row>
    <row r="151" spans="1:4" ht="20.399999999999999" x14ac:dyDescent="0.3">
      <c r="A151" s="87"/>
      <c r="B151" s="15"/>
      <c r="C151" s="20"/>
      <c r="D151" s="20"/>
    </row>
    <row r="152" spans="1:4" ht="20.399999999999999" x14ac:dyDescent="0.3">
      <c r="A152" s="87"/>
      <c r="B152" s="15"/>
      <c r="C152" s="20"/>
      <c r="D152" s="20"/>
    </row>
    <row r="153" spans="1:4" ht="20.399999999999999" x14ac:dyDescent="0.3">
      <c r="A153" s="87"/>
      <c r="B153" s="15"/>
      <c r="C153" s="20"/>
      <c r="D153" s="20"/>
    </row>
    <row r="154" spans="1:4" ht="20.399999999999999" x14ac:dyDescent="0.3">
      <c r="A154" s="87"/>
      <c r="B154" s="15"/>
      <c r="C154" s="20"/>
      <c r="D154" s="20"/>
    </row>
    <row r="155" spans="1:4" ht="20.399999999999999" x14ac:dyDescent="0.3">
      <c r="A155" s="87"/>
      <c r="B155" s="15"/>
      <c r="C155" s="20"/>
      <c r="D155" s="20"/>
    </row>
    <row r="156" spans="1:4" ht="20.399999999999999" x14ac:dyDescent="0.3">
      <c r="A156" s="87"/>
      <c r="B156" s="15"/>
      <c r="C156" s="20"/>
      <c r="D156" s="20"/>
    </row>
    <row r="157" spans="1:4" ht="20.399999999999999" x14ac:dyDescent="0.3">
      <c r="A157" s="87"/>
      <c r="B157" s="15"/>
      <c r="C157" s="20"/>
      <c r="D157" s="20"/>
    </row>
    <row r="158" spans="1:4" ht="20.399999999999999" x14ac:dyDescent="0.3">
      <c r="A158" s="87"/>
      <c r="B158" s="15"/>
      <c r="C158" s="20"/>
      <c r="D158" s="20"/>
    </row>
    <row r="159" spans="1:4" ht="20.399999999999999" x14ac:dyDescent="0.3">
      <c r="A159" s="87"/>
      <c r="B159" s="15"/>
      <c r="C159" s="20"/>
      <c r="D159" s="20"/>
    </row>
    <row r="160" spans="1:4" ht="20.399999999999999" x14ac:dyDescent="0.3">
      <c r="A160" s="87"/>
      <c r="B160" s="15"/>
      <c r="C160" s="20"/>
      <c r="D160" s="20"/>
    </row>
    <row r="161" spans="1:4" ht="20.399999999999999" x14ac:dyDescent="0.3">
      <c r="A161" s="87"/>
      <c r="B161" s="15"/>
      <c r="C161" s="20"/>
      <c r="D161" s="20"/>
    </row>
    <row r="162" spans="1:4" ht="20.399999999999999" x14ac:dyDescent="0.3">
      <c r="A162" s="87"/>
      <c r="B162" s="15"/>
      <c r="C162" s="20"/>
      <c r="D162" s="20"/>
    </row>
    <row r="163" spans="1:4" ht="20.399999999999999" x14ac:dyDescent="0.3">
      <c r="A163" s="87"/>
      <c r="B163" s="15"/>
      <c r="C163" s="20"/>
      <c r="D163" s="20"/>
    </row>
    <row r="164" spans="1:4" ht="20.399999999999999" x14ac:dyDescent="0.3">
      <c r="A164" s="87"/>
      <c r="B164" s="15"/>
      <c r="C164" s="20"/>
      <c r="D164" s="20"/>
    </row>
    <row r="165" spans="1:4" ht="20.399999999999999" x14ac:dyDescent="0.3">
      <c r="A165" s="87"/>
      <c r="B165" s="15"/>
      <c r="C165" s="20"/>
      <c r="D165" s="20"/>
    </row>
    <row r="166" spans="1:4" ht="20.399999999999999" x14ac:dyDescent="0.3">
      <c r="A166" s="87"/>
      <c r="B166" s="15"/>
      <c r="C166" s="20"/>
      <c r="D166" s="20"/>
    </row>
    <row r="167" spans="1:4" ht="20.399999999999999" x14ac:dyDescent="0.3">
      <c r="A167" s="87"/>
      <c r="B167" s="15"/>
      <c r="C167" s="20"/>
      <c r="D167" s="20"/>
    </row>
    <row r="168" spans="1:4" ht="20.399999999999999" x14ac:dyDescent="0.3">
      <c r="A168" s="87"/>
      <c r="B168" s="15"/>
      <c r="C168" s="20"/>
      <c r="D168" s="20"/>
    </row>
    <row r="169" spans="1:4" ht="20.399999999999999" x14ac:dyDescent="0.3">
      <c r="A169" s="87"/>
      <c r="B169" s="15"/>
      <c r="C169" s="20"/>
      <c r="D169" s="20"/>
    </row>
    <row r="170" spans="1:4" ht="20.399999999999999" x14ac:dyDescent="0.3">
      <c r="A170" s="87"/>
      <c r="B170" s="15"/>
      <c r="C170" s="20"/>
      <c r="D170" s="20"/>
    </row>
    <row r="171" spans="1:4" ht="20.399999999999999" x14ac:dyDescent="0.3">
      <c r="A171" s="87"/>
      <c r="B171" s="15"/>
      <c r="C171" s="20"/>
      <c r="D171" s="20"/>
    </row>
    <row r="172" spans="1:4" ht="20.399999999999999" x14ac:dyDescent="0.3">
      <c r="A172" s="87"/>
      <c r="B172" s="15"/>
      <c r="C172" s="20"/>
      <c r="D172" s="20"/>
    </row>
    <row r="173" spans="1:4" ht="20.399999999999999" x14ac:dyDescent="0.3">
      <c r="A173" s="87"/>
      <c r="B173" s="15"/>
      <c r="C173" s="20"/>
      <c r="D173" s="20"/>
    </row>
    <row r="174" spans="1:4" ht="20.399999999999999" x14ac:dyDescent="0.3">
      <c r="A174" s="87"/>
      <c r="B174" s="15"/>
      <c r="C174" s="20"/>
      <c r="D174" s="20"/>
    </row>
    <row r="175" spans="1:4" ht="20.399999999999999" x14ac:dyDescent="0.3">
      <c r="A175" s="87"/>
      <c r="B175" s="15"/>
      <c r="C175" s="20"/>
      <c r="D175" s="20"/>
    </row>
    <row r="176" spans="1:4" ht="20.399999999999999" x14ac:dyDescent="0.3">
      <c r="A176" s="87"/>
      <c r="B176" s="15"/>
      <c r="C176" s="20"/>
      <c r="D176" s="20"/>
    </row>
    <row r="177" spans="1:4" ht="20.399999999999999" x14ac:dyDescent="0.3">
      <c r="A177" s="87"/>
      <c r="B177" s="15"/>
      <c r="C177" s="20"/>
      <c r="D177" s="20"/>
    </row>
    <row r="178" spans="1:4" ht="20.399999999999999" x14ac:dyDescent="0.3">
      <c r="A178" s="87"/>
      <c r="B178" s="15"/>
      <c r="C178" s="20"/>
      <c r="D178" s="20"/>
    </row>
    <row r="179" spans="1:4" ht="20.399999999999999" x14ac:dyDescent="0.3">
      <c r="A179" s="87"/>
      <c r="B179" s="15"/>
      <c r="C179" s="20"/>
      <c r="D179" s="20"/>
    </row>
    <row r="180" spans="1:4" ht="20.399999999999999" x14ac:dyDescent="0.3">
      <c r="A180" s="87"/>
      <c r="B180" s="15"/>
      <c r="C180" s="20"/>
      <c r="D180" s="20"/>
    </row>
    <row r="181" spans="1:4" ht="20.399999999999999" x14ac:dyDescent="0.3">
      <c r="A181" s="87"/>
      <c r="B181" s="15"/>
      <c r="C181" s="20"/>
      <c r="D181" s="20"/>
    </row>
    <row r="182" spans="1:4" ht="20.399999999999999" x14ac:dyDescent="0.3">
      <c r="A182" s="87"/>
      <c r="B182" s="15"/>
      <c r="C182" s="20"/>
      <c r="D182" s="20"/>
    </row>
    <row r="183" spans="1:4" ht="20.399999999999999" x14ac:dyDescent="0.3">
      <c r="A183" s="87"/>
      <c r="B183" s="15"/>
      <c r="C183" s="20"/>
      <c r="D183" s="20"/>
    </row>
    <row r="184" spans="1:4" ht="20.399999999999999" x14ac:dyDescent="0.3">
      <c r="A184" s="87"/>
      <c r="B184" s="15"/>
      <c r="C184" s="20"/>
      <c r="D184" s="20"/>
    </row>
    <row r="185" spans="1:4" ht="20.399999999999999" x14ac:dyDescent="0.3">
      <c r="A185" s="87"/>
      <c r="B185" s="15"/>
      <c r="C185" s="20"/>
      <c r="D185" s="20"/>
    </row>
    <row r="186" spans="1:4" ht="20.399999999999999" x14ac:dyDescent="0.3">
      <c r="A186" s="87"/>
      <c r="B186" s="15"/>
      <c r="C186" s="20"/>
      <c r="D186" s="20"/>
    </row>
    <row r="187" spans="1:4" ht="20.399999999999999" x14ac:dyDescent="0.3">
      <c r="A187" s="87"/>
      <c r="B187" s="15"/>
      <c r="C187" s="20"/>
      <c r="D187" s="20"/>
    </row>
    <row r="188" spans="1:4" ht="20.399999999999999" x14ac:dyDescent="0.3">
      <c r="A188" s="87"/>
      <c r="B188" s="15"/>
      <c r="C188" s="20"/>
      <c r="D188" s="20"/>
    </row>
    <row r="189" spans="1:4" ht="20.399999999999999" x14ac:dyDescent="0.3">
      <c r="A189" s="87"/>
      <c r="B189" s="15"/>
      <c r="C189" s="20"/>
      <c r="D189" s="20"/>
    </row>
    <row r="190" spans="1:4" ht="20.399999999999999" x14ac:dyDescent="0.3">
      <c r="A190" s="87"/>
      <c r="B190" s="15"/>
      <c r="C190" s="20"/>
      <c r="D190" s="20"/>
    </row>
    <row r="191" spans="1:4" ht="20.399999999999999" x14ac:dyDescent="0.3">
      <c r="A191" s="87"/>
      <c r="B191" s="15"/>
      <c r="C191" s="20"/>
      <c r="D191" s="20"/>
    </row>
    <row r="192" spans="1:4" ht="20.399999999999999" x14ac:dyDescent="0.3">
      <c r="A192" s="87"/>
      <c r="B192" s="15"/>
      <c r="C192" s="20"/>
      <c r="D192" s="20"/>
    </row>
    <row r="193" spans="1:4" ht="20.399999999999999" x14ac:dyDescent="0.3">
      <c r="A193" s="87"/>
      <c r="B193" s="15"/>
      <c r="C193" s="20"/>
      <c r="D193" s="20"/>
    </row>
    <row r="194" spans="1:4" ht="20.399999999999999" x14ac:dyDescent="0.3">
      <c r="A194" s="87"/>
      <c r="B194" s="15"/>
      <c r="C194" s="20"/>
      <c r="D194" s="20"/>
    </row>
    <row r="195" spans="1:4" ht="20.399999999999999" x14ac:dyDescent="0.3">
      <c r="A195" s="87"/>
      <c r="B195" s="15"/>
      <c r="C195" s="20"/>
      <c r="D195" s="20"/>
    </row>
    <row r="196" spans="1:4" ht="20.399999999999999" x14ac:dyDescent="0.3">
      <c r="A196" s="87"/>
      <c r="B196" s="15"/>
      <c r="C196" s="20"/>
      <c r="D196" s="20"/>
    </row>
    <row r="197" spans="1:4" ht="20.399999999999999" x14ac:dyDescent="0.3">
      <c r="A197" s="87"/>
      <c r="B197" s="15"/>
      <c r="C197" s="20"/>
      <c r="D197" s="20"/>
    </row>
    <row r="198" spans="1:4" ht="20.399999999999999" x14ac:dyDescent="0.3">
      <c r="A198" s="87"/>
      <c r="B198" s="15"/>
      <c r="C198" s="20"/>
      <c r="D198" s="20"/>
    </row>
    <row r="199" spans="1:4" ht="20.399999999999999" x14ac:dyDescent="0.3">
      <c r="A199" s="87"/>
      <c r="B199" s="15"/>
      <c r="C199" s="20"/>
      <c r="D199" s="20"/>
    </row>
    <row r="200" spans="1:4" ht="20.399999999999999" x14ac:dyDescent="0.3">
      <c r="A200" s="87"/>
      <c r="B200" s="15"/>
      <c r="C200" s="20"/>
      <c r="D200" s="20"/>
    </row>
    <row r="201" spans="1:4" ht="20.399999999999999" x14ac:dyDescent="0.3">
      <c r="A201" s="87"/>
      <c r="B201" s="15"/>
      <c r="C201" s="20"/>
      <c r="D201" s="20"/>
    </row>
    <row r="202" spans="1:4" ht="20.399999999999999" x14ac:dyDescent="0.3">
      <c r="A202" s="87"/>
      <c r="B202" s="15"/>
      <c r="C202" s="20"/>
      <c r="D202" s="20"/>
    </row>
    <row r="203" spans="1:4" ht="20.399999999999999" x14ac:dyDescent="0.3">
      <c r="A203" s="87"/>
      <c r="B203" s="15"/>
      <c r="C203" s="20"/>
      <c r="D203" s="20"/>
    </row>
    <row r="204" spans="1:4" ht="20.399999999999999" x14ac:dyDescent="0.3">
      <c r="A204" s="87"/>
      <c r="B204" s="15"/>
      <c r="C204" s="20"/>
      <c r="D204" s="20"/>
    </row>
    <row r="205" spans="1:4" ht="20.399999999999999" x14ac:dyDescent="0.3">
      <c r="A205" s="87"/>
      <c r="B205" s="15"/>
      <c r="C205" s="20"/>
      <c r="D205" s="20"/>
    </row>
    <row r="206" spans="1:4" ht="20.399999999999999" x14ac:dyDescent="0.3">
      <c r="A206" s="87"/>
      <c r="B206" s="15"/>
      <c r="C206" s="20"/>
      <c r="D206" s="20"/>
    </row>
    <row r="207" spans="1:4" ht="20.399999999999999" x14ac:dyDescent="0.3">
      <c r="A207" s="87"/>
      <c r="B207" s="15"/>
      <c r="C207" s="20"/>
      <c r="D207" s="20"/>
    </row>
    <row r="208" spans="1:4" x14ac:dyDescent="0.3">
      <c r="A208" s="69"/>
      <c r="B208" s="15"/>
      <c r="C208" s="15"/>
      <c r="D208" s="15"/>
    </row>
    <row r="209" spans="1:8" ht="20.399999999999999" x14ac:dyDescent="0.3">
      <c r="A209" s="69"/>
      <c r="B209" s="16" t="s">
        <v>83</v>
      </c>
      <c r="C209" s="16" t="s">
        <v>136</v>
      </c>
      <c r="D209" s="19" t="s">
        <v>83</v>
      </c>
      <c r="E209" s="19" t="s">
        <v>136</v>
      </c>
    </row>
    <row r="210" spans="1:8" ht="21" x14ac:dyDescent="0.4">
      <c r="A210" s="69"/>
      <c r="B210" s="17" t="s">
        <v>85</v>
      </c>
      <c r="C210" s="17" t="s">
        <v>53</v>
      </c>
      <c r="D210" t="s">
        <v>85</v>
      </c>
      <c r="F210" t="str">
        <f>IF(NOT(ISBLANK(D210)),D210,IF(NOT(ISBLANK(E210)),"     "&amp;E210,FALSE))</f>
        <v>Afectación Económica o presupuestal</v>
      </c>
      <c r="G210" t="s">
        <v>85</v>
      </c>
      <c r="H210" t="str">
        <f>IF(NOT(ISERROR(MATCH(G210,_xlfn.ANCHORARRAY(B221),0))),F223&amp;"Por favor no seleccionar los criterios de impacto",G210)</f>
        <v>❌Por favor no seleccionar los criterios de impacto</v>
      </c>
    </row>
    <row r="211" spans="1:8" ht="21" x14ac:dyDescent="0.4">
      <c r="A211" s="69"/>
      <c r="B211" s="17" t="s">
        <v>85</v>
      </c>
      <c r="C211" s="17" t="s">
        <v>88</v>
      </c>
      <c r="E211" t="s">
        <v>53</v>
      </c>
      <c r="F211" t="str">
        <f t="shared" ref="F211:F221" si="0">IF(NOT(ISBLANK(D211)),D211,IF(NOT(ISBLANK(E211)),"     "&amp;E211,FALSE))</f>
        <v xml:space="preserve">     Afectación menor a 10 SMLMV .</v>
      </c>
    </row>
    <row r="212" spans="1:8" ht="21" x14ac:dyDescent="0.4">
      <c r="A212" s="69"/>
      <c r="B212" s="17" t="s">
        <v>85</v>
      </c>
      <c r="C212" s="17" t="s">
        <v>89</v>
      </c>
      <c r="E212" t="s">
        <v>88</v>
      </c>
      <c r="F212" t="str">
        <f t="shared" si="0"/>
        <v xml:space="preserve">     Entre 10 y 50 SMLMV </v>
      </c>
    </row>
    <row r="213" spans="1:8" ht="21" x14ac:dyDescent="0.4">
      <c r="A213" s="69"/>
      <c r="B213" s="17" t="s">
        <v>85</v>
      </c>
      <c r="C213" s="17" t="s">
        <v>90</v>
      </c>
      <c r="E213" t="s">
        <v>89</v>
      </c>
      <c r="F213" t="str">
        <f t="shared" si="0"/>
        <v xml:space="preserve">     Entre 50 y 100 SMLMV </v>
      </c>
    </row>
    <row r="214" spans="1:8" ht="21" x14ac:dyDescent="0.4">
      <c r="A214" s="69"/>
      <c r="B214" s="17" t="s">
        <v>85</v>
      </c>
      <c r="C214" s="17" t="s">
        <v>91</v>
      </c>
      <c r="E214" t="s">
        <v>90</v>
      </c>
      <c r="F214" t="str">
        <f t="shared" si="0"/>
        <v xml:space="preserve">     Entre 100 y 500 SMLMV </v>
      </c>
    </row>
    <row r="215" spans="1:8" ht="21" x14ac:dyDescent="0.4">
      <c r="A215" s="69"/>
      <c r="B215" s="17" t="s">
        <v>52</v>
      </c>
      <c r="C215" s="17" t="s">
        <v>92</v>
      </c>
      <c r="E215" t="s">
        <v>91</v>
      </c>
      <c r="F215" t="str">
        <f t="shared" si="0"/>
        <v xml:space="preserve">     Mayor a 500 SMLMV </v>
      </c>
    </row>
    <row r="216" spans="1:8" ht="21" x14ac:dyDescent="0.4">
      <c r="A216" s="69"/>
      <c r="B216" s="17" t="s">
        <v>52</v>
      </c>
      <c r="C216" s="17" t="s">
        <v>93</v>
      </c>
      <c r="D216" t="s">
        <v>52</v>
      </c>
      <c r="F216" t="str">
        <f t="shared" si="0"/>
        <v>Pérdida Reputacional</v>
      </c>
    </row>
    <row r="217" spans="1:8" ht="21" x14ac:dyDescent="0.4">
      <c r="A217" s="69"/>
      <c r="B217" s="17" t="s">
        <v>52</v>
      </c>
      <c r="C217" s="17" t="s">
        <v>95</v>
      </c>
      <c r="E217" t="s">
        <v>92</v>
      </c>
      <c r="F217" t="str">
        <f t="shared" si="0"/>
        <v xml:space="preserve">     El riesgo afecta la imagen de alguna área de la organización</v>
      </c>
    </row>
    <row r="218" spans="1:8" ht="21" x14ac:dyDescent="0.4">
      <c r="A218" s="69"/>
      <c r="B218" s="17" t="s">
        <v>52</v>
      </c>
      <c r="C218" s="17" t="s">
        <v>94</v>
      </c>
      <c r="E218" t="s">
        <v>93</v>
      </c>
      <c r="F218" t="str">
        <f t="shared" si="0"/>
        <v xml:space="preserve">     El riesgo afecta la imagen de la entidad internamente, de conocimiento general, nivel interno, de junta dircetiva y accionistas y/o de provedores</v>
      </c>
    </row>
    <row r="219" spans="1:8" ht="21" x14ac:dyDescent="0.4">
      <c r="A219" s="69"/>
      <c r="B219" s="17" t="s">
        <v>52</v>
      </c>
      <c r="C219" s="17" t="s">
        <v>113</v>
      </c>
      <c r="E219" t="s">
        <v>95</v>
      </c>
      <c r="F219" t="str">
        <f t="shared" si="0"/>
        <v xml:space="preserve">     El riesgo afecta la imagen de la entidad con algunos usuarios de relevancia frente al logro de los objetivos</v>
      </c>
    </row>
    <row r="220" spans="1:8" x14ac:dyDescent="0.3">
      <c r="A220" s="69"/>
      <c r="B220" s="18"/>
      <c r="C220" s="18"/>
      <c r="E220" t="s">
        <v>94</v>
      </c>
      <c r="F220" t="str">
        <f t="shared" si="0"/>
        <v xml:space="preserve">     El riesgo afecta la imagen de de la entidad con efecto publicitario sostenido a nivel de sector administrativo, nivel departamental o municipal</v>
      </c>
    </row>
    <row r="221" spans="1:8" x14ac:dyDescent="0.3">
      <c r="A221" s="69"/>
      <c r="B221" s="18" t="str" cm="1">
        <f t="array" ref="B221:B223">_xlfn.UNIQUE(Tabla1[[#All],[Criterios]])</f>
        <v>Criterios</v>
      </c>
      <c r="C221" s="18"/>
      <c r="E221" t="s">
        <v>113</v>
      </c>
      <c r="F221" t="str">
        <f t="shared" si="0"/>
        <v xml:space="preserve">     El riesgo afecta la imagen de la entidad a nivel nacional, con efecto publicitarios sostenible a nivel país</v>
      </c>
    </row>
    <row r="222" spans="1:8" x14ac:dyDescent="0.3">
      <c r="A222" s="69"/>
      <c r="B222" s="18" t="str">
        <v>Afectación Económica o presupuestal</v>
      </c>
      <c r="C222" s="18"/>
    </row>
    <row r="223" spans="1:8" x14ac:dyDescent="0.3">
      <c r="B223" s="18" t="str">
        <v>Pérdida Reputacional</v>
      </c>
      <c r="C223" s="18"/>
      <c r="F223" s="21" t="s">
        <v>138</v>
      </c>
    </row>
    <row r="224" spans="1:8" x14ac:dyDescent="0.3">
      <c r="B224" s="14"/>
      <c r="C224" s="14"/>
      <c r="F224" s="21" t="s">
        <v>139</v>
      </c>
    </row>
    <row r="225" spans="2:4" x14ac:dyDescent="0.3">
      <c r="B225" s="14"/>
      <c r="C225" s="14"/>
    </row>
    <row r="226" spans="2:4" x14ac:dyDescent="0.3">
      <c r="B226" s="14"/>
      <c r="C226" s="14"/>
    </row>
    <row r="227" spans="2:4" x14ac:dyDescent="0.3">
      <c r="B227" s="14"/>
      <c r="C227" s="14"/>
      <c r="D227" s="14"/>
    </row>
    <row r="228" spans="2:4" x14ac:dyDescent="0.3">
      <c r="B228" s="14"/>
      <c r="C228" s="14"/>
      <c r="D228" s="14"/>
    </row>
    <row r="229" spans="2:4" x14ac:dyDescent="0.3">
      <c r="B229" s="14"/>
      <c r="C229" s="14"/>
      <c r="D229" s="14"/>
    </row>
    <row r="230" spans="2:4" x14ac:dyDescent="0.3">
      <c r="B230" s="14"/>
      <c r="C230" s="14"/>
      <c r="D230" s="14"/>
    </row>
    <row r="231" spans="2:4" x14ac:dyDescent="0.3">
      <c r="B231" s="14"/>
      <c r="C231" s="14"/>
      <c r="D231" s="14"/>
    </row>
    <row r="232" spans="2:4" x14ac:dyDescent="0.3">
      <c r="B232" s="14"/>
      <c r="C232" s="14"/>
      <c r="D232" s="14"/>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26"/>
  <sheetViews>
    <sheetView tabSelected="1" workbookViewId="0">
      <selection activeCell="G6" sqref="G6"/>
    </sheetView>
  </sheetViews>
  <sheetFormatPr baseColWidth="10" defaultColWidth="14.33203125" defaultRowHeight="13.8" x14ac:dyDescent="0.3"/>
  <cols>
    <col min="1" max="2" width="14.33203125" style="74"/>
    <col min="3" max="3" width="17" style="74" customWidth="1"/>
    <col min="4" max="4" width="14.33203125" style="74"/>
    <col min="5" max="5" width="46" style="74" customWidth="1"/>
    <col min="6" max="16384" width="14.33203125" style="74"/>
  </cols>
  <sheetData>
    <row r="1" spans="2:6" ht="24" customHeight="1" x14ac:dyDescent="0.3">
      <c r="B1" s="350" t="s">
        <v>73</v>
      </c>
      <c r="C1" s="350"/>
      <c r="D1" s="350"/>
      <c r="E1" s="350"/>
      <c r="F1" s="350"/>
    </row>
    <row r="2" spans="2:6" ht="16.2" thickBot="1" x14ac:dyDescent="0.35">
      <c r="B2" s="75"/>
      <c r="C2" s="75"/>
      <c r="D2" s="75"/>
      <c r="E2" s="75"/>
      <c r="F2" s="75"/>
    </row>
    <row r="3" spans="2:6" ht="16.2" thickBot="1" x14ac:dyDescent="0.35">
      <c r="B3" s="352" t="s">
        <v>59</v>
      </c>
      <c r="C3" s="353"/>
      <c r="D3" s="353"/>
      <c r="E3" s="124" t="s">
        <v>60</v>
      </c>
      <c r="F3" s="125" t="s">
        <v>61</v>
      </c>
    </row>
    <row r="4" spans="2:6" ht="31.2" x14ac:dyDescent="0.3">
      <c r="B4" s="354" t="s">
        <v>62</v>
      </c>
      <c r="C4" s="356" t="s">
        <v>12</v>
      </c>
      <c r="D4" s="76" t="s">
        <v>13</v>
      </c>
      <c r="E4" s="77" t="s">
        <v>63</v>
      </c>
      <c r="F4" s="78">
        <v>0.25</v>
      </c>
    </row>
    <row r="5" spans="2:6" ht="46.8" x14ac:dyDescent="0.3">
      <c r="B5" s="355"/>
      <c r="C5" s="357"/>
      <c r="D5" s="79" t="s">
        <v>14</v>
      </c>
      <c r="E5" s="80" t="s">
        <v>64</v>
      </c>
      <c r="F5" s="81">
        <v>0.15</v>
      </c>
    </row>
    <row r="6" spans="2:6" ht="46.8" x14ac:dyDescent="0.3">
      <c r="B6" s="355"/>
      <c r="C6" s="357"/>
      <c r="D6" s="79" t="s">
        <v>15</v>
      </c>
      <c r="E6" s="80" t="s">
        <v>65</v>
      </c>
      <c r="F6" s="81">
        <v>0.1</v>
      </c>
    </row>
    <row r="7" spans="2:6" ht="62.4" x14ac:dyDescent="0.3">
      <c r="B7" s="355"/>
      <c r="C7" s="357" t="s">
        <v>16</v>
      </c>
      <c r="D7" s="79" t="s">
        <v>9</v>
      </c>
      <c r="E7" s="80" t="s">
        <v>66</v>
      </c>
      <c r="F7" s="81">
        <v>0.25</v>
      </c>
    </row>
    <row r="8" spans="2:6" ht="31.2" x14ac:dyDescent="0.3">
      <c r="B8" s="355"/>
      <c r="C8" s="357"/>
      <c r="D8" s="79" t="s">
        <v>8</v>
      </c>
      <c r="E8" s="80" t="s">
        <v>67</v>
      </c>
      <c r="F8" s="81">
        <v>0.15</v>
      </c>
    </row>
    <row r="9" spans="2:6" ht="46.8" x14ac:dyDescent="0.3">
      <c r="B9" s="355" t="s">
        <v>153</v>
      </c>
      <c r="C9" s="357" t="s">
        <v>17</v>
      </c>
      <c r="D9" s="79" t="s">
        <v>18</v>
      </c>
      <c r="E9" s="80" t="s">
        <v>68</v>
      </c>
      <c r="F9" s="82" t="s">
        <v>69</v>
      </c>
    </row>
    <row r="10" spans="2:6" ht="46.8" x14ac:dyDescent="0.3">
      <c r="B10" s="355"/>
      <c r="C10" s="357"/>
      <c r="D10" s="79" t="s">
        <v>19</v>
      </c>
      <c r="E10" s="80" t="s">
        <v>70</v>
      </c>
      <c r="F10" s="82" t="s">
        <v>69</v>
      </c>
    </row>
    <row r="11" spans="2:6" ht="46.8" x14ac:dyDescent="0.3">
      <c r="B11" s="355"/>
      <c r="C11" s="357" t="s">
        <v>20</v>
      </c>
      <c r="D11" s="79" t="s">
        <v>21</v>
      </c>
      <c r="E11" s="80" t="s">
        <v>71</v>
      </c>
      <c r="F11" s="82" t="s">
        <v>69</v>
      </c>
    </row>
    <row r="12" spans="2:6" ht="46.8" x14ac:dyDescent="0.3">
      <c r="B12" s="355"/>
      <c r="C12" s="357"/>
      <c r="D12" s="79" t="s">
        <v>22</v>
      </c>
      <c r="E12" s="80" t="s">
        <v>72</v>
      </c>
      <c r="F12" s="82" t="s">
        <v>69</v>
      </c>
    </row>
    <row r="13" spans="2:6" ht="31.2" x14ac:dyDescent="0.3">
      <c r="B13" s="355"/>
      <c r="C13" s="357" t="s">
        <v>23</v>
      </c>
      <c r="D13" s="79" t="s">
        <v>114</v>
      </c>
      <c r="E13" s="80" t="s">
        <v>117</v>
      </c>
      <c r="F13" s="82" t="s">
        <v>69</v>
      </c>
    </row>
    <row r="14" spans="2:6" ht="16.2" thickBot="1" x14ac:dyDescent="0.35">
      <c r="B14" s="358"/>
      <c r="C14" s="359"/>
      <c r="D14" s="83" t="s">
        <v>115</v>
      </c>
      <c r="E14" s="84" t="s">
        <v>116</v>
      </c>
      <c r="F14" s="85" t="s">
        <v>69</v>
      </c>
    </row>
    <row r="15" spans="2:6" ht="49.5" customHeight="1" x14ac:dyDescent="0.3">
      <c r="B15" s="351" t="s">
        <v>150</v>
      </c>
      <c r="C15" s="351"/>
      <c r="D15" s="351"/>
      <c r="E15" s="351"/>
      <c r="F15" s="351"/>
    </row>
    <row r="16" spans="2:6" ht="27" customHeight="1" x14ac:dyDescent="0.3">
      <c r="B16" s="86"/>
    </row>
    <row r="18" spans="2:5" x14ac:dyDescent="0.3">
      <c r="B18" s="349"/>
      <c r="C18" s="349"/>
      <c r="D18" s="349"/>
      <c r="E18" s="349"/>
    </row>
    <row r="19" spans="2:5" x14ac:dyDescent="0.3">
      <c r="B19" s="349" t="s">
        <v>207</v>
      </c>
      <c r="C19" s="349"/>
      <c r="D19" s="349"/>
      <c r="E19" s="349"/>
    </row>
    <row r="20" spans="2:5" x14ac:dyDescent="0.3">
      <c r="B20" s="121" t="s">
        <v>208</v>
      </c>
      <c r="C20" s="121"/>
      <c r="D20" s="121"/>
      <c r="E20" s="121"/>
    </row>
    <row r="21" spans="2:5" x14ac:dyDescent="0.3">
      <c r="B21" s="121" t="s">
        <v>209</v>
      </c>
      <c r="C21" s="121"/>
      <c r="D21" s="121"/>
      <c r="E21" s="121"/>
    </row>
    <row r="22" spans="2:5" x14ac:dyDescent="0.3">
      <c r="B22" s="121" t="s">
        <v>210</v>
      </c>
      <c r="C22" s="121"/>
      <c r="D22" s="121"/>
      <c r="E22" s="121"/>
    </row>
    <row r="23" spans="2:5" x14ac:dyDescent="0.3">
      <c r="B23" s="121" t="s">
        <v>211</v>
      </c>
      <c r="C23" s="121"/>
      <c r="D23" s="121"/>
      <c r="E23" s="121"/>
    </row>
    <row r="24" spans="2:5" x14ac:dyDescent="0.3">
      <c r="B24" s="121" t="s">
        <v>212</v>
      </c>
      <c r="C24" s="121"/>
      <c r="D24" s="121"/>
      <c r="E24" s="121"/>
    </row>
    <row r="25" spans="2:5" x14ac:dyDescent="0.3">
      <c r="B25" s="121" t="s">
        <v>213</v>
      </c>
      <c r="C25" s="121"/>
      <c r="D25" s="121"/>
      <c r="E25" s="121"/>
    </row>
    <row r="26" spans="2:5" x14ac:dyDescent="0.3">
      <c r="B26" s="121" t="s">
        <v>214</v>
      </c>
      <c r="C26" s="121"/>
      <c r="D26" s="121"/>
      <c r="E26" s="121"/>
    </row>
  </sheetData>
  <mergeCells count="12">
    <mergeCell ref="B18:E18"/>
    <mergeCell ref="B19:E19"/>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9"/>
  <sheetViews>
    <sheetView topLeftCell="A4" workbookViewId="0">
      <selection activeCell="B13" sqref="B13:B19"/>
    </sheetView>
  </sheetViews>
  <sheetFormatPr baseColWidth="10" defaultRowHeight="14.4" x14ac:dyDescent="0.3"/>
  <sheetData>
    <row r="2" spans="2:5" x14ac:dyDescent="0.3">
      <c r="B2" t="s">
        <v>30</v>
      </c>
      <c r="E2" t="s">
        <v>126</v>
      </c>
    </row>
    <row r="3" spans="2:5" x14ac:dyDescent="0.3">
      <c r="B3" t="s">
        <v>31</v>
      </c>
      <c r="E3" t="s">
        <v>125</v>
      </c>
    </row>
    <row r="4" spans="2:5" x14ac:dyDescent="0.3">
      <c r="B4" t="s">
        <v>130</v>
      </c>
      <c r="E4" t="s">
        <v>127</v>
      </c>
    </row>
    <row r="5" spans="2:5" x14ac:dyDescent="0.3">
      <c r="B5" t="s">
        <v>129</v>
      </c>
    </row>
    <row r="8" spans="2:5" x14ac:dyDescent="0.3">
      <c r="B8" t="s">
        <v>81</v>
      </c>
    </row>
    <row r="9" spans="2:5" x14ac:dyDescent="0.3">
      <c r="B9" t="s">
        <v>37</v>
      </c>
    </row>
    <row r="10" spans="2:5" x14ac:dyDescent="0.3">
      <c r="B10" t="s">
        <v>38</v>
      </c>
    </row>
    <row r="13" spans="2:5" x14ac:dyDescent="0.3">
      <c r="B13" t="s">
        <v>124</v>
      </c>
    </row>
    <row r="14" spans="2:5" x14ac:dyDescent="0.3">
      <c r="B14" t="s">
        <v>118</v>
      </c>
    </row>
    <row r="15" spans="2:5" x14ac:dyDescent="0.3">
      <c r="B15" t="s">
        <v>121</v>
      </c>
    </row>
    <row r="16" spans="2:5" x14ac:dyDescent="0.3">
      <c r="B16" t="s">
        <v>119</v>
      </c>
    </row>
    <row r="17" spans="2:2" x14ac:dyDescent="0.3">
      <c r="B17" t="s">
        <v>120</v>
      </c>
    </row>
    <row r="18" spans="2:2" x14ac:dyDescent="0.3">
      <c r="B18" t="s">
        <v>122</v>
      </c>
    </row>
    <row r="19" spans="2:2" x14ac:dyDescent="0.3">
      <c r="B19" t="s">
        <v>123</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ColWidth="11.44140625" defaultRowHeight="13.8" x14ac:dyDescent="0.3"/>
  <cols>
    <col min="1" max="1" width="32.88671875" style="1" customWidth="1"/>
    <col min="2" max="16384" width="11.44140625" style="1"/>
  </cols>
  <sheetData>
    <row r="3" spans="1:1" x14ac:dyDescent="0.3">
      <c r="A3" s="2" t="s">
        <v>13</v>
      </c>
    </row>
    <row r="4" spans="1:1" x14ac:dyDescent="0.3">
      <c r="A4" s="2" t="s">
        <v>14</v>
      </c>
    </row>
    <row r="5" spans="1:1" x14ac:dyDescent="0.3">
      <c r="A5" s="2" t="s">
        <v>15</v>
      </c>
    </row>
    <row r="6" spans="1:1" x14ac:dyDescent="0.3">
      <c r="A6" s="2" t="s">
        <v>9</v>
      </c>
    </row>
    <row r="7" spans="1:1" x14ac:dyDescent="0.3">
      <c r="A7" s="2" t="s">
        <v>8</v>
      </c>
    </row>
    <row r="8" spans="1:1" x14ac:dyDescent="0.3">
      <c r="A8" s="2" t="s">
        <v>18</v>
      </c>
    </row>
    <row r="9" spans="1:1" x14ac:dyDescent="0.3">
      <c r="A9" s="2" t="s">
        <v>19</v>
      </c>
    </row>
    <row r="10" spans="1:1" x14ac:dyDescent="0.3">
      <c r="A10" s="2" t="s">
        <v>21</v>
      </c>
    </row>
    <row r="11" spans="1:1" x14ac:dyDescent="0.3">
      <c r="A11" s="2" t="s">
        <v>22</v>
      </c>
    </row>
    <row r="12" spans="1:1" x14ac:dyDescent="0.3">
      <c r="A12" s="2" t="s">
        <v>24</v>
      </c>
    </row>
    <row r="13" spans="1:1" x14ac:dyDescent="0.3">
      <c r="A13" s="2" t="s">
        <v>25</v>
      </c>
    </row>
    <row r="14" spans="1:1" x14ac:dyDescent="0.3">
      <c r="A14" s="2" t="s">
        <v>26</v>
      </c>
    </row>
    <row r="16" spans="1:1" x14ac:dyDescent="0.3">
      <c r="A16" s="2" t="s">
        <v>29</v>
      </c>
    </row>
    <row r="17" spans="1:1" x14ac:dyDescent="0.3">
      <c r="A17" s="2" t="s">
        <v>30</v>
      </c>
    </row>
    <row r="18" spans="1:1" x14ac:dyDescent="0.3">
      <c r="A18" s="2" t="s">
        <v>31</v>
      </c>
    </row>
    <row r="20" spans="1:1" x14ac:dyDescent="0.3">
      <c r="A20" s="2" t="s">
        <v>37</v>
      </c>
    </row>
    <row r="21" spans="1:1" x14ac:dyDescent="0.3">
      <c r="A21" s="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de Riesgos</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Miguel Diaz Triviño</dc:creator>
  <cp:lastModifiedBy>Jorge Miguel Diaz Triviño</cp:lastModifiedBy>
  <cp:lastPrinted>2020-05-13T01:12:22Z</cp:lastPrinted>
  <dcterms:created xsi:type="dcterms:W3CDTF">2020-03-24T23:12:47Z</dcterms:created>
  <dcterms:modified xsi:type="dcterms:W3CDTF">2024-04-09T23:22:41Z</dcterms:modified>
</cp:coreProperties>
</file>