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 Maestria adm IPS\Modulos Estudio\5 investigacion WO\Avances WO GRADO 2023 2024\Finales\"/>
    </mc:Choice>
  </mc:AlternateContent>
  <xr:revisionPtr revIDLastSave="0" documentId="13_ncr:1_{28718985-9935-4E27-A75A-861D00E9452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RESUPUESTO ANUAL DEL PLAN" sheetId="2" r:id="rId1"/>
    <sheet name="COSTO UNITARIO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5" l="1"/>
  <c r="D9" i="5"/>
  <c r="D8" i="5"/>
  <c r="D14" i="5" s="1"/>
  <c r="Q19" i="2"/>
  <c r="P19" i="2"/>
  <c r="O19" i="2"/>
  <c r="N19" i="2"/>
  <c r="M19" i="2"/>
  <c r="L19" i="2"/>
  <c r="K19" i="2"/>
  <c r="J19" i="2"/>
  <c r="I19" i="2"/>
  <c r="H19" i="2"/>
  <c r="G19" i="2"/>
  <c r="F19" i="2"/>
  <c r="Q18" i="2"/>
  <c r="P18" i="2"/>
  <c r="O18" i="2"/>
  <c r="N18" i="2"/>
  <c r="M18" i="2"/>
  <c r="L18" i="2"/>
  <c r="K18" i="2"/>
  <c r="J18" i="2"/>
  <c r="I18" i="2"/>
  <c r="H18" i="2"/>
  <c r="G18" i="2"/>
  <c r="F18" i="2"/>
  <c r="F16" i="2"/>
  <c r="R16" i="2" s="1"/>
  <c r="L16" i="2"/>
  <c r="O16" i="2" s="1"/>
  <c r="D12" i="5"/>
  <c r="Q15" i="2"/>
  <c r="P15" i="2"/>
  <c r="O15" i="2"/>
  <c r="N15" i="2"/>
  <c r="M15" i="2"/>
  <c r="L15" i="2"/>
  <c r="K15" i="2"/>
  <c r="J15" i="2"/>
  <c r="I15" i="2"/>
  <c r="H15" i="2"/>
  <c r="G15" i="2"/>
  <c r="F15" i="2"/>
  <c r="C10" i="5"/>
  <c r="C11" i="5"/>
  <c r="D11" i="5" s="1"/>
  <c r="C8" i="5"/>
  <c r="F8" i="2"/>
  <c r="G8" i="2"/>
  <c r="H8" i="2"/>
  <c r="I8" i="2"/>
  <c r="J8" i="2"/>
  <c r="K8" i="2"/>
  <c r="L8" i="2"/>
  <c r="M8" i="2"/>
  <c r="N8" i="2"/>
  <c r="O8" i="2"/>
  <c r="P8" i="2"/>
  <c r="Q8" i="2"/>
  <c r="Q29" i="2"/>
  <c r="P29" i="2"/>
  <c r="O29" i="2"/>
  <c r="N29" i="2"/>
  <c r="M29" i="2"/>
  <c r="L29" i="2"/>
  <c r="K29" i="2"/>
  <c r="J29" i="2"/>
  <c r="I29" i="2"/>
  <c r="H29" i="2"/>
  <c r="G29" i="2"/>
  <c r="F29" i="2"/>
  <c r="F13" i="2"/>
  <c r="C7" i="5"/>
  <c r="D7" i="5" s="1"/>
  <c r="D6" i="5"/>
  <c r="D5" i="5"/>
  <c r="R15" i="2" l="1"/>
  <c r="R8" i="2"/>
  <c r="A41" i="2"/>
  <c r="A40" i="2"/>
  <c r="E31" i="2"/>
  <c r="H31" i="2" s="1"/>
  <c r="O30" i="2"/>
  <c r="L30" i="2"/>
  <c r="I30" i="2"/>
  <c r="F30" i="2"/>
  <c r="Q28" i="2"/>
  <c r="N28" i="2"/>
  <c r="K28" i="2"/>
  <c r="H28" i="2"/>
  <c r="E34" i="2"/>
  <c r="H34" i="2" s="1"/>
  <c r="E33" i="2"/>
  <c r="N33" i="2" s="1"/>
  <c r="E32" i="2"/>
  <c r="K32" i="2" s="1"/>
  <c r="G21" i="2"/>
  <c r="L20" i="2"/>
  <c r="Q22" i="2"/>
  <c r="P22" i="2"/>
  <c r="O22" i="2"/>
  <c r="N22" i="2"/>
  <c r="M22" i="2"/>
  <c r="L22" i="2"/>
  <c r="K22" i="2"/>
  <c r="J22" i="2"/>
  <c r="I22" i="2"/>
  <c r="H22" i="2"/>
  <c r="G22" i="2"/>
  <c r="F22" i="2"/>
  <c r="G17" i="2"/>
  <c r="H17" i="2"/>
  <c r="I17" i="2"/>
  <c r="J17" i="2"/>
  <c r="K17" i="2"/>
  <c r="L17" i="2"/>
  <c r="M17" i="2"/>
  <c r="N17" i="2"/>
  <c r="O17" i="2"/>
  <c r="P17" i="2"/>
  <c r="Q17" i="2"/>
  <c r="F17" i="2"/>
  <c r="F14" i="2"/>
  <c r="R14" i="2" s="1"/>
  <c r="G9" i="2"/>
  <c r="H9" i="2"/>
  <c r="I9" i="2"/>
  <c r="J9" i="2"/>
  <c r="K9" i="2"/>
  <c r="K11" i="2" s="1"/>
  <c r="L9" i="2"/>
  <c r="M9" i="2"/>
  <c r="M11" i="2" s="1"/>
  <c r="N9" i="2"/>
  <c r="N11" i="2" s="1"/>
  <c r="O9" i="2"/>
  <c r="O11" i="2" s="1"/>
  <c r="P9" i="2"/>
  <c r="P10" i="2" s="1"/>
  <c r="Q9" i="2"/>
  <c r="F9" i="2"/>
  <c r="G11" i="2"/>
  <c r="H10" i="2"/>
  <c r="L10" i="2" l="1"/>
  <c r="J11" i="2"/>
  <c r="Q11" i="2"/>
  <c r="F11" i="2"/>
  <c r="F20" i="2"/>
  <c r="I32" i="2"/>
  <c r="M32" i="2"/>
  <c r="N20" i="2"/>
  <c r="O34" i="2"/>
  <c r="O32" i="2"/>
  <c r="G34" i="2"/>
  <c r="K34" i="2"/>
  <c r="G32" i="2"/>
  <c r="Q32" i="2"/>
  <c r="O31" i="2"/>
  <c r="K31" i="2"/>
  <c r="G31" i="2"/>
  <c r="P33" i="2"/>
  <c r="F31" i="2"/>
  <c r="N31" i="2"/>
  <c r="J31" i="2"/>
  <c r="J33" i="2"/>
  <c r="F34" i="2"/>
  <c r="N34" i="2"/>
  <c r="J34" i="2"/>
  <c r="Q31" i="2"/>
  <c r="M31" i="2"/>
  <c r="I31" i="2"/>
  <c r="L33" i="2"/>
  <c r="Q34" i="2"/>
  <c r="M34" i="2"/>
  <c r="I34" i="2"/>
  <c r="H33" i="2"/>
  <c r="I11" i="2"/>
  <c r="P31" i="2"/>
  <c r="L31" i="2"/>
  <c r="F33" i="2"/>
  <c r="P34" i="2"/>
  <c r="L34" i="2"/>
  <c r="R9" i="2"/>
  <c r="O10" i="2"/>
  <c r="R17" i="2"/>
  <c r="K10" i="2"/>
  <c r="G10" i="2"/>
  <c r="Q10" i="2"/>
  <c r="M10" i="2"/>
  <c r="I10" i="2"/>
  <c r="R28" i="2"/>
  <c r="R30" i="2"/>
  <c r="L13" i="2"/>
  <c r="O13" i="2" s="1"/>
  <c r="P11" i="2"/>
  <c r="R22" i="2"/>
  <c r="F21" i="2"/>
  <c r="N21" i="2"/>
  <c r="J21" i="2"/>
  <c r="F10" i="2"/>
  <c r="N10" i="2"/>
  <c r="J10" i="2"/>
  <c r="H20" i="2"/>
  <c r="P20" i="2"/>
  <c r="Q21" i="2"/>
  <c r="M21" i="2"/>
  <c r="I21" i="2"/>
  <c r="L11" i="2"/>
  <c r="J20" i="2"/>
  <c r="P21" i="2"/>
  <c r="L21" i="2"/>
  <c r="H21" i="2"/>
  <c r="H11" i="2"/>
  <c r="O21" i="2"/>
  <c r="K21" i="2"/>
  <c r="R11" i="2" l="1"/>
  <c r="K35" i="2"/>
  <c r="K41" i="2" s="1"/>
  <c r="I35" i="2"/>
  <c r="I41" i="2" s="1"/>
  <c r="F35" i="2"/>
  <c r="F41" i="2" s="1"/>
  <c r="F23" i="2"/>
  <c r="F40" i="2" s="1"/>
  <c r="O35" i="2"/>
  <c r="O41" i="2" s="1"/>
  <c r="N35" i="2"/>
  <c r="N41" i="2" s="1"/>
  <c r="M35" i="2"/>
  <c r="M41" i="2" s="1"/>
  <c r="P35" i="2"/>
  <c r="P41" i="2" s="1"/>
  <c r="Q35" i="2"/>
  <c r="Q41" i="2" s="1"/>
  <c r="R32" i="2"/>
  <c r="R33" i="2"/>
  <c r="R34" i="2"/>
  <c r="J35" i="2"/>
  <c r="J41" i="2" s="1"/>
  <c r="G35" i="2"/>
  <c r="G41" i="2" s="1"/>
  <c r="L35" i="2"/>
  <c r="L41" i="2" s="1"/>
  <c r="Q12" i="2"/>
  <c r="R12" i="2" s="1"/>
  <c r="R31" i="2"/>
  <c r="G23" i="2"/>
  <c r="G40" i="2" s="1"/>
  <c r="O23" i="2"/>
  <c r="O40" i="2" s="1"/>
  <c r="M23" i="2"/>
  <c r="M40" i="2" s="1"/>
  <c r="J23" i="2"/>
  <c r="J40" i="2" s="1"/>
  <c r="I23" i="2"/>
  <c r="I40" i="2" s="1"/>
  <c r="K23" i="2"/>
  <c r="K40" i="2" s="1"/>
  <c r="R29" i="2"/>
  <c r="L23" i="2"/>
  <c r="L40" i="2" s="1"/>
  <c r="H23" i="2"/>
  <c r="H40" i="2" s="1"/>
  <c r="P23" i="2"/>
  <c r="P40" i="2" s="1"/>
  <c r="R19" i="2"/>
  <c r="R20" i="2"/>
  <c r="R10" i="2"/>
  <c r="H35" i="2"/>
  <c r="H41" i="2" s="1"/>
  <c r="R18" i="2"/>
  <c r="R13" i="2"/>
  <c r="R21" i="2"/>
  <c r="P42" i="2" l="1"/>
  <c r="M42" i="2"/>
  <c r="I42" i="2"/>
  <c r="H42" i="2"/>
  <c r="F42" i="2"/>
  <c r="L42" i="2"/>
  <c r="J42" i="2"/>
  <c r="R41" i="2"/>
  <c r="O42" i="2"/>
  <c r="G42" i="2"/>
  <c r="R35" i="2"/>
  <c r="N23" i="2"/>
  <c r="N40" i="2" s="1"/>
  <c r="Q23" i="2" l="1"/>
  <c r="K42" i="2" l="1"/>
  <c r="R23" i="2"/>
  <c r="Q40" i="2"/>
  <c r="S15" i="2" l="1"/>
  <c r="S16" i="2"/>
  <c r="S14" i="2"/>
  <c r="S17" i="2"/>
  <c r="S22" i="2"/>
  <c r="S9" i="2"/>
  <c r="S12" i="2"/>
  <c r="S21" i="2"/>
  <c r="S18" i="2"/>
  <c r="S13" i="2"/>
  <c r="S19" i="2"/>
  <c r="S20" i="2"/>
  <c r="S11" i="2"/>
  <c r="S10" i="2"/>
  <c r="S8" i="2"/>
  <c r="R40" i="2"/>
  <c r="N42" i="2" l="1"/>
  <c r="S23" i="2"/>
  <c r="Q42" i="2" l="1"/>
  <c r="R42" i="2" l="1"/>
  <c r="S40" i="2" l="1"/>
  <c r="S41" i="2"/>
  <c r="S42" i="2" l="1"/>
</calcChain>
</file>

<file path=xl/sharedStrings.xml><?xml version="1.0" encoding="utf-8"?>
<sst xmlns="http://schemas.openxmlformats.org/spreadsheetml/2006/main" count="145" uniqueCount="87">
  <si>
    <t>MESES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</si>
  <si>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</si>
  <si>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</si>
  <si>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</si>
  <si>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</si>
  <si>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</si>
  <si>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</si>
  <si>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</si>
  <si>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</si>
  <si>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</si>
  <si>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</si>
  <si>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</si>
  <si>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</si>
  <si>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CONCEPTO</t>
  </si>
  <si>
    <t>Nomina administrativa</t>
  </si>
  <si>
    <t>mensual</t>
  </si>
  <si>
    <t>Seguridad social</t>
  </si>
  <si>
    <t>Aportes parafiscales</t>
  </si>
  <si>
    <t>Prestaciones sociales</t>
  </si>
  <si>
    <t xml:space="preserve"> </t>
  </si>
  <si>
    <t>Acueducto</t>
  </si>
  <si>
    <t>Servicio de limpieza</t>
  </si>
  <si>
    <t>Internet</t>
  </si>
  <si>
    <t>Reserva para imprevistos</t>
  </si>
  <si>
    <t>Total Presupuesto de Gastos de Funcionamiento</t>
  </si>
  <si>
    <t>en mayo, septiembre, noviembre</t>
  </si>
  <si>
    <t>Mercadeo digital</t>
  </si>
  <si>
    <t>Total Presupuesto de Marketing</t>
  </si>
  <si>
    <t>Mensual</t>
  </si>
  <si>
    <t>Presupuesto Total</t>
  </si>
  <si>
    <t>Requerimiento</t>
  </si>
  <si>
    <t>Experiencia</t>
  </si>
  <si>
    <t>Profesional de la salud (Enfermería)</t>
  </si>
  <si>
    <t xml:space="preserve">Técnico en sistemas </t>
  </si>
  <si>
    <t xml:space="preserve">Técnico en salud o gestor en salud </t>
  </si>
  <si>
    <t>Computador (dispositivo)</t>
  </si>
  <si>
    <t>Impresora (dispositivo)</t>
  </si>
  <si>
    <t>Papelería (Insumos)</t>
  </si>
  <si>
    <t xml:space="preserve">Archivador de evidencias físicas. </t>
  </si>
  <si>
    <t>Costo mensual</t>
  </si>
  <si>
    <t>Cantidad</t>
  </si>
  <si>
    <t>Una sola vez (4 computadores)</t>
  </si>
  <si>
    <t>Publicidad institucional (Talento humano)</t>
  </si>
  <si>
    <t>Incluido en el usado por el talento humano asignado al plan de marketing</t>
  </si>
  <si>
    <t>ENERO</t>
  </si>
  <si>
    <t>PRESUPUESTO DE GASTOS DE FUNCIONAMIENTO O ADMINISTRATIVOS - vigencia 2024</t>
  </si>
  <si>
    <t>PRESUPUESTO DE MARKETING - vigencia 2024</t>
  </si>
  <si>
    <t>PRESUPUESTO  - vigencia 2024</t>
  </si>
  <si>
    <t>Compra de equipos de computo</t>
  </si>
  <si>
    <t>Campañas de divulgación - emisora</t>
  </si>
  <si>
    <t>Costo de compra solo al inicio del proyecto</t>
  </si>
  <si>
    <t xml:space="preserve">Se utilizara equipos existentes en la IPS. </t>
  </si>
  <si>
    <t>Pago mensual</t>
  </si>
  <si>
    <t>Contratos de orden de prestación de servicios</t>
  </si>
  <si>
    <t>Se paga al inicio del año</t>
  </si>
  <si>
    <t>Una sola vez (2 equipos)</t>
  </si>
  <si>
    <t>Nomina de personal profesional y técnico</t>
  </si>
  <si>
    <t>Licencias de software</t>
  </si>
  <si>
    <t>Papelería</t>
  </si>
  <si>
    <t>Compra de Equipo telefónico móvil</t>
  </si>
  <si>
    <t>Plan para equipo telefónico móvil (minutos y datos)</t>
  </si>
  <si>
    <t>Mensual (2 teléfonos móvil)</t>
  </si>
  <si>
    <t>Energía</t>
  </si>
  <si>
    <t>Se hará uso de medios gratuitos</t>
  </si>
  <si>
    <t xml:space="preserve">Mínimo un año en manejo de RIAS </t>
  </si>
  <si>
    <t>Equipo telefónico móvil</t>
  </si>
  <si>
    <t>Presupuesto para el plan de marketing de la E.S.E San Francisco de Sales.</t>
  </si>
  <si>
    <t xml:space="preserve">Universidad EAN - E.S.E. San Francisco de Sales. </t>
  </si>
  <si>
    <t xml:space="preserve">Se utilizará equipos existentes en la IPS. </t>
  </si>
  <si>
    <t xml:space="preserve">Para este concepto, se utilizará en mismo recurso humano existente. </t>
  </si>
  <si>
    <t xml:space="preserve">Para este concepto, se utilizará en mismo recurso existente. </t>
  </si>
  <si>
    <t>Costo anual</t>
  </si>
  <si>
    <t>Acrónimos:</t>
  </si>
  <si>
    <t>RIAS: Ruta Integral de Atención en Salud.</t>
  </si>
  <si>
    <t>PyD: Promoción de la salud y detección temprana.</t>
  </si>
  <si>
    <t>PMS: Promoción y Mantenimiento de la Salud.</t>
  </si>
  <si>
    <t>CCVM: Cardo Cerebro Vascular y Metabólica.</t>
  </si>
  <si>
    <t>MPN: Materno Peri Natal.</t>
  </si>
  <si>
    <t>ESE: Empresa Social del Estado.</t>
  </si>
  <si>
    <t>EAPB: Entidad Aseguradora del Plan de Beneficios.</t>
  </si>
  <si>
    <r>
      <rPr>
        <b/>
        <sz val="11"/>
        <color theme="1"/>
        <rFont val="Calibri"/>
        <family val="2"/>
        <scheme val="minor"/>
      </rPr>
      <t>Nota aclaratoria:</t>
    </r>
    <r>
      <rPr>
        <sz val="11"/>
        <color theme="1"/>
        <rFont val="Calibri"/>
        <family val="2"/>
        <scheme val="minor"/>
      </rPr>
      <t xml:space="preserve"> Para el ejercicio del cálculo del presupuesto se toma el periodo enero a diciembre, esto teniendo en cuenta que las vigencias presupuestales de las E.S.E., se proyectan en estos periodos a vigencias anuales. </t>
    </r>
  </si>
  <si>
    <t xml:space="preserve">Mínimo 6 meses en procesos de demanda inducida y/o educación en salud. </t>
  </si>
  <si>
    <t xml:space="preserve">Mínimo 6 meses en manejo de bases de datos y sistemas de información. </t>
  </si>
  <si>
    <t>Observaciones</t>
  </si>
  <si>
    <t>No aplica</t>
  </si>
  <si>
    <t>Ninguna</t>
  </si>
  <si>
    <t>Costo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</si>
</sst>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0" applyNumberFormat="1"/>
    <xf numFmtId="0" fontId="0" fillId="0" borderId="1" xfId="0" applyBorder="1"/>
    <xf numFmtId="17" fontId="0" fillId="0" borderId="0" xfId="0" applyNumberFormat="1"/>
    <xf numFmtId="0" fontId="2" fillId="0" borderId="0" xfId="0" applyFont="1"/>
    <xf numFmtId="42" fontId="0" fillId="0" borderId="0" xfId="3" applyFont="1"/>
    <xf numFmtId="42" fontId="2" fillId="0" borderId="0" xfId="3" applyFont="1"/>
    <xf numFmtId="42" fontId="0" fillId="0" borderId="0" xfId="3" applyFont="1" applyBorder="1"/>
    <xf numFmtId="0" fontId="2" fillId="0" borderId="1" xfId="0" applyFont="1" applyBorder="1" applyAlignment="1">
      <alignment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/>
    <xf numFmtId="42" fontId="2" fillId="2" borderId="2" xfId="3" applyFont="1" applyFill="1" applyBorder="1"/>
    <xf numFmtId="0" fontId="0" fillId="0" borderId="0" xfId="0" applyAlignment="1">
      <alignment vertical="center"/>
    </xf>
    <xf numFmtId="164" fontId="0" fillId="0" borderId="0" xfId="1" applyNumberFormat="1" applyFont="1" applyFill="1" applyBorder="1"/>
    <xf numFmtId="164" fontId="0" fillId="0" borderId="0" xfId="1" applyNumberFormat="1" applyFont="1" applyBorder="1"/>
    <xf numFmtId="9" fontId="0" fillId="0" borderId="0" xfId="2" applyFont="1"/>
    <xf numFmtId="10" fontId="0" fillId="0" borderId="0" xfId="2" applyNumberFormat="1" applyFont="1"/>
    <xf numFmtId="42" fontId="1" fillId="0" borderId="0" xfId="3" applyFont="1" applyFill="1" applyBorder="1" applyAlignment="1">
      <alignment vertical="center"/>
    </xf>
    <xf numFmtId="9" fontId="0" fillId="0" borderId="0" xfId="2" applyFont="1" applyFill="1" applyBorder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4" borderId="3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165" fontId="0" fillId="5" borderId="3" xfId="4" applyNumberFormat="1" applyFont="1" applyFill="1" applyBorder="1" applyAlignment="1">
      <alignment vertical="center"/>
    </xf>
    <xf numFmtId="0" fontId="0" fillId="5" borderId="3" xfId="0" applyFill="1" applyBorder="1" applyAlignment="1">
      <alignment vertical="center" wrapText="1"/>
    </xf>
    <xf numFmtId="0" fontId="0" fillId="6" borderId="3" xfId="0" applyFill="1" applyBorder="1" applyAlignment="1">
      <alignment vertical="center"/>
    </xf>
    <xf numFmtId="0" fontId="0" fillId="6" borderId="3" xfId="0" applyFill="1" applyBorder="1" applyAlignment="1">
      <alignment horizontal="center" vertical="center"/>
    </xf>
    <xf numFmtId="165" fontId="0" fillId="6" borderId="3" xfId="4" applyNumberFormat="1" applyFont="1" applyFill="1" applyBorder="1" applyAlignment="1">
      <alignment vertical="center"/>
    </xf>
    <xf numFmtId="0" fontId="0" fillId="6" borderId="3" xfId="0" applyFill="1" applyBorder="1" applyAlignment="1">
      <alignment vertical="center" wrapText="1"/>
    </xf>
    <xf numFmtId="0" fontId="5" fillId="7" borderId="3" xfId="0" applyFont="1" applyFill="1" applyBorder="1" applyAlignment="1">
      <alignment vertical="center"/>
    </xf>
    <xf numFmtId="165" fontId="5" fillId="7" borderId="3" xfId="0" applyNumberFormat="1" applyFont="1" applyFill="1" applyBorder="1" applyAlignment="1">
      <alignment vertical="center"/>
    </xf>
  </cellXfs>
  <cellStyles count="5">
    <cellStyle name="Millares" xfId="1" builtinId="3"/>
    <cellStyle name="Moneda" xfId="4" builtinId="4"/>
    <cellStyle name="Moneda [0]" xfId="3" builtinId="7"/>
    <cellStyle name="Normal" xfId="0" builtinId="0"/>
    <cellStyle name="Porcentaje" xfId="2" builtinId="5"/>
  </cellStyles>
  <dxfs count="0"/>
  <tableStyles count="1" defaultTableStyle="TableStyleMedium2" defaultPivotStyle="PivotStyleLight16">
    <tableStyle name="Invisible" pivot="0" table="0" count="0" xr9:uid="{A15D46AA-E7BC-405A-9897-468732B9EF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22412</xdr:rowOff>
    </xdr:from>
    <xdr:to>
      <xdr:col>0</xdr:col>
      <xdr:colOff>1341904</xdr:colOff>
      <xdr:row>2</xdr:row>
      <xdr:rowOff>90177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77D17A-1CBE-4F5B-858B-061826DB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22412"/>
          <a:ext cx="1285875" cy="448765"/>
        </a:xfrm>
        <a:prstGeom prst="rect">
          <a:avLst/>
        </a:prstGeom>
      </xdr:spPr>
    </xdr:pic>
    <xdr:clientData/>
  </xdr:twoCellAnchor>
  <xdr:twoCellAnchor editAs="oneCell">
    <xdr:from>
      <xdr:col>8</xdr:col>
      <xdr:colOff>862852</xdr:colOff>
      <xdr:row>0</xdr:row>
      <xdr:rowOff>0</xdr:rowOff>
    </xdr:from>
    <xdr:to>
      <xdr:col>10</xdr:col>
      <xdr:colOff>28576</xdr:colOff>
      <xdr:row>2</xdr:row>
      <xdr:rowOff>136604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A7C258-4958-4B97-84ED-CBEE446E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4676" y="0"/>
          <a:ext cx="981076" cy="517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22413</xdr:rowOff>
    </xdr:from>
    <xdr:to>
      <xdr:col>0</xdr:col>
      <xdr:colOff>1123951</xdr:colOff>
      <xdr:row>2</xdr:row>
      <xdr:rowOff>33667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344867-5E80-4A52-99FE-B89D4F4D2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2413"/>
          <a:ext cx="1123950" cy="392254"/>
        </a:xfrm>
        <a:prstGeom prst="rect">
          <a:avLst/>
        </a:prstGeom>
      </xdr:spPr>
    </xdr:pic>
    <xdr:clientData/>
  </xdr:twoCellAnchor>
  <xdr:twoCellAnchor editAs="oneCell">
    <xdr:from>
      <xdr:col>5</xdr:col>
      <xdr:colOff>284069</xdr:colOff>
      <xdr:row>0</xdr:row>
      <xdr:rowOff>0</xdr:rowOff>
    </xdr:from>
    <xdr:to>
      <xdr:col>5</xdr:col>
      <xdr:colOff>1141602</xdr:colOff>
      <xdr:row>2</xdr:row>
      <xdr:rowOff>71424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C07583-F73A-460D-AE04-36C152130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394" y="0"/>
          <a:ext cx="857533" cy="4524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zoomScale="85" zoomScaleNormal="85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A2" sqref="A2:J2"/>
    </sheetView>
  </sheetViews>
  <sheetFormatPr baseColWidth="10" defaultColWidth="11.42578125" defaultRowHeight="15" x14ac:dyDescent="0.25"/>
  <cols>
    <col min="1" max="1" width="41.42578125" customWidth="1"/>
    <col min="2" max="2" width="20.5703125" customWidth="1"/>
    <col min="3" max="3" width="22.140625" customWidth="1"/>
    <col min="5" max="6" width="15.5703125" bestFit="1" customWidth="1"/>
    <col min="7" max="7" width="14.140625" bestFit="1" customWidth="1"/>
    <col min="8" max="8" width="14" bestFit="1" customWidth="1"/>
    <col min="9" max="9" width="14.140625" bestFit="1" customWidth="1"/>
    <col min="10" max="10" width="13.140625" bestFit="1" customWidth="1"/>
    <col min="11" max="11" width="14.140625" bestFit="1" customWidth="1"/>
    <col min="12" max="13" width="14" bestFit="1" customWidth="1"/>
    <col min="14" max="14" width="14.140625" bestFit="1" customWidth="1"/>
    <col min="15" max="15" width="14" bestFit="1" customWidth="1"/>
    <col min="16" max="16" width="13.140625" bestFit="1" customWidth="1"/>
    <col min="17" max="17" width="14.140625" bestFit="1" customWidth="1"/>
    <col min="18" max="18" width="15.7109375" bestFit="1" customWidth="1"/>
    <col min="19" max="19" width="0" hidden="1" customWidth="1"/>
  </cols>
  <sheetData>
    <row r="1" spans="1:19" x14ac:dyDescent="0.25">
      <c r="A1" s="26" t="s">
        <v>66</v>
      </c>
      <c r="B1" s="26"/>
      <c r="C1" s="26"/>
      <c r="D1" s="26"/>
      <c r="E1" s="26"/>
      <c r="F1" s="26"/>
      <c r="G1" s="26"/>
      <c r="H1" s="26"/>
      <c r="I1" s="26"/>
      <c r="J1" s="26"/>
    </row>
    <row r="2" spans="1:19" x14ac:dyDescent="0.25">
      <c r="A2" s="26" t="s">
        <v>67</v>
      </c>
      <c r="B2" s="26"/>
      <c r="C2" s="26"/>
      <c r="D2" s="26"/>
      <c r="E2" s="26"/>
      <c r="F2" s="26"/>
      <c r="G2" s="26"/>
      <c r="H2" s="26"/>
      <c r="I2" s="26"/>
      <c r="J2" s="26"/>
    </row>
    <row r="3" spans="1:19" ht="18.75" x14ac:dyDescent="0.3">
      <c r="A3" s="20"/>
    </row>
    <row r="5" spans="1:19" x14ac:dyDescent="0.25">
      <c r="A5" s="27" t="s">
        <v>45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0"/>
    </row>
    <row r="6" spans="1:19" x14ac:dyDescent="0.25">
      <c r="A6" s="9" t="s">
        <v>0</v>
      </c>
      <c r="B6" s="9"/>
      <c r="C6" s="9"/>
      <c r="D6" s="9"/>
      <c r="E6" s="9"/>
      <c r="F6" s="10" t="s">
        <v>44</v>
      </c>
      <c r="G6" s="10" t="s">
        <v>1</v>
      </c>
      <c r="H6" s="10" t="s">
        <v>2</v>
      </c>
      <c r="I6" s="10" t="s">
        <v>3</v>
      </c>
      <c r="J6" s="10" t="s">
        <v>4</v>
      </c>
      <c r="K6" s="10" t="s">
        <v>5</v>
      </c>
      <c r="L6" s="10" t="s">
        <v>6</v>
      </c>
      <c r="M6" s="10" t="s">
        <v>7</v>
      </c>
      <c r="N6" s="10" t="s">
        <v>8</v>
      </c>
      <c r="O6" s="10" t="s">
        <v>9</v>
      </c>
      <c r="P6" s="10" t="s">
        <v>10</v>
      </c>
      <c r="Q6" s="10" t="s">
        <v>11</v>
      </c>
      <c r="R6" s="10" t="s">
        <v>12</v>
      </c>
    </row>
    <row r="7" spans="1:19" x14ac:dyDescent="0.25">
      <c r="A7" s="21" t="s">
        <v>13</v>
      </c>
      <c r="R7" s="4"/>
    </row>
    <row r="8" spans="1:19" x14ac:dyDescent="0.25">
      <c r="A8" s="22" t="s">
        <v>14</v>
      </c>
      <c r="B8" s="14">
        <v>0</v>
      </c>
      <c r="C8" t="s">
        <v>69</v>
      </c>
      <c r="F8" s="5">
        <f>+$B$8/12</f>
        <v>0</v>
      </c>
      <c r="G8" s="5">
        <f t="shared" ref="G8:Q8" si="0">+$B$8/12</f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6">
        <f>SUM(F8:Q8)</f>
        <v>0</v>
      </c>
      <c r="S8" s="17">
        <f>+R8/$R$23</f>
        <v>0</v>
      </c>
    </row>
    <row r="9" spans="1:19" x14ac:dyDescent="0.25">
      <c r="A9" s="22" t="s">
        <v>56</v>
      </c>
      <c r="B9" s="14">
        <v>121200000</v>
      </c>
      <c r="C9" t="s">
        <v>15</v>
      </c>
      <c r="F9" s="5">
        <f>+$B$9/12</f>
        <v>10100000</v>
      </c>
      <c r="G9" s="5">
        <f t="shared" ref="G9:Q9" si="1">+$B$9/12</f>
        <v>10100000</v>
      </c>
      <c r="H9" s="5">
        <f t="shared" si="1"/>
        <v>10100000</v>
      </c>
      <c r="I9" s="5">
        <f t="shared" si="1"/>
        <v>10100000</v>
      </c>
      <c r="J9" s="5">
        <f t="shared" si="1"/>
        <v>10100000</v>
      </c>
      <c r="K9" s="5">
        <f t="shared" si="1"/>
        <v>10100000</v>
      </c>
      <c r="L9" s="5">
        <f t="shared" si="1"/>
        <v>10100000</v>
      </c>
      <c r="M9" s="5">
        <f t="shared" si="1"/>
        <v>10100000</v>
      </c>
      <c r="N9" s="5">
        <f t="shared" si="1"/>
        <v>10100000</v>
      </c>
      <c r="O9" s="5">
        <f t="shared" si="1"/>
        <v>10100000</v>
      </c>
      <c r="P9" s="5">
        <f t="shared" si="1"/>
        <v>10100000</v>
      </c>
      <c r="Q9" s="5">
        <f t="shared" si="1"/>
        <v>10100000</v>
      </c>
      <c r="R9" s="6">
        <f t="shared" ref="R9:R23" si="2">SUM(F9:Q9)</f>
        <v>121200000</v>
      </c>
      <c r="S9" s="17">
        <f t="shared" ref="S9:S22" si="3">+R9/$R$23</f>
        <v>0.91093573844419407</v>
      </c>
    </row>
    <row r="10" spans="1:19" x14ac:dyDescent="0.25">
      <c r="A10" s="22" t="s">
        <v>16</v>
      </c>
      <c r="B10" s="19">
        <v>0</v>
      </c>
      <c r="C10" t="s">
        <v>53</v>
      </c>
      <c r="F10" s="5">
        <f t="shared" ref="F10:Q10" si="4">(F8+F9)*$B$10</f>
        <v>0</v>
      </c>
      <c r="G10" s="5">
        <f t="shared" si="4"/>
        <v>0</v>
      </c>
      <c r="H10" s="5">
        <f t="shared" si="4"/>
        <v>0</v>
      </c>
      <c r="I10" s="5">
        <f t="shared" si="4"/>
        <v>0</v>
      </c>
      <c r="J10" s="5">
        <f t="shared" si="4"/>
        <v>0</v>
      </c>
      <c r="K10" s="5">
        <f t="shared" si="4"/>
        <v>0</v>
      </c>
      <c r="L10" s="5">
        <f t="shared" si="4"/>
        <v>0</v>
      </c>
      <c r="M10" s="5">
        <f t="shared" si="4"/>
        <v>0</v>
      </c>
      <c r="N10" s="5">
        <f t="shared" si="4"/>
        <v>0</v>
      </c>
      <c r="O10" s="5">
        <f t="shared" si="4"/>
        <v>0</v>
      </c>
      <c r="P10" s="5">
        <f t="shared" si="4"/>
        <v>0</v>
      </c>
      <c r="Q10" s="5">
        <f t="shared" si="4"/>
        <v>0</v>
      </c>
      <c r="R10" s="6">
        <f t="shared" si="2"/>
        <v>0</v>
      </c>
      <c r="S10" s="17">
        <f t="shared" si="3"/>
        <v>0</v>
      </c>
    </row>
    <row r="11" spans="1:19" x14ac:dyDescent="0.25">
      <c r="A11" s="22" t="s">
        <v>17</v>
      </c>
      <c r="B11" s="19">
        <v>0</v>
      </c>
      <c r="C11" t="s">
        <v>53</v>
      </c>
      <c r="F11" s="5">
        <f t="shared" ref="F11:Q11" si="5">(F8+F9)*$B$11</f>
        <v>0</v>
      </c>
      <c r="G11" s="5">
        <f t="shared" si="5"/>
        <v>0</v>
      </c>
      <c r="H11" s="5">
        <f t="shared" si="5"/>
        <v>0</v>
      </c>
      <c r="I11" s="5">
        <f t="shared" si="5"/>
        <v>0</v>
      </c>
      <c r="J11" s="5">
        <f t="shared" si="5"/>
        <v>0</v>
      </c>
      <c r="K11" s="5">
        <f t="shared" si="5"/>
        <v>0</v>
      </c>
      <c r="L11" s="5">
        <f t="shared" si="5"/>
        <v>0</v>
      </c>
      <c r="M11" s="5">
        <f t="shared" si="5"/>
        <v>0</v>
      </c>
      <c r="N11" s="5">
        <f t="shared" si="5"/>
        <v>0</v>
      </c>
      <c r="O11" s="5">
        <f t="shared" si="5"/>
        <v>0</v>
      </c>
      <c r="P11" s="5">
        <f t="shared" si="5"/>
        <v>0</v>
      </c>
      <c r="Q11" s="5">
        <f t="shared" si="5"/>
        <v>0</v>
      </c>
      <c r="R11" s="6">
        <f t="shared" si="2"/>
        <v>0</v>
      </c>
      <c r="S11" s="17">
        <f t="shared" si="3"/>
        <v>0</v>
      </c>
    </row>
    <row r="12" spans="1:19" x14ac:dyDescent="0.25">
      <c r="A12" s="22" t="s">
        <v>18</v>
      </c>
      <c r="B12" s="19">
        <v>0</v>
      </c>
      <c r="C12" t="s">
        <v>53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f>(R8+R9)*B12</f>
        <v>0</v>
      </c>
      <c r="R12" s="6">
        <f t="shared" si="2"/>
        <v>0</v>
      </c>
      <c r="S12" s="17">
        <f t="shared" si="3"/>
        <v>0</v>
      </c>
    </row>
    <row r="13" spans="1:19" x14ac:dyDescent="0.25">
      <c r="A13" s="22" t="s">
        <v>48</v>
      </c>
      <c r="B13" s="14">
        <v>8000000</v>
      </c>
      <c r="C13" t="s">
        <v>41</v>
      </c>
      <c r="F13" s="5">
        <f>+$B$13/1</f>
        <v>8000000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f>+I13</f>
        <v>0</v>
      </c>
      <c r="M13" s="5">
        <v>0</v>
      </c>
      <c r="N13" s="5">
        <v>0</v>
      </c>
      <c r="O13" s="5">
        <f>+L13</f>
        <v>0</v>
      </c>
      <c r="P13" s="5">
        <v>0</v>
      </c>
      <c r="Q13" s="5">
        <v>0</v>
      </c>
      <c r="R13" s="6">
        <f t="shared" si="2"/>
        <v>8000000</v>
      </c>
      <c r="S13" s="17">
        <f t="shared" si="3"/>
        <v>6.0127771514468256E-2</v>
      </c>
    </row>
    <row r="14" spans="1:19" x14ac:dyDescent="0.25">
      <c r="A14" s="22" t="s">
        <v>57</v>
      </c>
      <c r="B14" s="14">
        <v>600000</v>
      </c>
      <c r="C14" t="s">
        <v>54</v>
      </c>
      <c r="F14" s="5">
        <f>+B14</f>
        <v>600000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6">
        <f t="shared" si="2"/>
        <v>600000</v>
      </c>
      <c r="S14" s="17">
        <f t="shared" si="3"/>
        <v>4.509582863585119E-3</v>
      </c>
    </row>
    <row r="15" spans="1:19" x14ac:dyDescent="0.25">
      <c r="A15" s="22" t="s">
        <v>58</v>
      </c>
      <c r="B15" s="14">
        <v>1200000</v>
      </c>
      <c r="C15" t="s">
        <v>28</v>
      </c>
      <c r="F15" s="5">
        <f>+$B15/12</f>
        <v>100000</v>
      </c>
      <c r="G15" s="5">
        <f t="shared" ref="G15:Q15" si="6">+$B15/12</f>
        <v>100000</v>
      </c>
      <c r="H15" s="5">
        <f t="shared" si="6"/>
        <v>100000</v>
      </c>
      <c r="I15" s="5">
        <f t="shared" si="6"/>
        <v>100000</v>
      </c>
      <c r="J15" s="5">
        <f t="shared" si="6"/>
        <v>100000</v>
      </c>
      <c r="K15" s="5">
        <f t="shared" si="6"/>
        <v>100000</v>
      </c>
      <c r="L15" s="5">
        <f t="shared" si="6"/>
        <v>100000</v>
      </c>
      <c r="M15" s="5">
        <f t="shared" si="6"/>
        <v>100000</v>
      </c>
      <c r="N15" s="5">
        <f t="shared" si="6"/>
        <v>100000</v>
      </c>
      <c r="O15" s="5">
        <f t="shared" si="6"/>
        <v>100000</v>
      </c>
      <c r="P15" s="5">
        <f t="shared" si="6"/>
        <v>100000</v>
      </c>
      <c r="Q15" s="5">
        <f t="shared" si="6"/>
        <v>100000</v>
      </c>
      <c r="R15" s="6">
        <f t="shared" si="2"/>
        <v>1200000</v>
      </c>
      <c r="S15" s="17">
        <f t="shared" si="3"/>
        <v>9.0191657271702381E-3</v>
      </c>
    </row>
    <row r="16" spans="1:19" x14ac:dyDescent="0.25">
      <c r="A16" s="22" t="s">
        <v>59</v>
      </c>
      <c r="B16" s="14">
        <v>1200000</v>
      </c>
      <c r="C16" t="s">
        <v>55</v>
      </c>
      <c r="F16" s="5">
        <f>+B16</f>
        <v>1200000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f>+I16</f>
        <v>0</v>
      </c>
      <c r="M16" s="5">
        <v>0</v>
      </c>
      <c r="N16" s="5">
        <v>0</v>
      </c>
      <c r="O16" s="5">
        <f>+L16</f>
        <v>0</v>
      </c>
      <c r="P16" s="5">
        <v>0</v>
      </c>
      <c r="Q16" s="5">
        <v>0</v>
      </c>
      <c r="R16" s="6">
        <f t="shared" ref="R16" si="7">SUM(F16:Q16)</f>
        <v>1200000</v>
      </c>
      <c r="S16" s="17">
        <f t="shared" si="3"/>
        <v>9.0191657271702381E-3</v>
      </c>
    </row>
    <row r="17" spans="1:19" ht="30" x14ac:dyDescent="0.25">
      <c r="A17" s="23" t="s">
        <v>60</v>
      </c>
      <c r="B17" s="14">
        <v>600000</v>
      </c>
      <c r="C17" t="s">
        <v>61</v>
      </c>
      <c r="D17" s="1" t="s">
        <v>19</v>
      </c>
      <c r="E17" s="1" t="s">
        <v>19</v>
      </c>
      <c r="F17" s="7">
        <f>+$B$17/12</f>
        <v>50000</v>
      </c>
      <c r="G17" s="7">
        <f t="shared" ref="G17:Q17" si="8">+$B$17/12</f>
        <v>50000</v>
      </c>
      <c r="H17" s="7">
        <f t="shared" si="8"/>
        <v>50000</v>
      </c>
      <c r="I17" s="7">
        <f t="shared" si="8"/>
        <v>50000</v>
      </c>
      <c r="J17" s="7">
        <f t="shared" si="8"/>
        <v>50000</v>
      </c>
      <c r="K17" s="7">
        <f t="shared" si="8"/>
        <v>50000</v>
      </c>
      <c r="L17" s="7">
        <f t="shared" si="8"/>
        <v>50000</v>
      </c>
      <c r="M17" s="7">
        <f t="shared" si="8"/>
        <v>50000</v>
      </c>
      <c r="N17" s="7">
        <f t="shared" si="8"/>
        <v>50000</v>
      </c>
      <c r="O17" s="7">
        <f t="shared" si="8"/>
        <v>50000</v>
      </c>
      <c r="P17" s="7">
        <f t="shared" si="8"/>
        <v>50000</v>
      </c>
      <c r="Q17" s="7">
        <f t="shared" si="8"/>
        <v>50000</v>
      </c>
      <c r="R17" s="6">
        <f t="shared" si="2"/>
        <v>600000</v>
      </c>
      <c r="S17" s="17">
        <f t="shared" si="3"/>
        <v>4.509582863585119E-3</v>
      </c>
    </row>
    <row r="18" spans="1:19" x14ac:dyDescent="0.25">
      <c r="A18" s="22" t="s">
        <v>62</v>
      </c>
      <c r="B18" s="15">
        <v>150000</v>
      </c>
      <c r="C18" t="s">
        <v>28</v>
      </c>
      <c r="D18" s="1"/>
      <c r="E18" s="5"/>
      <c r="F18" s="5">
        <f>+$B18/12</f>
        <v>12500</v>
      </c>
      <c r="G18" s="5">
        <f t="shared" ref="G18:Q19" si="9">+$B18/12</f>
        <v>12500</v>
      </c>
      <c r="H18" s="5">
        <f t="shared" si="9"/>
        <v>12500</v>
      </c>
      <c r="I18" s="5">
        <f t="shared" si="9"/>
        <v>12500</v>
      </c>
      <c r="J18" s="5">
        <f t="shared" si="9"/>
        <v>12500</v>
      </c>
      <c r="K18" s="5">
        <f t="shared" si="9"/>
        <v>12500</v>
      </c>
      <c r="L18" s="5">
        <f t="shared" si="9"/>
        <v>12500</v>
      </c>
      <c r="M18" s="5">
        <f t="shared" si="9"/>
        <v>12500</v>
      </c>
      <c r="N18" s="5">
        <f t="shared" si="9"/>
        <v>12500</v>
      </c>
      <c r="O18" s="5">
        <f t="shared" si="9"/>
        <v>12500</v>
      </c>
      <c r="P18" s="5">
        <f t="shared" si="9"/>
        <v>12500</v>
      </c>
      <c r="Q18" s="5">
        <f t="shared" si="9"/>
        <v>12500</v>
      </c>
      <c r="R18" s="6">
        <f t="shared" si="2"/>
        <v>150000</v>
      </c>
      <c r="S18" s="17">
        <f t="shared" si="3"/>
        <v>1.1273957158962798E-3</v>
      </c>
    </row>
    <row r="19" spans="1:19" x14ac:dyDescent="0.25">
      <c r="A19" s="22" t="s">
        <v>20</v>
      </c>
      <c r="B19" s="15">
        <v>100000</v>
      </c>
      <c r="C19" t="s">
        <v>28</v>
      </c>
      <c r="D19" s="1"/>
      <c r="E19" s="5"/>
      <c r="F19" s="5">
        <f>+$B19/12</f>
        <v>8333.3333333333339</v>
      </c>
      <c r="G19" s="5">
        <f t="shared" si="9"/>
        <v>8333.3333333333339</v>
      </c>
      <c r="H19" s="5">
        <f t="shared" si="9"/>
        <v>8333.3333333333339</v>
      </c>
      <c r="I19" s="5">
        <f t="shared" si="9"/>
        <v>8333.3333333333339</v>
      </c>
      <c r="J19" s="5">
        <f t="shared" si="9"/>
        <v>8333.3333333333339</v>
      </c>
      <c r="K19" s="5">
        <f t="shared" si="9"/>
        <v>8333.3333333333339</v>
      </c>
      <c r="L19" s="5">
        <f t="shared" si="9"/>
        <v>8333.3333333333339</v>
      </c>
      <c r="M19" s="5">
        <f t="shared" si="9"/>
        <v>8333.3333333333339</v>
      </c>
      <c r="N19" s="5">
        <f t="shared" si="9"/>
        <v>8333.3333333333339</v>
      </c>
      <c r="O19" s="5">
        <f t="shared" si="9"/>
        <v>8333.3333333333339</v>
      </c>
      <c r="P19" s="5">
        <f t="shared" si="9"/>
        <v>8333.3333333333339</v>
      </c>
      <c r="Q19" s="5">
        <f t="shared" si="9"/>
        <v>8333.3333333333339</v>
      </c>
      <c r="R19" s="6">
        <f t="shared" si="2"/>
        <v>99999.999999999985</v>
      </c>
      <c r="S19" s="17">
        <f t="shared" si="3"/>
        <v>7.5159714393085314E-4</v>
      </c>
    </row>
    <row r="20" spans="1:19" x14ac:dyDescent="0.25">
      <c r="A20" s="22" t="s">
        <v>21</v>
      </c>
      <c r="B20" s="15">
        <v>0</v>
      </c>
      <c r="C20" t="s">
        <v>69</v>
      </c>
      <c r="D20" s="1"/>
      <c r="E20" s="5"/>
      <c r="F20" s="5">
        <f>+$E$20/6</f>
        <v>0</v>
      </c>
      <c r="G20" s="5">
        <v>0</v>
      </c>
      <c r="H20" s="5">
        <f t="shared" ref="H20" si="10">+$E$20/6</f>
        <v>0</v>
      </c>
      <c r="I20" s="5">
        <v>0</v>
      </c>
      <c r="J20" s="5">
        <f t="shared" ref="J20" si="11">+$E$20/6</f>
        <v>0</v>
      </c>
      <c r="K20" s="5">
        <v>0</v>
      </c>
      <c r="L20" s="5">
        <f t="shared" ref="L20" si="12">+$E$20/6</f>
        <v>0</v>
      </c>
      <c r="M20" s="5">
        <v>0</v>
      </c>
      <c r="N20" s="5">
        <f t="shared" ref="N20" si="13">+$E$20/6</f>
        <v>0</v>
      </c>
      <c r="O20" s="5">
        <v>0</v>
      </c>
      <c r="P20" s="5">
        <f t="shared" ref="P20" si="14">+$E$20/6</f>
        <v>0</v>
      </c>
      <c r="Q20" s="5">
        <v>0</v>
      </c>
      <c r="R20" s="6">
        <f t="shared" si="2"/>
        <v>0</v>
      </c>
      <c r="S20" s="17">
        <f t="shared" si="3"/>
        <v>0</v>
      </c>
    </row>
    <row r="21" spans="1:19" x14ac:dyDescent="0.25">
      <c r="A21" s="22" t="s">
        <v>22</v>
      </c>
      <c r="B21" s="15">
        <v>0</v>
      </c>
      <c r="C21" t="s">
        <v>69</v>
      </c>
      <c r="D21" s="1"/>
      <c r="E21" s="5"/>
      <c r="F21" s="5">
        <f>+$E$21/12</f>
        <v>0</v>
      </c>
      <c r="G21" s="5">
        <f t="shared" ref="G21:Q21" si="15">+$E$21/12</f>
        <v>0</v>
      </c>
      <c r="H21" s="5">
        <f t="shared" si="15"/>
        <v>0</v>
      </c>
      <c r="I21" s="5">
        <f t="shared" si="15"/>
        <v>0</v>
      </c>
      <c r="J21" s="5">
        <f t="shared" si="15"/>
        <v>0</v>
      </c>
      <c r="K21" s="5">
        <f t="shared" si="15"/>
        <v>0</v>
      </c>
      <c r="L21" s="5">
        <f t="shared" si="15"/>
        <v>0</v>
      </c>
      <c r="M21" s="5">
        <f t="shared" si="15"/>
        <v>0</v>
      </c>
      <c r="N21" s="5">
        <f t="shared" si="15"/>
        <v>0</v>
      </c>
      <c r="O21" s="5">
        <f t="shared" si="15"/>
        <v>0</v>
      </c>
      <c r="P21" s="5">
        <f t="shared" si="15"/>
        <v>0</v>
      </c>
      <c r="Q21" s="5">
        <f t="shared" si="15"/>
        <v>0</v>
      </c>
      <c r="R21" s="6">
        <f t="shared" si="2"/>
        <v>0</v>
      </c>
      <c r="S21" s="17">
        <f t="shared" si="3"/>
        <v>0</v>
      </c>
    </row>
    <row r="22" spans="1:19" x14ac:dyDescent="0.25">
      <c r="A22" s="23" t="s">
        <v>23</v>
      </c>
      <c r="B22" s="15">
        <v>0</v>
      </c>
      <c r="C22" t="s">
        <v>69</v>
      </c>
      <c r="D22" s="1"/>
      <c r="F22" s="7">
        <f t="shared" ref="F22:Q22" si="16">+$B$22/12</f>
        <v>0</v>
      </c>
      <c r="G22" s="7">
        <f t="shared" si="16"/>
        <v>0</v>
      </c>
      <c r="H22" s="7">
        <f t="shared" si="16"/>
        <v>0</v>
      </c>
      <c r="I22" s="7">
        <f t="shared" si="16"/>
        <v>0</v>
      </c>
      <c r="J22" s="7">
        <f t="shared" si="16"/>
        <v>0</v>
      </c>
      <c r="K22" s="7">
        <f t="shared" si="16"/>
        <v>0</v>
      </c>
      <c r="L22" s="7">
        <f t="shared" si="16"/>
        <v>0</v>
      </c>
      <c r="M22" s="7">
        <f t="shared" si="16"/>
        <v>0</v>
      </c>
      <c r="N22" s="7">
        <f t="shared" si="16"/>
        <v>0</v>
      </c>
      <c r="O22" s="7">
        <f t="shared" si="16"/>
        <v>0</v>
      </c>
      <c r="P22" s="7">
        <f t="shared" si="16"/>
        <v>0</v>
      </c>
      <c r="Q22" s="7">
        <f t="shared" si="16"/>
        <v>0</v>
      </c>
      <c r="R22" s="6">
        <f>SUM(F22:Q22)</f>
        <v>0</v>
      </c>
      <c r="S22" s="17">
        <f t="shared" si="3"/>
        <v>0</v>
      </c>
    </row>
    <row r="23" spans="1:19" x14ac:dyDescent="0.25">
      <c r="A23" s="11" t="s">
        <v>24</v>
      </c>
      <c r="B23" s="11"/>
      <c r="C23" s="11"/>
      <c r="D23" s="11"/>
      <c r="E23" s="11"/>
      <c r="F23" s="12">
        <f t="shared" ref="F23:Q23" si="17">SUM(F8:F22)</f>
        <v>20070833.333333332</v>
      </c>
      <c r="G23" s="12">
        <f t="shared" si="17"/>
        <v>10270833.333333334</v>
      </c>
      <c r="H23" s="12">
        <f t="shared" si="17"/>
        <v>10270833.333333334</v>
      </c>
      <c r="I23" s="12">
        <f t="shared" si="17"/>
        <v>10270833.333333334</v>
      </c>
      <c r="J23" s="12">
        <f t="shared" si="17"/>
        <v>10270833.333333334</v>
      </c>
      <c r="K23" s="12">
        <f t="shared" si="17"/>
        <v>10270833.333333334</v>
      </c>
      <c r="L23" s="12">
        <f t="shared" si="17"/>
        <v>10270833.333333334</v>
      </c>
      <c r="M23" s="12">
        <f t="shared" si="17"/>
        <v>10270833.333333334</v>
      </c>
      <c r="N23" s="12">
        <f t="shared" si="17"/>
        <v>10270833.333333334</v>
      </c>
      <c r="O23" s="12">
        <f t="shared" si="17"/>
        <v>10270833.333333334</v>
      </c>
      <c r="P23" s="12">
        <f t="shared" si="17"/>
        <v>10270833.333333334</v>
      </c>
      <c r="Q23" s="12">
        <f t="shared" si="17"/>
        <v>10270833.333333334</v>
      </c>
      <c r="R23" s="12">
        <f t="shared" si="2"/>
        <v>133049999.99999997</v>
      </c>
      <c r="S23" s="17">
        <f>SUM(S8:S22)</f>
        <v>1.0000000000000002</v>
      </c>
    </row>
    <row r="24" spans="1:19" x14ac:dyDescent="0.25"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 t="s">
        <v>19</v>
      </c>
      <c r="S24" s="5"/>
    </row>
    <row r="25" spans="1:19" x14ac:dyDescent="0.25">
      <c r="A25" s="27" t="s">
        <v>46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10"/>
      <c r="S25" s="5"/>
    </row>
    <row r="26" spans="1:19" x14ac:dyDescent="0.25">
      <c r="A26" s="9" t="s">
        <v>0</v>
      </c>
      <c r="B26" s="9"/>
      <c r="C26" s="9"/>
      <c r="D26" s="9"/>
      <c r="E26" s="9"/>
      <c r="F26" s="10" t="s">
        <v>44</v>
      </c>
      <c r="G26" s="10" t="s">
        <v>1</v>
      </c>
      <c r="H26" s="10" t="s">
        <v>2</v>
      </c>
      <c r="I26" s="10" t="s">
        <v>3</v>
      </c>
      <c r="J26" s="10" t="s">
        <v>4</v>
      </c>
      <c r="K26" s="10" t="s">
        <v>5</v>
      </c>
      <c r="L26" s="10" t="s">
        <v>6</v>
      </c>
      <c r="M26" s="10" t="s">
        <v>7</v>
      </c>
      <c r="N26" s="10" t="s">
        <v>8</v>
      </c>
      <c r="O26" s="10" t="s">
        <v>9</v>
      </c>
      <c r="P26" s="10" t="s">
        <v>10</v>
      </c>
      <c r="Q26" s="10" t="s">
        <v>11</v>
      </c>
      <c r="R26" s="10" t="s">
        <v>12</v>
      </c>
      <c r="S26" s="5"/>
    </row>
    <row r="27" spans="1:19" x14ac:dyDescent="0.25">
      <c r="A27" s="8" t="s">
        <v>13</v>
      </c>
      <c r="R27" s="4"/>
      <c r="S27" s="5"/>
    </row>
    <row r="28" spans="1:19" x14ac:dyDescent="0.25">
      <c r="A28" s="2" t="s">
        <v>42</v>
      </c>
      <c r="B28" s="15">
        <v>0</v>
      </c>
      <c r="C28" t="s">
        <v>69</v>
      </c>
      <c r="F28" s="5">
        <v>0</v>
      </c>
      <c r="G28" s="5">
        <v>0</v>
      </c>
      <c r="H28" s="5">
        <f>+$B$28/4</f>
        <v>0</v>
      </c>
      <c r="I28" s="5">
        <v>0</v>
      </c>
      <c r="J28" s="5">
        <v>0</v>
      </c>
      <c r="K28" s="5">
        <f>+$B$28/4</f>
        <v>0</v>
      </c>
      <c r="L28" s="5">
        <v>0</v>
      </c>
      <c r="M28" s="5">
        <v>0</v>
      </c>
      <c r="N28" s="5">
        <f>+$B$28/4</f>
        <v>0</v>
      </c>
      <c r="O28" s="5">
        <v>0</v>
      </c>
      <c r="P28" s="5">
        <v>0</v>
      </c>
      <c r="Q28" s="5">
        <f>+$B$28/4</f>
        <v>0</v>
      </c>
      <c r="R28" s="6">
        <f>SUM(F28:Q28)</f>
        <v>0</v>
      </c>
      <c r="S28" s="5"/>
    </row>
    <row r="29" spans="1:19" x14ac:dyDescent="0.25">
      <c r="A29" s="2" t="s">
        <v>49</v>
      </c>
      <c r="B29" s="15">
        <v>9840000</v>
      </c>
      <c r="C29" t="s">
        <v>25</v>
      </c>
      <c r="F29" s="5">
        <f>+$B29/12</f>
        <v>820000</v>
      </c>
      <c r="G29" s="5">
        <f t="shared" ref="G29:Q29" si="18">+$B29/12</f>
        <v>820000</v>
      </c>
      <c r="H29" s="5">
        <f t="shared" si="18"/>
        <v>820000</v>
      </c>
      <c r="I29" s="5">
        <f t="shared" si="18"/>
        <v>820000</v>
      </c>
      <c r="J29" s="5">
        <f t="shared" si="18"/>
        <v>820000</v>
      </c>
      <c r="K29" s="5">
        <f t="shared" si="18"/>
        <v>820000</v>
      </c>
      <c r="L29" s="5">
        <f t="shared" si="18"/>
        <v>820000</v>
      </c>
      <c r="M29" s="5">
        <f t="shared" si="18"/>
        <v>820000</v>
      </c>
      <c r="N29" s="5">
        <f t="shared" si="18"/>
        <v>820000</v>
      </c>
      <c r="O29" s="5">
        <f t="shared" si="18"/>
        <v>820000</v>
      </c>
      <c r="P29" s="5">
        <f t="shared" si="18"/>
        <v>820000</v>
      </c>
      <c r="Q29" s="5">
        <f t="shared" si="18"/>
        <v>820000</v>
      </c>
      <c r="R29" s="6">
        <f t="shared" ref="R29:R34" si="19">SUM(F29:Q29)</f>
        <v>9840000</v>
      </c>
      <c r="S29" s="5"/>
    </row>
    <row r="30" spans="1:19" x14ac:dyDescent="0.25">
      <c r="A30" s="2" t="s">
        <v>26</v>
      </c>
      <c r="B30" s="15">
        <v>0</v>
      </c>
      <c r="C30" t="s">
        <v>63</v>
      </c>
      <c r="F30" s="5">
        <f>+$B$30/4</f>
        <v>0</v>
      </c>
      <c r="G30" s="5">
        <v>0</v>
      </c>
      <c r="H30" s="5">
        <v>0</v>
      </c>
      <c r="I30" s="5">
        <f>+$B$30/4</f>
        <v>0</v>
      </c>
      <c r="J30" s="5">
        <v>0</v>
      </c>
      <c r="K30" s="5">
        <v>0</v>
      </c>
      <c r="L30" s="5">
        <f>+$B$30/4</f>
        <v>0</v>
      </c>
      <c r="M30" s="5">
        <v>0</v>
      </c>
      <c r="N30" s="5">
        <v>0</v>
      </c>
      <c r="O30" s="5">
        <f>+$B$30/4</f>
        <v>0</v>
      </c>
      <c r="P30" s="5">
        <v>0</v>
      </c>
      <c r="Q30" s="5">
        <v>0</v>
      </c>
      <c r="R30" s="6">
        <f t="shared" si="19"/>
        <v>0</v>
      </c>
      <c r="S30" s="5"/>
    </row>
    <row r="31" spans="1:19" x14ac:dyDescent="0.25">
      <c r="A31" s="2" t="s">
        <v>62</v>
      </c>
      <c r="B31" s="15">
        <v>0</v>
      </c>
      <c r="C31" t="s">
        <v>43</v>
      </c>
      <c r="D31" s="1"/>
      <c r="E31" s="5">
        <f>+B31*D31</f>
        <v>0</v>
      </c>
      <c r="F31" s="5">
        <f>+$E$31/12</f>
        <v>0</v>
      </c>
      <c r="G31" s="5">
        <f t="shared" ref="G31:Q31" si="20">+$E$31/12</f>
        <v>0</v>
      </c>
      <c r="H31" s="5">
        <f t="shared" si="20"/>
        <v>0</v>
      </c>
      <c r="I31" s="5">
        <f t="shared" si="20"/>
        <v>0</v>
      </c>
      <c r="J31" s="5">
        <f t="shared" si="20"/>
        <v>0</v>
      </c>
      <c r="K31" s="5">
        <f t="shared" si="20"/>
        <v>0</v>
      </c>
      <c r="L31" s="5">
        <f t="shared" si="20"/>
        <v>0</v>
      </c>
      <c r="M31" s="5">
        <f t="shared" si="20"/>
        <v>0</v>
      </c>
      <c r="N31" s="5">
        <f t="shared" si="20"/>
        <v>0</v>
      </c>
      <c r="O31" s="5">
        <f t="shared" si="20"/>
        <v>0</v>
      </c>
      <c r="P31" s="5">
        <f t="shared" si="20"/>
        <v>0</v>
      </c>
      <c r="Q31" s="5">
        <f t="shared" si="20"/>
        <v>0</v>
      </c>
      <c r="R31" s="6">
        <f t="shared" si="19"/>
        <v>0</v>
      </c>
      <c r="S31" s="5"/>
    </row>
    <row r="32" spans="1:19" x14ac:dyDescent="0.25">
      <c r="A32" s="2" t="s">
        <v>20</v>
      </c>
      <c r="B32" s="15">
        <v>0</v>
      </c>
      <c r="C32" t="s">
        <v>43</v>
      </c>
      <c r="D32" s="1"/>
      <c r="E32" s="5">
        <f>+B32*D32</f>
        <v>0</v>
      </c>
      <c r="F32" s="5">
        <v>0</v>
      </c>
      <c r="G32" s="5">
        <f>+$E$32/6</f>
        <v>0</v>
      </c>
      <c r="H32" s="5">
        <v>0</v>
      </c>
      <c r="I32" s="5">
        <f>+$E$32/6</f>
        <v>0</v>
      </c>
      <c r="J32" s="5">
        <v>0</v>
      </c>
      <c r="K32" s="5">
        <f>+$E$32/6</f>
        <v>0</v>
      </c>
      <c r="L32" s="5">
        <v>0</v>
      </c>
      <c r="M32" s="5">
        <f>+$E$32/6</f>
        <v>0</v>
      </c>
      <c r="N32" s="5">
        <v>0</v>
      </c>
      <c r="O32" s="5">
        <f>+$E$32/6</f>
        <v>0</v>
      </c>
      <c r="P32" s="5">
        <v>0</v>
      </c>
      <c r="Q32" s="5">
        <f>+$E$32/6</f>
        <v>0</v>
      </c>
      <c r="R32" s="6">
        <f t="shared" si="19"/>
        <v>0</v>
      </c>
      <c r="S32" s="5"/>
    </row>
    <row r="33" spans="1:19" x14ac:dyDescent="0.25">
      <c r="A33" s="2" t="s">
        <v>21</v>
      </c>
      <c r="B33" s="15">
        <v>0</v>
      </c>
      <c r="C33" t="s">
        <v>69</v>
      </c>
      <c r="D33" s="1"/>
      <c r="E33" s="5">
        <f>+B33*D33</f>
        <v>0</v>
      </c>
      <c r="F33" s="5">
        <f>+$E$33/6</f>
        <v>0</v>
      </c>
      <c r="G33" s="5">
        <v>0</v>
      </c>
      <c r="H33" s="5">
        <f>+$E$33/6</f>
        <v>0</v>
      </c>
      <c r="I33" s="5">
        <v>0</v>
      </c>
      <c r="J33" s="5">
        <f>+$E$33/6</f>
        <v>0</v>
      </c>
      <c r="K33" s="5">
        <v>0</v>
      </c>
      <c r="L33" s="5">
        <f>+$E$33/6</f>
        <v>0</v>
      </c>
      <c r="M33" s="5">
        <v>0</v>
      </c>
      <c r="N33" s="5">
        <f>+$E$33/6</f>
        <v>0</v>
      </c>
      <c r="O33" s="5">
        <v>0</v>
      </c>
      <c r="P33" s="5">
        <f>+$E$33/6</f>
        <v>0</v>
      </c>
      <c r="Q33" s="5">
        <v>0</v>
      </c>
      <c r="R33" s="6">
        <f t="shared" si="19"/>
        <v>0</v>
      </c>
      <c r="S33" s="5"/>
    </row>
    <row r="34" spans="1:19" x14ac:dyDescent="0.25">
      <c r="A34" s="2" t="s">
        <v>22</v>
      </c>
      <c r="B34" s="15">
        <v>0</v>
      </c>
      <c r="C34" t="s">
        <v>70</v>
      </c>
      <c r="D34" s="1"/>
      <c r="E34" s="5">
        <f>+B34*D34</f>
        <v>0</v>
      </c>
      <c r="F34" s="5">
        <f>+$E$34/12</f>
        <v>0</v>
      </c>
      <c r="G34" s="5">
        <f t="shared" ref="G34:Q34" si="21">+$E$34/12</f>
        <v>0</v>
      </c>
      <c r="H34" s="5">
        <f t="shared" si="21"/>
        <v>0</v>
      </c>
      <c r="I34" s="5">
        <f t="shared" si="21"/>
        <v>0</v>
      </c>
      <c r="J34" s="5">
        <f t="shared" si="21"/>
        <v>0</v>
      </c>
      <c r="K34" s="5">
        <f t="shared" si="21"/>
        <v>0</v>
      </c>
      <c r="L34" s="5">
        <f t="shared" si="21"/>
        <v>0</v>
      </c>
      <c r="M34" s="5">
        <f t="shared" si="21"/>
        <v>0</v>
      </c>
      <c r="N34" s="5">
        <f t="shared" si="21"/>
        <v>0</v>
      </c>
      <c r="O34" s="5">
        <f t="shared" si="21"/>
        <v>0</v>
      </c>
      <c r="P34" s="5">
        <f t="shared" si="21"/>
        <v>0</v>
      </c>
      <c r="Q34" s="5">
        <f t="shared" si="21"/>
        <v>0</v>
      </c>
      <c r="R34" s="6">
        <f t="shared" si="19"/>
        <v>0</v>
      </c>
      <c r="S34" s="5"/>
    </row>
    <row r="35" spans="1:19" x14ac:dyDescent="0.25">
      <c r="A35" s="11" t="s">
        <v>27</v>
      </c>
      <c r="B35" s="11"/>
      <c r="C35" s="11"/>
      <c r="D35" s="11"/>
      <c r="E35" s="11"/>
      <c r="F35" s="12">
        <f t="shared" ref="F35:Q35" si="22">SUM(F28:F34)</f>
        <v>820000</v>
      </c>
      <c r="G35" s="12">
        <f t="shared" si="22"/>
        <v>820000</v>
      </c>
      <c r="H35" s="12">
        <f t="shared" si="22"/>
        <v>820000</v>
      </c>
      <c r="I35" s="12">
        <f t="shared" si="22"/>
        <v>820000</v>
      </c>
      <c r="J35" s="12">
        <f t="shared" si="22"/>
        <v>820000</v>
      </c>
      <c r="K35" s="12">
        <f t="shared" si="22"/>
        <v>820000</v>
      </c>
      <c r="L35" s="12">
        <f t="shared" si="22"/>
        <v>820000</v>
      </c>
      <c r="M35" s="12">
        <f t="shared" si="22"/>
        <v>820000</v>
      </c>
      <c r="N35" s="12">
        <f t="shared" si="22"/>
        <v>820000</v>
      </c>
      <c r="O35" s="12">
        <f t="shared" si="22"/>
        <v>820000</v>
      </c>
      <c r="P35" s="12">
        <f t="shared" si="22"/>
        <v>820000</v>
      </c>
      <c r="Q35" s="12">
        <f t="shared" si="22"/>
        <v>820000</v>
      </c>
      <c r="R35" s="12">
        <f t="shared" ref="R35" si="23">SUM(F35:Q35)</f>
        <v>9840000</v>
      </c>
      <c r="S35" s="5"/>
    </row>
    <row r="36" spans="1:19" x14ac:dyDescent="0.25"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27" t="s">
        <v>47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10"/>
    </row>
    <row r="38" spans="1:19" x14ac:dyDescent="0.25">
      <c r="A38" s="9" t="s">
        <v>0</v>
      </c>
      <c r="B38" s="9"/>
      <c r="C38" s="9"/>
      <c r="D38" s="9"/>
      <c r="E38" s="9"/>
      <c r="F38" s="10" t="s">
        <v>44</v>
      </c>
      <c r="G38" s="10" t="s">
        <v>1</v>
      </c>
      <c r="H38" s="10" t="s">
        <v>2</v>
      </c>
      <c r="I38" s="10" t="s">
        <v>3</v>
      </c>
      <c r="J38" s="10" t="s">
        <v>4</v>
      </c>
      <c r="K38" s="10" t="s">
        <v>5</v>
      </c>
      <c r="L38" s="10" t="s">
        <v>6</v>
      </c>
      <c r="M38" s="10" t="s">
        <v>7</v>
      </c>
      <c r="N38" s="10" t="s">
        <v>8</v>
      </c>
      <c r="O38" s="10" t="s">
        <v>9</v>
      </c>
      <c r="P38" s="10" t="s">
        <v>10</v>
      </c>
      <c r="Q38" s="10" t="s">
        <v>11</v>
      </c>
      <c r="R38" s="10" t="s">
        <v>12</v>
      </c>
    </row>
    <row r="39" spans="1:19" x14ac:dyDescent="0.25">
      <c r="A39" s="8" t="s">
        <v>13</v>
      </c>
      <c r="R39" s="4"/>
    </row>
    <row r="40" spans="1:19" ht="30" x14ac:dyDescent="0.25">
      <c r="A40" s="24" t="str">
        <f>+A23</f>
        <v>Total Presupuesto de Gastos de Funcionamiento</v>
      </c>
      <c r="F40" s="18">
        <f t="shared" ref="F40:Q40" si="24">+F23</f>
        <v>20070833.333333332</v>
      </c>
      <c r="G40" s="18">
        <f t="shared" si="24"/>
        <v>10270833.333333334</v>
      </c>
      <c r="H40" s="18">
        <f t="shared" si="24"/>
        <v>10270833.333333334</v>
      </c>
      <c r="I40" s="18">
        <f t="shared" si="24"/>
        <v>10270833.333333334</v>
      </c>
      <c r="J40" s="18">
        <f t="shared" si="24"/>
        <v>10270833.333333334</v>
      </c>
      <c r="K40" s="18">
        <f t="shared" si="24"/>
        <v>10270833.333333334</v>
      </c>
      <c r="L40" s="18">
        <f t="shared" si="24"/>
        <v>10270833.333333334</v>
      </c>
      <c r="M40" s="18">
        <f t="shared" si="24"/>
        <v>10270833.333333334</v>
      </c>
      <c r="N40" s="18">
        <f t="shared" si="24"/>
        <v>10270833.333333334</v>
      </c>
      <c r="O40" s="18">
        <f t="shared" si="24"/>
        <v>10270833.333333334</v>
      </c>
      <c r="P40" s="18">
        <f t="shared" si="24"/>
        <v>10270833.333333334</v>
      </c>
      <c r="Q40" s="18">
        <f t="shared" si="24"/>
        <v>10270833.333333334</v>
      </c>
      <c r="R40" s="6">
        <f t="shared" ref="R40:R41" si="25">SUM(F40:Q40)</f>
        <v>133049999.99999997</v>
      </c>
      <c r="S40" s="16">
        <f>+R40/$R$42</f>
        <v>0.93113583875708583</v>
      </c>
    </row>
    <row r="41" spans="1:19" x14ac:dyDescent="0.25">
      <c r="A41" s="23" t="str">
        <f>+A35</f>
        <v>Total Presupuesto de Marketing</v>
      </c>
      <c r="B41" s="15"/>
      <c r="C41" s="3"/>
      <c r="F41" s="7">
        <f t="shared" ref="F41:Q41" si="26">+F35</f>
        <v>820000</v>
      </c>
      <c r="G41" s="7">
        <f t="shared" si="26"/>
        <v>820000</v>
      </c>
      <c r="H41" s="7">
        <f t="shared" si="26"/>
        <v>820000</v>
      </c>
      <c r="I41" s="7">
        <f t="shared" si="26"/>
        <v>820000</v>
      </c>
      <c r="J41" s="7">
        <f t="shared" si="26"/>
        <v>820000</v>
      </c>
      <c r="K41" s="7">
        <f t="shared" si="26"/>
        <v>820000</v>
      </c>
      <c r="L41" s="7">
        <f t="shared" si="26"/>
        <v>820000</v>
      </c>
      <c r="M41" s="7">
        <f t="shared" si="26"/>
        <v>820000</v>
      </c>
      <c r="N41" s="7">
        <f t="shared" si="26"/>
        <v>820000</v>
      </c>
      <c r="O41" s="7">
        <f t="shared" si="26"/>
        <v>820000</v>
      </c>
      <c r="P41" s="7">
        <f t="shared" si="26"/>
        <v>820000</v>
      </c>
      <c r="Q41" s="7">
        <f t="shared" si="26"/>
        <v>820000</v>
      </c>
      <c r="R41" s="6">
        <f t="shared" si="25"/>
        <v>9840000</v>
      </c>
      <c r="S41" s="16">
        <f>+R41/$R$42</f>
        <v>6.886416124291414E-2</v>
      </c>
    </row>
    <row r="42" spans="1:19" x14ac:dyDescent="0.25">
      <c r="A42" s="11" t="s">
        <v>29</v>
      </c>
      <c r="B42" s="11"/>
      <c r="C42" s="11"/>
      <c r="D42" s="11"/>
      <c r="E42" s="11"/>
      <c r="F42" s="12">
        <f t="shared" ref="F42:S42" si="27">SUM(F40:F41)</f>
        <v>20890833.333333332</v>
      </c>
      <c r="G42" s="12">
        <f t="shared" si="27"/>
        <v>11090833.333333334</v>
      </c>
      <c r="H42" s="12">
        <f t="shared" si="27"/>
        <v>11090833.333333334</v>
      </c>
      <c r="I42" s="12">
        <f t="shared" si="27"/>
        <v>11090833.333333334</v>
      </c>
      <c r="J42" s="12">
        <f t="shared" si="27"/>
        <v>11090833.333333334</v>
      </c>
      <c r="K42" s="12">
        <f t="shared" si="27"/>
        <v>11090833.333333334</v>
      </c>
      <c r="L42" s="12">
        <f t="shared" si="27"/>
        <v>11090833.333333334</v>
      </c>
      <c r="M42" s="12">
        <f t="shared" si="27"/>
        <v>11090833.333333334</v>
      </c>
      <c r="N42" s="12">
        <f t="shared" si="27"/>
        <v>11090833.333333334</v>
      </c>
      <c r="O42" s="12">
        <f t="shared" si="27"/>
        <v>11090833.333333334</v>
      </c>
      <c r="P42" s="12">
        <f t="shared" si="27"/>
        <v>11090833.333333334</v>
      </c>
      <c r="Q42" s="12">
        <f t="shared" si="27"/>
        <v>11090833.333333334</v>
      </c>
      <c r="R42" s="12">
        <f t="shared" si="27"/>
        <v>142889999.99999997</v>
      </c>
      <c r="S42" s="16">
        <f t="shared" si="27"/>
        <v>1</v>
      </c>
    </row>
  </sheetData>
  <mergeCells count="5">
    <mergeCell ref="A1:J1"/>
    <mergeCell ref="A2:J2"/>
    <mergeCell ref="A5:Q5"/>
    <mergeCell ref="A25:Q25"/>
    <mergeCell ref="A37:Q37"/>
  </mergeCells>
  <phoneticPr fontId="4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BAFE-3F44-4962-9EED-D0B83F52A6A8}">
  <dimension ref="A1:F24"/>
  <sheetViews>
    <sheetView tabSelected="1" topLeftCell="A8" workbookViewId="0">
      <selection activeCell="H11" sqref="H11"/>
    </sheetView>
  </sheetViews>
  <sheetFormatPr baseColWidth="10" defaultRowHeight="15" x14ac:dyDescent="0.25"/>
  <cols>
    <col min="1" max="1" width="36" style="13" customWidth="1"/>
    <col min="2" max="2" width="11.42578125" style="13"/>
    <col min="3" max="3" width="16.7109375" style="13" bestFit="1" customWidth="1"/>
    <col min="4" max="4" width="16.140625" style="13" customWidth="1"/>
    <col min="5" max="5" width="21.5703125" style="13" customWidth="1"/>
    <col min="6" max="6" width="17.42578125" style="13" customWidth="1"/>
    <col min="7" max="16384" width="11.42578125" style="13"/>
  </cols>
  <sheetData>
    <row r="1" spans="1:6" x14ac:dyDescent="0.25">
      <c r="A1" s="28" t="s">
        <v>66</v>
      </c>
      <c r="B1" s="28"/>
      <c r="C1" s="28"/>
      <c r="D1" s="28"/>
      <c r="E1" s="28"/>
      <c r="F1" s="28"/>
    </row>
    <row r="2" spans="1:6" x14ac:dyDescent="0.25">
      <c r="A2" s="28" t="s">
        <v>67</v>
      </c>
      <c r="B2" s="28"/>
      <c r="C2" s="28"/>
      <c r="D2" s="28"/>
      <c r="E2" s="28"/>
      <c r="F2" s="28"/>
    </row>
    <row r="4" spans="1:6" x14ac:dyDescent="0.25">
      <c r="A4" s="30" t="s">
        <v>30</v>
      </c>
      <c r="B4" s="30" t="s">
        <v>40</v>
      </c>
      <c r="C4" s="30" t="s">
        <v>39</v>
      </c>
      <c r="D4" s="30" t="s">
        <v>71</v>
      </c>
      <c r="E4" s="30" t="s">
        <v>31</v>
      </c>
      <c r="F4" s="30" t="s">
        <v>83</v>
      </c>
    </row>
    <row r="5" spans="1:6" ht="30" x14ac:dyDescent="0.25">
      <c r="A5" s="31" t="s">
        <v>32</v>
      </c>
      <c r="B5" s="32">
        <v>1</v>
      </c>
      <c r="C5" s="33">
        <v>3700000</v>
      </c>
      <c r="D5" s="33">
        <f>+C5*12</f>
        <v>44400000</v>
      </c>
      <c r="E5" s="34" t="s">
        <v>64</v>
      </c>
      <c r="F5" s="31" t="s">
        <v>85</v>
      </c>
    </row>
    <row r="6" spans="1:6" ht="60" x14ac:dyDescent="0.25">
      <c r="A6" s="35" t="s">
        <v>33</v>
      </c>
      <c r="B6" s="36">
        <v>1</v>
      </c>
      <c r="C6" s="37">
        <v>2800000</v>
      </c>
      <c r="D6" s="37">
        <f>+C6*12</f>
        <v>33600000</v>
      </c>
      <c r="E6" s="38" t="s">
        <v>82</v>
      </c>
      <c r="F6" s="35" t="s">
        <v>85</v>
      </c>
    </row>
    <row r="7" spans="1:6" ht="60" x14ac:dyDescent="0.25">
      <c r="A7" s="31" t="s">
        <v>34</v>
      </c>
      <c r="B7" s="32">
        <v>2</v>
      </c>
      <c r="C7" s="33">
        <f>1800000*B7</f>
        <v>3600000</v>
      </c>
      <c r="D7" s="33">
        <f>+C7*12</f>
        <v>43200000</v>
      </c>
      <c r="E7" s="34" t="s">
        <v>81</v>
      </c>
      <c r="F7" s="31" t="s">
        <v>85</v>
      </c>
    </row>
    <row r="8" spans="1:6" ht="45" x14ac:dyDescent="0.25">
      <c r="A8" s="35" t="s">
        <v>35</v>
      </c>
      <c r="B8" s="36">
        <v>4</v>
      </c>
      <c r="C8" s="37">
        <f>2000000*B8</f>
        <v>8000000</v>
      </c>
      <c r="D8" s="37">
        <f>+C8</f>
        <v>8000000</v>
      </c>
      <c r="E8" s="38" t="s">
        <v>84</v>
      </c>
      <c r="F8" s="38" t="s">
        <v>50</v>
      </c>
    </row>
    <row r="9" spans="1:6" ht="60" x14ac:dyDescent="0.25">
      <c r="A9" s="31" t="s">
        <v>36</v>
      </c>
      <c r="B9" s="32">
        <v>0</v>
      </c>
      <c r="C9" s="33">
        <v>0</v>
      </c>
      <c r="D9" s="33">
        <f>+C9</f>
        <v>0</v>
      </c>
      <c r="E9" s="34" t="s">
        <v>84</v>
      </c>
      <c r="F9" s="34" t="s">
        <v>68</v>
      </c>
    </row>
    <row r="10" spans="1:6" ht="45" x14ac:dyDescent="0.25">
      <c r="A10" s="38" t="s">
        <v>65</v>
      </c>
      <c r="B10" s="36">
        <v>2</v>
      </c>
      <c r="C10" s="37">
        <f>600000*B10</f>
        <v>1200000</v>
      </c>
      <c r="D10" s="37">
        <f>+C10</f>
        <v>1200000</v>
      </c>
      <c r="E10" s="38" t="s">
        <v>84</v>
      </c>
      <c r="F10" s="38" t="s">
        <v>50</v>
      </c>
    </row>
    <row r="11" spans="1:6" ht="30" x14ac:dyDescent="0.25">
      <c r="A11" s="34" t="s">
        <v>60</v>
      </c>
      <c r="B11" s="32">
        <v>2</v>
      </c>
      <c r="C11" s="33">
        <f>25000*B11</f>
        <v>50000</v>
      </c>
      <c r="D11" s="33">
        <f>+C11*12</f>
        <v>600000</v>
      </c>
      <c r="E11" s="34" t="s">
        <v>84</v>
      </c>
      <c r="F11" s="31" t="s">
        <v>52</v>
      </c>
    </row>
    <row r="12" spans="1:6" x14ac:dyDescent="0.25">
      <c r="A12" s="35" t="s">
        <v>37</v>
      </c>
      <c r="B12" s="36">
        <v>12</v>
      </c>
      <c r="C12" s="37">
        <v>100000</v>
      </c>
      <c r="D12" s="37">
        <f>+C12*B12</f>
        <v>1200000</v>
      </c>
      <c r="E12" s="38" t="s">
        <v>84</v>
      </c>
      <c r="F12" s="35" t="s">
        <v>52</v>
      </c>
    </row>
    <row r="13" spans="1:6" ht="60" x14ac:dyDescent="0.25">
      <c r="A13" s="31" t="s">
        <v>38</v>
      </c>
      <c r="B13" s="32">
        <v>2</v>
      </c>
      <c r="C13" s="33">
        <v>0</v>
      </c>
      <c r="D13" s="33"/>
      <c r="E13" s="34" t="s">
        <v>84</v>
      </c>
      <c r="F13" s="34" t="s">
        <v>51</v>
      </c>
    </row>
    <row r="14" spans="1:6" x14ac:dyDescent="0.25">
      <c r="A14" s="39" t="s">
        <v>86</v>
      </c>
      <c r="B14" s="39"/>
      <c r="C14" s="39"/>
      <c r="D14" s="40">
        <f>SUM(D5:D13)</f>
        <v>132200000</v>
      </c>
      <c r="E14" s="39"/>
      <c r="F14" s="39"/>
    </row>
    <row r="15" spans="1:6" ht="30.75" customHeight="1" x14ac:dyDescent="0.25">
      <c r="A15" s="29" t="s">
        <v>80</v>
      </c>
      <c r="B15" s="29"/>
      <c r="C15" s="29"/>
      <c r="D15" s="29"/>
      <c r="E15" s="29"/>
    </row>
    <row r="17" spans="1:1" x14ac:dyDescent="0.25">
      <c r="A17" s="25" t="s">
        <v>72</v>
      </c>
    </row>
    <row r="18" spans="1:1" x14ac:dyDescent="0.25">
      <c r="A18" s="13" t="s">
        <v>73</v>
      </c>
    </row>
    <row r="19" spans="1:1" x14ac:dyDescent="0.25">
      <c r="A19" s="13" t="s">
        <v>74</v>
      </c>
    </row>
    <row r="20" spans="1:1" x14ac:dyDescent="0.25">
      <c r="A20" s="13" t="s">
        <v>75</v>
      </c>
    </row>
    <row r="21" spans="1:1" x14ac:dyDescent="0.25">
      <c r="A21" s="13" t="s">
        <v>76</v>
      </c>
    </row>
    <row r="22" spans="1:1" x14ac:dyDescent="0.25">
      <c r="A22" s="13" t="s">
        <v>77</v>
      </c>
    </row>
    <row r="23" spans="1:1" x14ac:dyDescent="0.25">
      <c r="A23" s="13" t="s">
        <v>78</v>
      </c>
    </row>
    <row r="24" spans="1:1" x14ac:dyDescent="0.25">
      <c r="A24" s="13" t="s">
        <v>79</v>
      </c>
    </row>
  </sheetData>
  <mergeCells count="3">
    <mergeCell ref="A1:F1"/>
    <mergeCell ref="A2:F2"/>
    <mergeCell ref="A15:E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3575234AC5F344BDA7AC09A5BD7266" ma:contentTypeVersion="5" ma:contentTypeDescription="Crear nuevo documento." ma:contentTypeScope="" ma:versionID="06b6cd4607a94a20a8c4847e57f8cb2f">
  <xsd:schema xmlns:xsd="http://www.w3.org/2001/XMLSchema" xmlns:xs="http://www.w3.org/2001/XMLSchema" xmlns:p="http://schemas.microsoft.com/office/2006/metadata/properties" xmlns:ns2="51d90b3e-1c17-40bb-b360-8f61d8343ed1" targetNamespace="http://schemas.microsoft.com/office/2006/metadata/properties" ma:root="true" ma:fieldsID="5f409c8666162abc2eca7130f285b619" ns2:_="">
    <xsd:import namespace="51d90b3e-1c17-40bb-b360-8f61d8343e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90b3e-1c17-40bb-b360-8f61d8343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BBBB55-83B1-43F8-828D-9126800BE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d90b3e-1c17-40bb-b360-8f61d8343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28FF91-07E9-4896-B105-E28720229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E09D38-A534-4D79-AC9C-31BEA8831B1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ANUAL DEL PLAN</vt:lpstr>
      <vt:lpstr>COSTO UNITARIO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CONTABILIDAD</dc:creator>
  <cp:keywords/>
  <dc:description/>
  <cp:lastModifiedBy>JORGE WILSON JUAGIBIOY OTERO</cp:lastModifiedBy>
  <cp:revision/>
  <dcterms:created xsi:type="dcterms:W3CDTF">2021-11-26T23:39:29Z</dcterms:created>
  <dcterms:modified xsi:type="dcterms:W3CDTF">2024-06-25T03:09:38Z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0x0101004C3575234AC5F344BDA7AC09A5BD7266</vt:lpwstr>
  </property>
</Properties>
</file>