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3"/>
  <workbookPr/>
  <mc:AlternateContent xmlns:mc="http://schemas.openxmlformats.org/markup-compatibility/2006">
    <mc:Choice Requires="x15">
      <x15ac:absPath xmlns:x15ac="http://schemas.microsoft.com/office/spreadsheetml/2010/11/ac" url="https://d.docs.live.net/abe088846ded4e89/Posgrado/2026-1/Seminario Investigación/Herramientas Recoleccion datos/"/>
    </mc:Choice>
  </mc:AlternateContent>
  <xr:revisionPtr revIDLastSave="4" documentId="11_A32FA83CBE380587D1115CDCF67D0EF7671C803B" xr6:coauthVersionLast="47" xr6:coauthVersionMax="47" xr10:uidLastSave="{7F449C81-C122-1744-AADA-147F2913613E}"/>
  <bookViews>
    <workbookView xWindow="0" yWindow="0" windowWidth="38400" windowHeight="21600" tabRatio="500" xr2:uid="{00000000-000D-0000-FFFF-FFFF00000000}"/>
  </bookViews>
  <sheets>
    <sheet name="ACV_ACOTADO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I36" i="1" l="1"/>
  <c r="H36" i="1"/>
  <c r="G36" i="1"/>
  <c r="F36" i="1"/>
  <c r="E36" i="1"/>
  <c r="D36" i="1"/>
  <c r="C36" i="1"/>
  <c r="B36" i="1"/>
  <c r="I35" i="1"/>
  <c r="H35" i="1"/>
  <c r="G35" i="1"/>
  <c r="F35" i="1"/>
  <c r="E35" i="1"/>
  <c r="D35" i="1"/>
  <c r="C35" i="1"/>
  <c r="B35" i="1"/>
  <c r="I34" i="1"/>
  <c r="H34" i="1"/>
  <c r="G34" i="1"/>
  <c r="F34" i="1"/>
  <c r="E34" i="1"/>
  <c r="D34" i="1"/>
  <c r="C34" i="1"/>
  <c r="B34" i="1"/>
  <c r="I25" i="1"/>
  <c r="H25" i="1"/>
  <c r="G25" i="1"/>
  <c r="F25" i="1"/>
  <c r="E25" i="1"/>
  <c r="D25" i="1"/>
  <c r="C25" i="1"/>
  <c r="B25" i="1"/>
  <c r="B23" i="1"/>
  <c r="B28" i="1" s="1"/>
  <c r="I22" i="1"/>
  <c r="I23" i="1" s="1"/>
  <c r="I28" i="1" s="1"/>
  <c r="H22" i="1"/>
  <c r="H23" i="1" s="1"/>
  <c r="H28" i="1" s="1"/>
  <c r="G22" i="1"/>
  <c r="G23" i="1" s="1"/>
  <c r="G28" i="1" s="1"/>
  <c r="F22" i="1"/>
  <c r="F23" i="1" s="1"/>
  <c r="F28" i="1" s="1"/>
  <c r="E22" i="1"/>
  <c r="E23" i="1" s="1"/>
  <c r="E28" i="1" s="1"/>
  <c r="D22" i="1"/>
  <c r="D23" i="1" s="1"/>
  <c r="D28" i="1" s="1"/>
  <c r="C22" i="1"/>
  <c r="C23" i="1" s="1"/>
  <c r="C28" i="1" s="1"/>
  <c r="B22" i="1"/>
  <c r="C31" i="1" l="1"/>
  <c r="C33" i="1"/>
  <c r="C30" i="1"/>
  <c r="E30" i="1"/>
  <c r="E33" i="1"/>
  <c r="E31" i="1"/>
  <c r="D33" i="1"/>
  <c r="D31" i="1"/>
  <c r="D30" i="1"/>
  <c r="F33" i="1"/>
  <c r="F31" i="1"/>
  <c r="F30" i="1"/>
  <c r="G33" i="1"/>
  <c r="G31" i="1"/>
  <c r="G30" i="1"/>
  <c r="H33" i="1"/>
  <c r="H31" i="1"/>
  <c r="H30" i="1"/>
  <c r="I33" i="1"/>
  <c r="I31" i="1"/>
  <c r="I30" i="1"/>
  <c r="B30" i="1"/>
  <c r="B31" i="1"/>
  <c r="B33" i="1"/>
</calcChain>
</file>

<file path=xl/sharedStrings.xml><?xml version="1.0" encoding="utf-8"?>
<sst xmlns="http://schemas.openxmlformats.org/spreadsheetml/2006/main" count="93" uniqueCount="70">
  <si>
    <t>Unidad funcional: kg CO₂/m² | Alcance: transporte RCD + reposición mat. vírgenes | ISO 14040/14044 (ACV acotado) | Universidad EAN — Grupo 2 | 2026</t>
  </si>
  <si>
    <t>INSTRUCCIONES: (1) Ingresar datos en celdas AMARILLAS (texto azul). (2) Las celdas AZUL CLARO son fórmulas — no modificar. (3) UNIDADES REQUERIDAS: área en m², volumen RCD en toneladas, distancia en km, factor en kg CO₂/t·km. Si la fuente reporta RCD en m³, convertir a toneladas: m³ × 1.4 t/m³ (densidad media RCD pétreos). (4) El código de Grupo (A o B) en esta hoja DEBE coincidir con el campo 'Grupo comparativo' de H5_Revision_Documental. ESC-A01/A02 = Grupo A (convencional) | ESC-B01/B02 = Grupo B (sostenible). (5) Consultar H2 sección A-bis para seleccionar el factor de transporte correcto.</t>
  </si>
  <si>
    <t>★ COHERENCIA v3.1: Instrumento 'Hoja de Cálculo de ACV Acotado' (Tabla 4, Diseño Metodológico). Fila 28 (EMISIONES TOTALES) alimenta Tablas 6 y 7 del Análisis de Datos del documento Word. Grupo A media=439.08 kg CO₂/m² | Grupo B media=338.13 kg CO₂/m². ESC-A02 y ESC-B02 usan factor 0.062 (documentado en H2 v3.1, Tabla A-bis).</t>
  </si>
  <si>
    <t>LEYENDA:  🔵 Texto azul = entrada manual  |  ⬛ Negro = fórmula  |  🟡 Amarillo = dato requerido  |  🟠 Grupo A = Convencional  |  🟢 Grupo B = Sostenible</t>
  </si>
  <si>
    <t>Variable / Parámetro</t>
  </si>
  <si>
    <t>ESC-A01
Grupo A — Convencional</t>
  </si>
  <si>
    <t>ESC-A02
Grupo A — Convencional</t>
  </si>
  <si>
    <t>ESC-A03
Grupo A — Convencional</t>
  </si>
  <si>
    <t>ESC-A04
Grupo A — Convencional</t>
  </si>
  <si>
    <t>ESC-B01
Grupo B — Sostenible</t>
  </si>
  <si>
    <t>ESC-B02
Grupo B — Sostenible</t>
  </si>
  <si>
    <t>ESC-B03
Grupo B — Sostenible</t>
  </si>
  <si>
    <t>ESC-B04
Grupo B — Sostenible</t>
  </si>
  <si>
    <t>Bogotá D.C.</t>
  </si>
  <si>
    <t>Cali</t>
  </si>
  <si>
    <t>SECCIÓN 1 — IDENTIFICACIÓN DEL ESCENARIO</t>
  </si>
  <si>
    <t>Ciudad del proyecto  (Bogotá/Medellín/Cali/Barranquilla/Bucaramanga/Pereira/Manizales/Cartagena)</t>
  </si>
  <si>
    <t>Período de la fase constructiva (año inicio – año fin)</t>
  </si>
  <si>
    <t>2024–2025</t>
  </si>
  <si>
    <t>2022–2024</t>
  </si>
  <si>
    <t>2021–2023</t>
  </si>
  <si>
    <t>2024–2026</t>
  </si>
  <si>
    <t>2019 (fase estructura; tesis 2020)</t>
  </si>
  <si>
    <t>2023–2025</t>
  </si>
  <si>
    <t>2025–2026</t>
  </si>
  <si>
    <t>Sistema constructivo (mampostería / concreto monolítico / prefabricado / steel frame / mixto)</t>
  </si>
  <si>
    <t>Mampostería estructural (ladrillo cerámico)</t>
  </si>
  <si>
    <t>Concreto monolítico / industrializado</t>
  </si>
  <si>
    <t>Mampostería tradicional / Estructural (Ladrillo arcilla cocida)</t>
  </si>
  <si>
    <t>Pórticos de concreto y muros de cierre en bloque cerámico</t>
  </si>
  <si>
    <t>Estructura aporticada con rellenos de mampostería de alta eficiencia (EDGE)</t>
  </si>
  <si>
    <t>Mampostería estructural</t>
  </si>
  <si>
    <t>Industrializado (muros de placas en concreto reforzado, EDGE)</t>
  </si>
  <si>
    <t>Sistema industrializado con control estricto (EDGE)</t>
  </si>
  <si>
    <t>Fuente principal de los datos (referencia APA 7 o código PMA)</t>
  </si>
  <si>
    <t>SDA (2015) Guía RCD Res.00932; Agudelo &amp; Ospina (2025) DOI 10.24050/reia.v22i44.1788</t>
  </si>
  <si>
    <t>Ospina Bohórquez &amp; Agudelo (2025) DOI 10.24050/reia.v22i44.1788 (DELOS 5697)</t>
  </si>
  <si>
    <t>Constructora Meléndez (2024) Verdant; IFC EDGE cert. 1000154821; Ospina &amp; Agudelo (2025)</t>
  </si>
  <si>
    <t>González Lima, R.C. (2020) DOI 10.71618/3nsh-nd62 [Javeriana Cali]</t>
  </si>
  <si>
    <t>Constructora Bolívar (2023) Rosa Amatista; IFC EDGE cert. 1000213763; Agudelo &amp; Ospina (2025)</t>
  </si>
  <si>
    <t>Constructora Bolívar (2025) Abedul; Agudelo &amp; Ospina (2025) DOI 10.24050/reia.v22i44.1788</t>
  </si>
  <si>
    <t>Código de grupo y escenario  [debe coincidir con H5: A=Conv / B=Sost]</t>
  </si>
  <si>
    <t>A — Convencional</t>
  </si>
  <si>
    <t>B — Sostenible</t>
  </si>
  <si>
    <t>SECCIÓN 2 — DATOS DE ESCALA Y GENERACIÓN  ⚠ UNIDADES: m² / toneladas / km</t>
  </si>
  <si>
    <t>Área total construida (m²)  ← ingresar en metros cuadrados</t>
  </si>
  <si>
    <t>Volumen total RCD generado (toneladas)  ← si fuente da m³: ×1.4 t/m³</t>
  </si>
  <si>
    <t>% RCD enviado a escombrera / disposición final</t>
  </si>
  <si>
    <t>% RCD aprovechado / reciclado  (debe sumar 100% con celda anterior)</t>
  </si>
  <si>
    <t>Distancia media a escombrera autorizada (km)</t>
  </si>
  <si>
    <t>Factor de emisión por transporte (kg CO₂/t·km)  ← ver H2 sección A-bis</t>
  </si>
  <si>
    <t>SECCIÓN 3 — CÁLCULO EMISIONES POR TRANSPORTE</t>
  </si>
  <si>
    <t>RCD enviado a escombrera (ton) = Vol.RCD × % escombrera</t>
  </si>
  <si>
    <t>Emisiones transporte (kg CO₂/m²) = RCD_esc(t) × dist(km) × factor / área(m²)</t>
  </si>
  <si>
    <t>SECCIÓN 4 — CÁLCULO EMISIONES POR REPOSICIÓN DE MATERIALES VÍRGENES</t>
  </si>
  <si>
    <t>RCD aprovechado (ton) = Vol.RCD × % aprovechado</t>
  </si>
  <si>
    <t>Emisiones reposición mat. vírgenes (kg CO₂/m²)  ← ingresar o calcular desde H2-B</t>
  </si>
  <si>
    <t>SECCIÓN 5 — EMISIONES TOTALES FASE CONSTRUCTIVA</t>
  </si>
  <si>
    <t>EMISIONES TOTALES (kg CO₂/m²) = Transporte + Reposición</t>
  </si>
  <si>
    <t>Referencia convencional (kg CO₂/m²)  [Pardo-Álvarez et al., 2022]</t>
  </si>
  <si>
    <t>Diferencia vs. referencia convencional 438.1 (kg CO₂/m²)</t>
  </si>
  <si>
    <t>% Reducción vs. referencia convencional  (~22.8% = meta de referencia)</t>
  </si>
  <si>
    <t>SECCIÓN 6 — VERIFICACIÓN DE COHERENCIA</t>
  </si>
  <si>
    <t>¿Emisiones totales en rango colombiano 250–500 kg/m²?</t>
  </si>
  <si>
    <t>¿% RCD aprovechado ≥ 11.3% (meta mínima Res.0472/2017)?</t>
  </si>
  <si>
    <t>¿Código de grupo en esta hoja coincide con H5?</t>
  </si>
  <si>
    <t>¿Factor de transporte usado es ≤ 0.0772 (valor ponderado corregido)?</t>
  </si>
  <si>
    <t>⚠ NOTA FACTOR DE TRANSPORTE: ESC-A02 y ESC-B02 usan factor 0.062 kg CO₂/t·km (camión pesado &gt;10t) en lugar del ponderado 0.0772. Ver H2_Factores_Emision_v3.xlsx — Tabla A-bis filas 19-20. CHK36 muestra ✓ para todos los escenarios (0.062 ≤ 0.0772). NOTA ESC-B03: Área de 9.750 m² es estimación conservadora (150 unidades × 65 m²), declarada como estimada en el documento Investigacion_RCD_CO2_Final_v2.docx.</t>
  </si>
  <si>
    <t>NOTA METODOLÓGICA: ACV acotado a fase constructiva (ISO 14040/14044). Fórmula transporte verificada: RCD(t) × dist(km) × factor(kg CO₂/t·km) / área(m²). Unidades correctas garantizan el resultado en kg CO₂/m². Factor ponderado corregido a 0.0772 (era 0.074 — error detectado en Informe de Validación C-01). Referencia convencional: 438.1 kg CO₂/m² | Referencia sostenible: 338.1 kg CO₂/m² | Reducción: ~22.8% — Pardo-Álvarez et al. (2022) DOI 10.22335/rlct.v14i1.1510.</t>
  </si>
  <si>
    <t xml:space="preserve">HERRAMIENTA 3 — HOJA DE CÁLCULO DE ACV ACOTADO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</si>
</sst>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.0"/>
    <numFmt numFmtId="165" formatCode="0.0%"/>
    <numFmt numFmtId="166" formatCode="0.0000"/>
    <numFmt numFmtId="167" formatCode="#,##0.\3"/>
    <numFmt numFmtId="168" formatCode="#,##0.\1"/>
    <numFmt numFmtId="169" formatCode="#,##0.\1;\(#,##0.\1\);\-"/>
    <numFmt numFmtId="170" formatCode="0.0%;\(0.0%\);\-"/>
  </numFmts>
  <fonts count="17" x14ac:knownFonts="1">
    <font>
      <sz val="11"/>
      <color theme="1"/>
      <name val="Calibri"/>
      <family val="2"/>
      <charset val="1"/>
    </font>
    <font>
      <b/>
      <sz val="13"/>
      <color rgb="FFFFFFFF"/>
      <name val="Arial"/>
      <family val="2"/>
    </font>
    <font>
      <i/>
      <sz val="9"/>
      <color rgb="FFFFFFFF"/>
      <name val="Arial"/>
      <family val="2"/>
    </font>
    <font>
      <i/>
      <sz val="8"/>
      <color rgb="FF595959"/>
      <name val="Arial"/>
      <family val="2"/>
    </font>
    <font>
      <i/>
      <sz val="8"/>
      <color rgb="FFC00000"/>
      <name val="Arial"/>
      <family val="2"/>
    </font>
    <font>
      <sz val="8"/>
      <color rgb="FF1F3864"/>
      <name val="Arial"/>
      <family val="2"/>
    </font>
    <font>
      <b/>
      <sz val="9"/>
      <color rgb="FF1F3864"/>
      <name val="Arial"/>
      <family val="2"/>
    </font>
    <font>
      <b/>
      <sz val="9"/>
      <color rgb="FFFFFFFF"/>
      <name val="Arial"/>
      <family val="2"/>
    </font>
    <font>
      <sz val="9"/>
      <color rgb="FF0000FF"/>
      <name val="Arial"/>
      <family val="2"/>
    </font>
    <font>
      <sz val="9"/>
      <color rgb="FFC00000"/>
      <name val="Arial"/>
      <family val="2"/>
    </font>
    <font>
      <b/>
      <sz val="9"/>
      <color rgb="FF2E5F8A"/>
      <name val="Arial"/>
      <family val="2"/>
    </font>
    <font>
      <sz val="9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rgb="FF000000"/>
      <name val="Arial"/>
      <family val="2"/>
    </font>
    <font>
      <b/>
      <sz val="9"/>
      <color rgb="FF7B3F00"/>
      <name val="Arial"/>
      <family val="2"/>
    </font>
    <font>
      <b/>
      <sz val="10"/>
      <color rgb="FFC55A11"/>
      <name val="Arial"/>
      <family val="2"/>
    </font>
    <font>
      <i/>
      <sz val="8"/>
      <color rgb="FF7B3F0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1F3864"/>
        <bgColor rgb="FF333399"/>
      </patternFill>
    </fill>
    <fill>
      <patternFill patternType="solid">
        <fgColor rgb="FF2E5F8A"/>
        <bgColor rgb="FF595959"/>
      </patternFill>
    </fill>
    <fill>
      <patternFill patternType="solid">
        <fgColor rgb="FFD9E1F2"/>
        <bgColor rgb="FFE8EEF7"/>
      </patternFill>
    </fill>
    <fill>
      <patternFill patternType="solid">
        <fgColor rgb="FFFFF3CD"/>
        <bgColor rgb="FFFFF0E0"/>
      </patternFill>
    </fill>
    <fill>
      <patternFill patternType="solid">
        <fgColor rgb="FFFCE4D6"/>
        <bgColor rgb="FFFFF0E0"/>
      </patternFill>
    </fill>
    <fill>
      <patternFill patternType="solid">
        <fgColor rgb="FFE2EFDA"/>
        <bgColor rgb="FFE8EEF7"/>
      </patternFill>
    </fill>
    <fill>
      <patternFill patternType="solid">
        <fgColor rgb="FF7B3F00"/>
        <bgColor rgb="FF5C2E00"/>
      </patternFill>
    </fill>
    <fill>
      <patternFill patternType="solid">
        <fgColor rgb="FF5C2E00"/>
        <bgColor rgb="FF7B3F00"/>
      </patternFill>
    </fill>
    <fill>
      <patternFill patternType="solid">
        <fgColor rgb="FFE8EEF7"/>
        <bgColor rgb="FFF2F7FB"/>
      </patternFill>
    </fill>
    <fill>
      <patternFill patternType="solid">
        <fgColor rgb="FF375623"/>
        <bgColor rgb="FF595959"/>
      </patternFill>
    </fill>
    <fill>
      <patternFill patternType="solid">
        <fgColor rgb="FFFFF0E0"/>
        <bgColor rgb="FFFFF3CD"/>
      </patternFill>
    </fill>
    <fill>
      <patternFill patternType="solid">
        <fgColor rgb="FF595959"/>
        <bgColor rgb="FF375623"/>
      </patternFill>
    </fill>
    <fill>
      <patternFill patternType="solid">
        <fgColor rgb="FFF2F7FB"/>
        <bgColor rgb="FFE8EEF7"/>
      </patternFill>
    </fill>
  </fills>
  <borders count="4">
    <border>
      <left/>
      <right/>
      <top/>
      <bottom/>
      <diagonal/>
    </border>
    <border>
      <left style="thin">
        <color rgb="FF8EA9C1"/>
      </left>
      <right/>
      <top style="thin">
        <color rgb="FF8EA9C1"/>
      </top>
      <bottom style="thin">
        <color rgb="FF8EA9C1"/>
      </bottom>
      <diagonal/>
    </border>
    <border>
      <left style="thin">
        <color rgb="FF8EA9C1"/>
      </left>
      <right style="thin">
        <color rgb="FF8EA9C1"/>
      </right>
      <top style="thin">
        <color rgb="FF8EA9C1"/>
      </top>
      <bottom style="thin">
        <color rgb="FF8EA9C1"/>
      </bottom>
      <diagonal/>
    </border>
    <border>
      <left/>
      <right/>
      <top style="thin">
        <color rgb="FF8EA9C1"/>
      </top>
      <bottom style="thin">
        <color rgb="FF8EA9C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6" fillId="5" borderId="1" xfId="0" applyFont="1" applyFill="1" applyBorder="1" applyAlignment="1">
      <alignment horizontal="left" vertical="center" wrapText="1"/>
    </xf>
    <xf numFmtId="0" fontId="7" fillId="13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11" borderId="1" xfId="0" applyFont="1" applyFill="1" applyBorder="1" applyAlignment="1">
      <alignment horizontal="left" vertical="center" wrapText="1"/>
    </xf>
    <xf numFmtId="0" fontId="7" fillId="9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7" fillId="8" borderId="1" xfId="0" applyFont="1" applyFill="1" applyBorder="1" applyAlignment="1">
      <alignment horizontal="left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2" fillId="3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6" fillId="6" borderId="2" xfId="0" applyFont="1" applyFill="1" applyBorder="1" applyAlignment="1">
      <alignment horizontal="center" vertical="center" wrapText="1"/>
    </xf>
    <xf numFmtId="0" fontId="6" fillId="7" borderId="2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 vertical="center" wrapText="1"/>
    </xf>
    <xf numFmtId="49" fontId="8" fillId="6" borderId="2" xfId="0" applyNumberFormat="1" applyFont="1" applyFill="1" applyBorder="1" applyAlignment="1">
      <alignment horizontal="center" vertical="center" wrapText="1"/>
    </xf>
    <xf numFmtId="0" fontId="8" fillId="7" borderId="2" xfId="0" applyFont="1" applyFill="1" applyBorder="1" applyAlignment="1">
      <alignment horizontal="center" vertical="center" wrapText="1"/>
    </xf>
    <xf numFmtId="49" fontId="8" fillId="6" borderId="2" xfId="0" applyNumberFormat="1" applyFont="1" applyFill="1" applyBorder="1" applyAlignment="1">
      <alignment horizontal="left" vertical="center" wrapText="1"/>
    </xf>
    <xf numFmtId="0" fontId="8" fillId="7" borderId="2" xfId="0" applyFont="1" applyFill="1" applyBorder="1" applyAlignment="1">
      <alignment horizontal="left" vertical="center" wrapText="1"/>
    </xf>
    <xf numFmtId="164" fontId="8" fillId="6" borderId="2" xfId="0" applyNumberFormat="1" applyFont="1" applyFill="1" applyBorder="1" applyAlignment="1">
      <alignment horizontal="center" vertical="center" wrapText="1"/>
    </xf>
    <xf numFmtId="164" fontId="8" fillId="7" borderId="2" xfId="0" applyNumberFormat="1" applyFont="1" applyFill="1" applyBorder="1" applyAlignment="1">
      <alignment horizontal="center" vertical="center" wrapText="1"/>
    </xf>
    <xf numFmtId="165" fontId="8" fillId="6" borderId="2" xfId="0" applyNumberFormat="1" applyFont="1" applyFill="1" applyBorder="1" applyAlignment="1">
      <alignment horizontal="center" vertical="center" wrapText="1"/>
    </xf>
    <xf numFmtId="165" fontId="8" fillId="7" borderId="2" xfId="0" applyNumberFormat="1" applyFont="1" applyFill="1" applyBorder="1" applyAlignment="1">
      <alignment horizontal="center" vertical="center" wrapText="1"/>
    </xf>
    <xf numFmtId="166" fontId="8" fillId="6" borderId="2" xfId="0" applyNumberFormat="1" applyFont="1" applyFill="1" applyBorder="1" applyAlignment="1">
      <alignment horizontal="center" vertical="center" wrapText="1"/>
    </xf>
    <xf numFmtId="166" fontId="9" fillId="6" borderId="2" xfId="0" applyNumberFormat="1" applyFont="1" applyFill="1" applyBorder="1" applyAlignment="1">
      <alignment horizontal="center" vertical="center" wrapText="1"/>
    </xf>
    <xf numFmtId="166" fontId="8" fillId="7" borderId="2" xfId="0" applyNumberFormat="1" applyFont="1" applyFill="1" applyBorder="1" applyAlignment="1">
      <alignment horizontal="center" vertical="center" wrapText="1"/>
    </xf>
    <xf numFmtId="166" fontId="9" fillId="7" borderId="2" xfId="0" applyNumberFormat="1" applyFont="1" applyFill="1" applyBorder="1" applyAlignment="1">
      <alignment horizontal="center" vertical="center" wrapText="1"/>
    </xf>
    <xf numFmtId="0" fontId="10" fillId="10" borderId="2" xfId="0" applyFont="1" applyFill="1" applyBorder="1" applyAlignment="1">
      <alignment horizontal="left" vertical="center" wrapText="1"/>
    </xf>
    <xf numFmtId="164" fontId="11" fillId="10" borderId="2" xfId="0" applyNumberFormat="1" applyFont="1" applyFill="1" applyBorder="1" applyAlignment="1">
      <alignment horizontal="center" vertical="center" wrapText="1"/>
    </xf>
    <xf numFmtId="167" fontId="11" fillId="10" borderId="2" xfId="0" applyNumberFormat="1" applyFont="1" applyFill="1" applyBorder="1" applyAlignment="1">
      <alignment horizontal="center" vertical="center" wrapText="1"/>
    </xf>
    <xf numFmtId="168" fontId="8" fillId="6" borderId="2" xfId="0" applyNumberFormat="1" applyFont="1" applyFill="1" applyBorder="1" applyAlignment="1">
      <alignment horizontal="center" vertical="center" wrapText="1"/>
    </xf>
    <xf numFmtId="168" fontId="8" fillId="7" borderId="2" xfId="0" applyNumberFormat="1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left" vertical="center" wrapText="1"/>
    </xf>
    <xf numFmtId="168" fontId="13" fillId="10" borderId="2" xfId="0" applyNumberFormat="1" applyFont="1" applyFill="1" applyBorder="1" applyAlignment="1">
      <alignment horizontal="center" vertical="center" wrapText="1"/>
    </xf>
    <xf numFmtId="0" fontId="14" fillId="12" borderId="2" xfId="0" applyFont="1" applyFill="1" applyBorder="1" applyAlignment="1">
      <alignment horizontal="left" vertical="center" wrapText="1"/>
    </xf>
    <xf numFmtId="168" fontId="15" fillId="12" borderId="2" xfId="0" applyNumberFormat="1" applyFont="1" applyFill="1" applyBorder="1" applyAlignment="1">
      <alignment horizontal="center" vertical="center" wrapText="1"/>
    </xf>
    <xf numFmtId="169" fontId="11" fillId="10" borderId="2" xfId="0" applyNumberFormat="1" applyFont="1" applyFill="1" applyBorder="1" applyAlignment="1">
      <alignment horizontal="center" vertical="center" wrapText="1"/>
    </xf>
    <xf numFmtId="170" fontId="11" fillId="10" borderId="2" xfId="0" applyNumberFormat="1" applyFont="1" applyFill="1" applyBorder="1" applyAlignment="1">
      <alignment horizontal="center" vertical="center" wrapText="1"/>
    </xf>
    <xf numFmtId="0" fontId="3" fillId="14" borderId="2" xfId="0" applyFont="1" applyFill="1" applyBorder="1" applyAlignment="1">
      <alignment horizontal="left" vertical="center" wrapText="1"/>
    </xf>
    <xf numFmtId="49" fontId="11" fillId="10" borderId="2" xfId="0" applyNumberFormat="1" applyFont="1" applyFill="1" applyBorder="1" applyAlignment="1">
      <alignment horizontal="center" vertical="center" wrapText="1"/>
    </xf>
    <xf numFmtId="0" fontId="11" fillId="10" borderId="2" xfId="0" applyFont="1" applyFill="1" applyBorder="1" applyAlignment="1">
      <alignment horizontal="center" vertical="center" wrapText="1"/>
    </xf>
    <xf numFmtId="0" fontId="16" fillId="5" borderId="1" xfId="0" applyFont="1" applyFill="1" applyBorder="1" applyAlignment="1">
      <alignment horizontal="left" vertical="center" wrapText="1"/>
    </xf>
    <xf numFmtId="0" fontId="0" fillId="0" borderId="3" xfId="0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3CD"/>
      <rgbColor rgb="FFE8EEF7"/>
      <rgbColor rgb="FF660066"/>
      <rgbColor rgb="FFFF8080"/>
      <rgbColor rgb="FF2E5F8A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7FB"/>
      <rgbColor rgb="FFE2EFDA"/>
      <rgbColor rgb="FFFFF0E0"/>
      <rgbColor rgb="FF99CCFF"/>
      <rgbColor rgb="FFFF99CC"/>
      <rgbColor rgb="FFCC99FF"/>
      <rgbColor rgb="FFFCE4D6"/>
      <rgbColor rgb="FF3366FF"/>
      <rgbColor rgb="FF33CCCC"/>
      <rgbColor rgb="FF99CC00"/>
      <rgbColor rgb="FFFFCC00"/>
      <rgbColor rgb="FFFF9900"/>
      <rgbColor rgb="FFC55A11"/>
      <rgbColor rgb="FF595959"/>
      <rgbColor rgb="FF8EA9C1"/>
      <rgbColor rgb="FF1F3864"/>
      <rgbColor rgb="FF339966"/>
      <rgbColor rgb="FF003300"/>
      <rgbColor rgb="FF5C2E00"/>
      <rgbColor rgb="FF7B3F00"/>
      <rgbColor rgb="FF993366"/>
      <rgbColor rgb="FF333399"/>
      <rgbColor rgb="FF37562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2E5F8A"/>
  </sheetPr>
  <dimension ref="A1:I38"/>
  <sheetViews>
    <sheetView showGridLines="0" tabSelected="1"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H9" sqref="H9"/>
    </sheetView>
  </sheetViews>
  <sheetFormatPr baseColWidth="10" defaultColWidth="8.6640625" defaultRowHeight="15" x14ac:dyDescent="0.2"/>
  <cols>
    <col min="1" max="1" width="38" customWidth="1"/>
    <col min="2" max="9" width="17" customWidth="1"/>
  </cols>
  <sheetData>
    <row r="1" spans="1:9" ht="33.75" customHeight="1" x14ac:dyDescent="0.2">
      <c r="A1" s="13" t="s">
        <v>69</v>
      </c>
      <c r="B1" s="13"/>
      <c r="C1" s="13"/>
      <c r="D1" s="13"/>
      <c r="E1" s="13"/>
    </row>
    <row r="2" spans="1:9" ht="30" customHeight="1" x14ac:dyDescent="0.2">
      <c r="A2" s="12" t="s">
        <v>0</v>
      </c>
      <c r="B2" s="12"/>
      <c r="C2" s="12"/>
      <c r="D2" s="12"/>
      <c r="E2" s="12"/>
    </row>
    <row r="3" spans="1:9" ht="51.75" customHeight="1" x14ac:dyDescent="0.2">
      <c r="A3" s="11" t="s">
        <v>1</v>
      </c>
      <c r="B3" s="11"/>
      <c r="C3" s="11"/>
      <c r="D3" s="11"/>
      <c r="E3" s="11"/>
    </row>
    <row r="4" spans="1:9" ht="51.75" customHeight="1" x14ac:dyDescent="0.2">
      <c r="A4" s="10" t="s">
        <v>2</v>
      </c>
      <c r="B4" s="10"/>
      <c r="C4" s="10"/>
      <c r="D4" s="10"/>
      <c r="E4" s="10"/>
    </row>
    <row r="5" spans="1:9" ht="18" customHeight="1" x14ac:dyDescent="0.2">
      <c r="A5" s="9" t="s">
        <v>3</v>
      </c>
      <c r="B5" s="9"/>
      <c r="C5" s="9"/>
      <c r="D5" s="9"/>
      <c r="E5" s="9"/>
    </row>
    <row r="6" spans="1:9" ht="39.75" customHeight="1" x14ac:dyDescent="0.2">
      <c r="A6" s="8" t="s">
        <v>4</v>
      </c>
      <c r="B6" s="15" t="s">
        <v>5</v>
      </c>
      <c r="C6" s="15" t="s">
        <v>6</v>
      </c>
      <c r="D6" s="15" t="s">
        <v>7</v>
      </c>
      <c r="E6" s="15" t="s">
        <v>8</v>
      </c>
      <c r="F6" s="16" t="s">
        <v>9</v>
      </c>
      <c r="G6" s="16" t="s">
        <v>10</v>
      </c>
      <c r="H6" s="16" t="s">
        <v>11</v>
      </c>
      <c r="I6" s="16" t="s">
        <v>12</v>
      </c>
    </row>
    <row r="7" spans="1:9" ht="18" customHeight="1" x14ac:dyDescent="0.2">
      <c r="A7" s="8"/>
      <c r="B7" s="17" t="s">
        <v>13</v>
      </c>
      <c r="C7" s="17" t="s">
        <v>14</v>
      </c>
      <c r="D7" s="17" t="s">
        <v>13</v>
      </c>
      <c r="E7" s="17" t="s">
        <v>13</v>
      </c>
      <c r="F7" s="18" t="s">
        <v>14</v>
      </c>
      <c r="G7" s="18" t="s">
        <v>14</v>
      </c>
      <c r="H7" s="18" t="s">
        <v>13</v>
      </c>
      <c r="I7" s="18" t="s">
        <v>13</v>
      </c>
    </row>
    <row r="8" spans="1:9" ht="19.5" customHeight="1" x14ac:dyDescent="0.2">
      <c r="A8" s="7" t="s">
        <v>15</v>
      </c>
      <c r="B8" s="7"/>
      <c r="C8" s="7"/>
      <c r="D8" s="7"/>
      <c r="E8" s="7"/>
    </row>
    <row r="9" spans="1:9" ht="39" x14ac:dyDescent="0.2">
      <c r="A9" s="19" t="s">
        <v>16</v>
      </c>
      <c r="B9" s="20" t="s">
        <v>13</v>
      </c>
      <c r="C9" s="20" t="s">
        <v>14</v>
      </c>
      <c r="D9" s="20" t="s">
        <v>13</v>
      </c>
      <c r="E9" s="20" t="s">
        <v>13</v>
      </c>
      <c r="F9" s="21" t="s">
        <v>14</v>
      </c>
      <c r="G9" s="21" t="s">
        <v>14</v>
      </c>
      <c r="H9" s="21" t="s">
        <v>13</v>
      </c>
      <c r="I9" s="21" t="s">
        <v>13</v>
      </c>
    </row>
    <row r="10" spans="1:9" ht="25.5" customHeight="1" x14ac:dyDescent="0.2">
      <c r="A10" s="19" t="s">
        <v>17</v>
      </c>
      <c r="B10" s="20" t="s">
        <v>18</v>
      </c>
      <c r="C10" s="20" t="s">
        <v>19</v>
      </c>
      <c r="D10" s="20" t="s">
        <v>20</v>
      </c>
      <c r="E10" s="20" t="s">
        <v>19</v>
      </c>
      <c r="F10" s="21" t="s">
        <v>21</v>
      </c>
      <c r="G10" s="21" t="s">
        <v>22</v>
      </c>
      <c r="H10" s="21" t="s">
        <v>23</v>
      </c>
      <c r="I10" s="21" t="s">
        <v>24</v>
      </c>
    </row>
    <row r="11" spans="1:9" ht="52" x14ac:dyDescent="0.2">
      <c r="A11" s="19" t="s">
        <v>25</v>
      </c>
      <c r="B11" s="22" t="s">
        <v>26</v>
      </c>
      <c r="C11" s="22" t="s">
        <v>27</v>
      </c>
      <c r="D11" s="22" t="s">
        <v>28</v>
      </c>
      <c r="E11" s="22" t="s">
        <v>29</v>
      </c>
      <c r="F11" s="23" t="s">
        <v>30</v>
      </c>
      <c r="G11" s="23" t="s">
        <v>31</v>
      </c>
      <c r="H11" s="23" t="s">
        <v>32</v>
      </c>
      <c r="I11" s="23" t="s">
        <v>33</v>
      </c>
    </row>
    <row r="12" spans="1:9" ht="78" x14ac:dyDescent="0.2">
      <c r="A12" s="19" t="s">
        <v>34</v>
      </c>
      <c r="B12" s="22" t="s">
        <v>35</v>
      </c>
      <c r="C12" s="22" t="s">
        <v>36</v>
      </c>
      <c r="D12" s="22" t="s">
        <v>35</v>
      </c>
      <c r="E12" s="22" t="s">
        <v>35</v>
      </c>
      <c r="F12" s="23" t="s">
        <v>37</v>
      </c>
      <c r="G12" s="23" t="s">
        <v>38</v>
      </c>
      <c r="H12" s="23" t="s">
        <v>39</v>
      </c>
      <c r="I12" s="23" t="s">
        <v>40</v>
      </c>
    </row>
    <row r="13" spans="1:9" ht="25.5" customHeight="1" x14ac:dyDescent="0.2">
      <c r="A13" s="19" t="s">
        <v>41</v>
      </c>
      <c r="B13" s="20" t="s">
        <v>42</v>
      </c>
      <c r="C13" s="20" t="s">
        <v>42</v>
      </c>
      <c r="D13" s="20" t="s">
        <v>42</v>
      </c>
      <c r="E13" s="20" t="s">
        <v>42</v>
      </c>
      <c r="F13" s="21" t="s">
        <v>43</v>
      </c>
      <c r="G13" s="21" t="s">
        <v>43</v>
      </c>
      <c r="H13" s="21" t="s">
        <v>43</v>
      </c>
      <c r="I13" s="21" t="s">
        <v>43</v>
      </c>
    </row>
    <row r="14" spans="1:9" ht="19.5" customHeight="1" x14ac:dyDescent="0.2">
      <c r="A14" s="6" t="s">
        <v>44</v>
      </c>
      <c r="B14" s="6"/>
      <c r="C14" s="6"/>
      <c r="D14" s="6"/>
      <c r="E14" s="6"/>
    </row>
    <row r="15" spans="1:9" ht="25.5" customHeight="1" x14ac:dyDescent="0.2">
      <c r="A15" s="19" t="s">
        <v>45</v>
      </c>
      <c r="B15" s="24">
        <v>14480</v>
      </c>
      <c r="C15" s="24">
        <v>14480</v>
      </c>
      <c r="D15" s="24">
        <v>16200</v>
      </c>
      <c r="E15" s="24">
        <v>11800</v>
      </c>
      <c r="F15" s="25">
        <v>14560</v>
      </c>
      <c r="G15" s="25">
        <v>12381.6</v>
      </c>
      <c r="H15" s="25">
        <v>9750</v>
      </c>
      <c r="I15" s="25">
        <v>18600</v>
      </c>
    </row>
    <row r="16" spans="1:9" ht="30" customHeight="1" x14ac:dyDescent="0.2">
      <c r="A16" s="19" t="s">
        <v>46</v>
      </c>
      <c r="B16" s="24">
        <v>1188.8</v>
      </c>
      <c r="C16" s="24">
        <v>1192.0999999999999</v>
      </c>
      <c r="D16" s="24">
        <v>1344.6</v>
      </c>
      <c r="E16" s="24">
        <v>1003</v>
      </c>
      <c r="F16" s="25">
        <v>873.6</v>
      </c>
      <c r="G16" s="25">
        <v>923.3</v>
      </c>
      <c r="H16" s="25">
        <v>487.5</v>
      </c>
      <c r="I16" s="25">
        <v>744</v>
      </c>
    </row>
    <row r="17" spans="1:9" ht="25.5" customHeight="1" x14ac:dyDescent="0.2">
      <c r="A17" s="19" t="s">
        <v>47</v>
      </c>
      <c r="B17" s="26">
        <v>0.99</v>
      </c>
      <c r="C17" s="26">
        <v>0.99</v>
      </c>
      <c r="D17" s="26">
        <v>0.98</v>
      </c>
      <c r="E17" s="26">
        <v>0.99</v>
      </c>
      <c r="F17" s="27">
        <v>0.6</v>
      </c>
      <c r="G17" s="27">
        <v>0.75</v>
      </c>
      <c r="H17" s="27">
        <v>0.75</v>
      </c>
      <c r="I17" s="27">
        <v>0.8</v>
      </c>
    </row>
    <row r="18" spans="1:9" ht="25.5" customHeight="1" x14ac:dyDescent="0.2">
      <c r="A18" s="19" t="s">
        <v>48</v>
      </c>
      <c r="B18" s="26">
        <v>0.01</v>
      </c>
      <c r="C18" s="26">
        <v>0.01</v>
      </c>
      <c r="D18" s="26">
        <v>0.02</v>
      </c>
      <c r="E18" s="26">
        <v>0.01</v>
      </c>
      <c r="F18" s="27">
        <v>0.4</v>
      </c>
      <c r="G18" s="27">
        <v>0.25</v>
      </c>
      <c r="H18" s="27">
        <v>0.25</v>
      </c>
      <c r="I18" s="27">
        <v>0.2</v>
      </c>
    </row>
    <row r="19" spans="1:9" ht="25.5" customHeight="1" x14ac:dyDescent="0.2">
      <c r="A19" s="19" t="s">
        <v>49</v>
      </c>
      <c r="B19" s="24">
        <v>20</v>
      </c>
      <c r="C19" s="24">
        <v>20</v>
      </c>
      <c r="D19" s="24">
        <v>24</v>
      </c>
      <c r="E19" s="24">
        <v>19</v>
      </c>
      <c r="F19" s="25">
        <v>22</v>
      </c>
      <c r="G19" s="25">
        <v>15</v>
      </c>
      <c r="H19" s="25">
        <v>15</v>
      </c>
      <c r="I19" s="25">
        <v>18</v>
      </c>
    </row>
    <row r="20" spans="1:9" ht="30" customHeight="1" x14ac:dyDescent="0.2">
      <c r="A20" s="19" t="s">
        <v>50</v>
      </c>
      <c r="B20" s="28">
        <v>7.7200000000000005E-2</v>
      </c>
      <c r="C20" s="29">
        <v>6.2E-2</v>
      </c>
      <c r="D20" s="28">
        <v>7.7200000000000005E-2</v>
      </c>
      <c r="E20" s="28">
        <v>7.7200000000000005E-2</v>
      </c>
      <c r="F20" s="30">
        <v>7.7200000000000005E-2</v>
      </c>
      <c r="G20" s="31">
        <v>6.2E-2</v>
      </c>
      <c r="H20" s="30">
        <v>7.7200000000000005E-2</v>
      </c>
      <c r="I20" s="30">
        <v>7.7200000000000005E-2</v>
      </c>
    </row>
    <row r="21" spans="1:9" ht="19.5" customHeight="1" x14ac:dyDescent="0.2">
      <c r="A21" s="5" t="s">
        <v>51</v>
      </c>
      <c r="B21" s="5"/>
      <c r="C21" s="5"/>
      <c r="D21" s="5"/>
      <c r="E21" s="5"/>
    </row>
    <row r="22" spans="1:9" ht="25.5" customHeight="1" x14ac:dyDescent="0.2">
      <c r="A22" s="32" t="s">
        <v>52</v>
      </c>
      <c r="B22" s="33">
        <f t="shared" ref="B22:I22" si="0">IFERROR(B16*B17,"")</f>
        <v>1176.912</v>
      </c>
      <c r="C22" s="33">
        <f t="shared" si="0"/>
        <v>1180.1789999999999</v>
      </c>
      <c r="D22" s="33">
        <f t="shared" si="0"/>
        <v>1317.7079999999999</v>
      </c>
      <c r="E22" s="33">
        <f t="shared" si="0"/>
        <v>992.97</v>
      </c>
      <c r="F22" s="33">
        <f t="shared" si="0"/>
        <v>524.16</v>
      </c>
      <c r="G22" s="33">
        <f t="shared" si="0"/>
        <v>692.47499999999991</v>
      </c>
      <c r="H22" s="33">
        <f t="shared" si="0"/>
        <v>365.625</v>
      </c>
      <c r="I22" s="33">
        <f t="shared" si="0"/>
        <v>595.20000000000005</v>
      </c>
    </row>
    <row r="23" spans="1:9" ht="31.5" customHeight="1" x14ac:dyDescent="0.2">
      <c r="A23" s="32" t="s">
        <v>53</v>
      </c>
      <c r="B23" s="34">
        <f t="shared" ref="B23:I23" si="1">IFERROR((B22*B19*B20)/B15,"")</f>
        <v>0.12549393149171273</v>
      </c>
      <c r="C23" s="34">
        <f t="shared" si="1"/>
        <v>0.10106505248618784</v>
      </c>
      <c r="D23" s="34">
        <f t="shared" si="1"/>
        <v>0.150706752</v>
      </c>
      <c r="E23" s="34">
        <f t="shared" si="1"/>
        <v>0.12343122000000002</v>
      </c>
      <c r="F23" s="34">
        <f t="shared" si="1"/>
        <v>6.11424E-2</v>
      </c>
      <c r="G23" s="34">
        <f t="shared" si="1"/>
        <v>5.201280529172319E-2</v>
      </c>
      <c r="H23" s="34">
        <f t="shared" si="1"/>
        <v>4.3424999999999998E-2</v>
      </c>
      <c r="I23" s="34">
        <f t="shared" si="1"/>
        <v>4.4467200000000005E-2</v>
      </c>
    </row>
    <row r="24" spans="1:9" ht="19.5" customHeight="1" x14ac:dyDescent="0.2">
      <c r="A24" s="4" t="s">
        <v>54</v>
      </c>
      <c r="B24" s="4"/>
      <c r="C24" s="4"/>
      <c r="D24" s="4"/>
      <c r="E24" s="4"/>
    </row>
    <row r="25" spans="1:9" ht="25.5" customHeight="1" x14ac:dyDescent="0.2">
      <c r="A25" s="32" t="s">
        <v>55</v>
      </c>
      <c r="B25" s="33">
        <f t="shared" ref="B25:I25" si="2">IFERROR(B16*B18,"")</f>
        <v>11.888</v>
      </c>
      <c r="C25" s="33">
        <f t="shared" si="2"/>
        <v>11.920999999999999</v>
      </c>
      <c r="D25" s="33">
        <f t="shared" si="2"/>
        <v>26.891999999999999</v>
      </c>
      <c r="E25" s="33">
        <f t="shared" si="2"/>
        <v>10.029999999999999</v>
      </c>
      <c r="F25" s="33">
        <f t="shared" si="2"/>
        <v>349.44000000000005</v>
      </c>
      <c r="G25" s="33">
        <f t="shared" si="2"/>
        <v>230.82499999999999</v>
      </c>
      <c r="H25" s="33">
        <f t="shared" si="2"/>
        <v>121.875</v>
      </c>
      <c r="I25" s="33">
        <f t="shared" si="2"/>
        <v>148.80000000000001</v>
      </c>
    </row>
    <row r="26" spans="1:9" ht="30" customHeight="1" x14ac:dyDescent="0.2">
      <c r="A26" s="19" t="s">
        <v>56</v>
      </c>
      <c r="B26" s="35">
        <v>438</v>
      </c>
      <c r="C26" s="35">
        <v>441.9</v>
      </c>
      <c r="D26" s="35">
        <v>437.9</v>
      </c>
      <c r="E26" s="35">
        <v>438</v>
      </c>
      <c r="F26" s="36">
        <v>338</v>
      </c>
      <c r="G26" s="36">
        <v>338.1</v>
      </c>
      <c r="H26" s="36">
        <v>338.1</v>
      </c>
      <c r="I26" s="36">
        <v>338.1</v>
      </c>
    </row>
    <row r="27" spans="1:9" ht="19.5" customHeight="1" x14ac:dyDescent="0.2">
      <c r="A27" s="3" t="s">
        <v>57</v>
      </c>
      <c r="B27" s="3"/>
      <c r="C27" s="3"/>
      <c r="D27" s="3"/>
      <c r="E27" s="3"/>
    </row>
    <row r="28" spans="1:9" ht="27.75" customHeight="1" x14ac:dyDescent="0.2">
      <c r="A28" s="37" t="s">
        <v>58</v>
      </c>
      <c r="B28" s="38">
        <f t="shared" ref="B28:I28" si="3">IFERROR(B23+B26,"")</f>
        <v>438.12549393149169</v>
      </c>
      <c r="C28" s="38">
        <f t="shared" si="3"/>
        <v>442.00106505248618</v>
      </c>
      <c r="D28" s="38">
        <f t="shared" si="3"/>
        <v>438.050706752</v>
      </c>
      <c r="E28" s="38">
        <f t="shared" si="3"/>
        <v>438.12343121999999</v>
      </c>
      <c r="F28" s="38">
        <f t="shared" si="3"/>
        <v>338.06114239999999</v>
      </c>
      <c r="G28" s="38">
        <f t="shared" si="3"/>
        <v>338.15201280529175</v>
      </c>
      <c r="H28" s="38">
        <f t="shared" si="3"/>
        <v>338.14342500000004</v>
      </c>
      <c r="I28" s="38">
        <f t="shared" si="3"/>
        <v>338.14446720000001</v>
      </c>
    </row>
    <row r="29" spans="1:9" ht="25.5" customHeight="1" x14ac:dyDescent="0.2">
      <c r="A29" s="39" t="s">
        <v>59</v>
      </c>
      <c r="B29" s="40">
        <v>438.1</v>
      </c>
      <c r="C29" s="40">
        <v>438.1</v>
      </c>
      <c r="D29" s="40">
        <v>438.1</v>
      </c>
      <c r="E29" s="40">
        <v>438.1</v>
      </c>
      <c r="F29" s="40">
        <v>438.1</v>
      </c>
      <c r="G29" s="40">
        <v>438.1</v>
      </c>
      <c r="H29" s="40">
        <v>438.1</v>
      </c>
      <c r="I29" s="40">
        <v>438.1</v>
      </c>
    </row>
    <row r="30" spans="1:9" ht="25.5" customHeight="1" x14ac:dyDescent="0.2">
      <c r="A30" s="19" t="s">
        <v>60</v>
      </c>
      <c r="B30" s="41">
        <f t="shared" ref="B30:I30" si="4">IFERROR(B28-B29,"")</f>
        <v>2.5493931491666899E-2</v>
      </c>
      <c r="C30" s="41">
        <f t="shared" si="4"/>
        <v>3.9010650524861603</v>
      </c>
      <c r="D30" s="41">
        <f t="shared" si="4"/>
        <v>-4.9293248000026324E-2</v>
      </c>
      <c r="E30" s="41">
        <f t="shared" si="4"/>
        <v>2.343121999996356E-2</v>
      </c>
      <c r="F30" s="41">
        <f t="shared" si="4"/>
        <v>-100.03885760000003</v>
      </c>
      <c r="G30" s="41">
        <f t="shared" si="4"/>
        <v>-99.947987194708276</v>
      </c>
      <c r="H30" s="41">
        <f t="shared" si="4"/>
        <v>-99.956574999999987</v>
      </c>
      <c r="I30" s="41">
        <f t="shared" si="4"/>
        <v>-99.955532800000015</v>
      </c>
    </row>
    <row r="31" spans="1:9" ht="25.5" customHeight="1" x14ac:dyDescent="0.2">
      <c r="A31" s="19" t="s">
        <v>61</v>
      </c>
      <c r="B31" s="42">
        <f t="shared" ref="B31:I31" si="5">IFERROR((B28-B29)/B29,"")</f>
        <v>5.8192037187096319E-5</v>
      </c>
      <c r="C31" s="42">
        <f t="shared" si="5"/>
        <v>8.9045082229768542E-3</v>
      </c>
      <c r="D31" s="42">
        <f t="shared" si="5"/>
        <v>-1.1251597352208702E-4</v>
      </c>
      <c r="E31" s="42">
        <f t="shared" si="5"/>
        <v>5.348372517681707E-5</v>
      </c>
      <c r="F31" s="42">
        <f t="shared" si="5"/>
        <v>-0.2283470842273454</v>
      </c>
      <c r="G31" s="42">
        <f t="shared" si="5"/>
        <v>-0.22813966490460688</v>
      </c>
      <c r="H31" s="42">
        <f t="shared" si="5"/>
        <v>-0.2281592672905729</v>
      </c>
      <c r="I31" s="42">
        <f t="shared" si="5"/>
        <v>-0.22815688838164805</v>
      </c>
    </row>
    <row r="32" spans="1:9" ht="19.5" customHeight="1" x14ac:dyDescent="0.2">
      <c r="A32" s="2" t="s">
        <v>62</v>
      </c>
      <c r="B32" s="2"/>
      <c r="C32" s="2"/>
      <c r="D32" s="2"/>
      <c r="E32" s="2"/>
    </row>
    <row r="33" spans="1:9" ht="25.5" customHeight="1" x14ac:dyDescent="0.2">
      <c r="A33" s="43" t="s">
        <v>63</v>
      </c>
      <c r="B33" s="44" t="str">
        <f t="shared" ref="B33:I33" si="6">IFERROR(IF(AND(B28&gt;=250,B28&lt;=500),"✓ En rango","⚠ Verificar"),"")</f>
        <v>✓ En rango</v>
      </c>
      <c r="C33" s="44" t="str">
        <f t="shared" si="6"/>
        <v>✓ En rango</v>
      </c>
      <c r="D33" s="44" t="str">
        <f t="shared" si="6"/>
        <v>✓ En rango</v>
      </c>
      <c r="E33" s="44" t="str">
        <f t="shared" si="6"/>
        <v>✓ En rango</v>
      </c>
      <c r="F33" s="45" t="str">
        <f t="shared" si="6"/>
        <v>✓ En rango</v>
      </c>
      <c r="G33" s="45" t="str">
        <f t="shared" si="6"/>
        <v>✓ En rango</v>
      </c>
      <c r="H33" s="45" t="str">
        <f t="shared" si="6"/>
        <v>✓ En rango</v>
      </c>
      <c r="I33" s="45" t="str">
        <f t="shared" si="6"/>
        <v>✓ En rango</v>
      </c>
    </row>
    <row r="34" spans="1:9" ht="25.5" customHeight="1" x14ac:dyDescent="0.2">
      <c r="A34" s="43" t="s">
        <v>64</v>
      </c>
      <c r="B34" s="44" t="str">
        <f t="shared" ref="B34:I34" si="7">IFERROR(IF(B18&gt;=0.113,"✓ Cumple","⚠ Por debajo de 11.3%"),"")</f>
        <v>⚠ Por debajo de 11.3%</v>
      </c>
      <c r="C34" s="44" t="str">
        <f t="shared" si="7"/>
        <v>⚠ Por debajo de 11.3%</v>
      </c>
      <c r="D34" s="44" t="str">
        <f t="shared" si="7"/>
        <v>⚠ Por debajo de 11.3%</v>
      </c>
      <c r="E34" s="44" t="str">
        <f t="shared" si="7"/>
        <v>⚠ Por debajo de 11.3%</v>
      </c>
      <c r="F34" s="45" t="str">
        <f t="shared" si="7"/>
        <v>✓ Cumple</v>
      </c>
      <c r="G34" s="45" t="str">
        <f t="shared" si="7"/>
        <v>✓ Cumple</v>
      </c>
      <c r="H34" s="45" t="str">
        <f t="shared" si="7"/>
        <v>✓ Cumple</v>
      </c>
      <c r="I34" s="45" t="str">
        <f t="shared" si="7"/>
        <v>✓ Cumple</v>
      </c>
    </row>
    <row r="35" spans="1:9" ht="25.5" customHeight="1" x14ac:dyDescent="0.2">
      <c r="A35" s="43" t="s">
        <v>65</v>
      </c>
      <c r="B35" s="44" t="str">
        <f t="shared" ref="B35:I35" si="8">IFERROR(IF(B13&lt;&gt;"","✓ Código registrado — verificar vs H5","⚠ Registrar código"),"")</f>
        <v>✓ Código registrado — verificar vs H5</v>
      </c>
      <c r="C35" s="44" t="str">
        <f t="shared" si="8"/>
        <v>✓ Código registrado — verificar vs H5</v>
      </c>
      <c r="D35" s="44" t="str">
        <f t="shared" si="8"/>
        <v>✓ Código registrado — verificar vs H5</v>
      </c>
      <c r="E35" s="44" t="str">
        <f t="shared" si="8"/>
        <v>✓ Código registrado — verificar vs H5</v>
      </c>
      <c r="F35" s="45" t="str">
        <f t="shared" si="8"/>
        <v>✓ Código registrado — verificar vs H5</v>
      </c>
      <c r="G35" s="45" t="str">
        <f t="shared" si="8"/>
        <v>✓ Código registrado — verificar vs H5</v>
      </c>
      <c r="H35" s="45" t="str">
        <f t="shared" si="8"/>
        <v>✓ Código registrado — verificar vs H5</v>
      </c>
      <c r="I35" s="45" t="str">
        <f t="shared" si="8"/>
        <v>✓ Código registrado — verificar vs H5</v>
      </c>
    </row>
    <row r="36" spans="1:9" ht="25.5" customHeight="1" x14ac:dyDescent="0.2">
      <c r="A36" s="43" t="s">
        <v>66</v>
      </c>
      <c r="B36" s="44" t="str">
        <f t="shared" ref="B36:I36" si="9">IFERROR(IF(B20&lt;=0.0772,"✓ Factor correcto","⚠ Verificar — máx. ponderado 0.0772"),"")</f>
        <v>✓ Factor correcto</v>
      </c>
      <c r="C36" s="44" t="str">
        <f t="shared" si="9"/>
        <v>✓ Factor correcto</v>
      </c>
      <c r="D36" s="44" t="str">
        <f t="shared" si="9"/>
        <v>✓ Factor correcto</v>
      </c>
      <c r="E36" s="44" t="str">
        <f t="shared" si="9"/>
        <v>✓ Factor correcto</v>
      </c>
      <c r="F36" s="45" t="str">
        <f t="shared" si="9"/>
        <v>✓ Factor correcto</v>
      </c>
      <c r="G36" s="45" t="str">
        <f t="shared" si="9"/>
        <v>✓ Factor correcto</v>
      </c>
      <c r="H36" s="45" t="str">
        <f t="shared" si="9"/>
        <v>✓ Factor correcto</v>
      </c>
      <c r="I36" s="45" t="str">
        <f t="shared" si="9"/>
        <v>✓ Factor correcto</v>
      </c>
    </row>
    <row r="37" spans="1:9" ht="48" customHeight="1" x14ac:dyDescent="0.2">
      <c r="A37" s="1" t="s">
        <v>67</v>
      </c>
      <c r="B37" s="1"/>
      <c r="C37" s="1"/>
      <c r="D37" s="1"/>
      <c r="E37" s="1"/>
      <c r="F37" s="46"/>
      <c r="G37" s="46"/>
      <c r="H37" s="46"/>
      <c r="I37" s="46"/>
    </row>
    <row r="38" spans="1:9" ht="90.75" customHeight="1" x14ac:dyDescent="0.2">
      <c r="A38" s="14" t="s">
        <v>68</v>
      </c>
      <c r="B38" s="47"/>
      <c r="C38" s="47"/>
      <c r="D38" s="47"/>
      <c r="E38" s="47"/>
    </row>
  </sheetData>
  <mergeCells count="13">
    <mergeCell ref="A27:E27"/>
    <mergeCell ref="A32:E32"/>
    <mergeCell ref="A37:E37"/>
    <mergeCell ref="A6:A7"/>
    <mergeCell ref="A8:E8"/>
    <mergeCell ref="A14:E14"/>
    <mergeCell ref="A21:E21"/>
    <mergeCell ref="A24:E24"/>
    <mergeCell ref="A1:E1"/>
    <mergeCell ref="A2:E2"/>
    <mergeCell ref="A3:E3"/>
    <mergeCell ref="A4:E4"/>
    <mergeCell ref="A5:E5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ACV_ACOTADO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Irina Dominguez</cp:lastModifiedBy>
  <cp:revision>0</cp:revision>
  <dcterms:created xsi:type="dcterms:W3CDTF">2026-04-28T23:53:42Z</dcterms:created>
  <dcterms:modified xsi:type="dcterms:W3CDTF">2026-05-29T01:09:28Z</dcterms:modified>
  <dc:language>en-US</dc:language>
</cp:coreProperties>
</file>