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https://d.docs.live.net/96db0c7bcab1bbb8/Escritorio/"/>
    </mc:Choice>
  </mc:AlternateContent>
  <xr:revisionPtr revIDLastSave="139" documentId="8_{A8F1380F-6BED-41E4-95CF-3B43B72F8F21}" xr6:coauthVersionLast="46" xr6:coauthVersionMax="46" xr10:uidLastSave="{AB23E59E-E3DA-4A2E-A5E5-2CEB5E79D2DB}"/>
  <bookViews>
    <workbookView xWindow="-108" yWindow="-108" windowWidth="23256" windowHeight="12576" activeTab="4" xr2:uid="{00000000-000D-0000-FFFF-FFFF00000000}"/>
  </bookViews>
  <sheets>
    <sheet name="Menú" sheetId="1" r:id="rId1"/>
    <sheet name="1" sheetId="2" r:id="rId2"/>
    <sheet name="2" sheetId="3" r:id="rId3"/>
    <sheet name="3" sheetId="4" r:id="rId4"/>
    <sheet name="4" sheetId="5" r:id="rId5"/>
    <sheet name="5"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1" i="5" l="1"/>
  <c r="H10" i="5"/>
  <c r="H9" i="5"/>
  <c r="I11" i="5"/>
  <c r="J11" i="5"/>
  <c r="K11" i="5"/>
  <c r="L11" i="5"/>
  <c r="D14" i="2"/>
  <c r="I10" i="5"/>
  <c r="J10" i="5"/>
  <c r="K10" i="5"/>
  <c r="L10" i="5"/>
  <c r="D33" i="6"/>
  <c r="D34" i="6"/>
  <c r="C33" i="6"/>
  <c r="C32" i="6"/>
  <c r="F32" i="6" s="1"/>
  <c r="E33" i="6"/>
  <c r="C14" i="6"/>
  <c r="D39" i="2"/>
  <c r="J24" i="5"/>
  <c r="D32" i="2"/>
  <c r="C39" i="2"/>
  <c r="C38" i="2"/>
  <c r="D52" i="5"/>
  <c r="B46" i="5"/>
  <c r="B52" i="5"/>
  <c r="I18" i="5"/>
  <c r="H18" i="5"/>
  <c r="C18" i="5"/>
  <c r="I13" i="5"/>
  <c r="H13" i="5"/>
  <c r="I8" i="5"/>
  <c r="H8" i="5"/>
  <c r="D18" i="5"/>
  <c r="A2" i="2"/>
  <c r="Q3" i="2"/>
  <c r="L3" i="2"/>
  <c r="M3" i="2"/>
  <c r="E9" i="5"/>
  <c r="E11" i="5"/>
  <c r="C10" i="5"/>
  <c r="A13" i="2"/>
  <c r="U3" i="2" l="1"/>
  <c r="D11" i="4"/>
  <c r="D32" i="6"/>
  <c r="J23" i="6"/>
  <c r="H23" i="6"/>
  <c r="C23" i="6"/>
  <c r="B23" i="6"/>
  <c r="J22" i="6"/>
  <c r="H22" i="6"/>
  <c r="C22" i="6"/>
  <c r="B22" i="6"/>
  <c r="J21" i="6"/>
  <c r="H21" i="6"/>
  <c r="C21" i="6"/>
  <c r="B21" i="6"/>
  <c r="J20" i="6"/>
  <c r="H20" i="6"/>
  <c r="C20" i="6"/>
  <c r="B20" i="6"/>
  <c r="J19" i="6"/>
  <c r="H19" i="6"/>
  <c r="C19" i="6"/>
  <c r="B19" i="6"/>
  <c r="J18" i="6"/>
  <c r="H18" i="6"/>
  <c r="C18" i="6"/>
  <c r="B18" i="6"/>
  <c r="J17" i="6"/>
  <c r="H17" i="6"/>
  <c r="C17" i="6"/>
  <c r="B17" i="6"/>
  <c r="J16" i="6"/>
  <c r="H16" i="6"/>
  <c r="C16" i="6"/>
  <c r="B16" i="6"/>
  <c r="J15" i="6"/>
  <c r="H15" i="6"/>
  <c r="G15" i="6"/>
  <c r="G16" i="6" s="1"/>
  <c r="G17" i="6" s="1"/>
  <c r="G18" i="6" s="1"/>
  <c r="G19" i="6" s="1"/>
  <c r="G20" i="6" s="1"/>
  <c r="G21" i="6" s="1"/>
  <c r="G22" i="6" s="1"/>
  <c r="G23" i="6" s="1"/>
  <c r="G24" i="6" s="1"/>
  <c r="C15" i="6"/>
  <c r="B15" i="6"/>
  <c r="J14" i="6"/>
  <c r="H14" i="6"/>
  <c r="B14" i="6"/>
  <c r="B13" i="6"/>
  <c r="B49" i="5"/>
  <c r="B45" i="5"/>
  <c r="B30" i="5"/>
  <c r="B23" i="5"/>
  <c r="C11" i="5"/>
  <c r="D11" i="5" s="1"/>
  <c r="F11" i="5" s="1"/>
  <c r="G11" i="5" s="1"/>
  <c r="D10" i="4"/>
  <c r="F31" i="3"/>
  <c r="C23" i="3"/>
  <c r="F17" i="3"/>
  <c r="C12" i="3"/>
  <c r="G11" i="3"/>
  <c r="G10" i="3"/>
  <c r="G9" i="3"/>
  <c r="G8" i="3"/>
  <c r="G7" i="3"/>
  <c r="G6" i="3"/>
  <c r="G5" i="3"/>
  <c r="B31" i="2"/>
  <c r="F9" i="4" s="1"/>
  <c r="D27" i="2"/>
  <c r="P26" i="2"/>
  <c r="Q26" i="2" s="1"/>
  <c r="R26" i="2" s="1"/>
  <c r="S26" i="2" s="1"/>
  <c r="N26" i="2"/>
  <c r="O26" i="2" s="1"/>
  <c r="L26" i="2"/>
  <c r="M26" i="2" s="1"/>
  <c r="C26" i="2"/>
  <c r="E26" i="2" s="1"/>
  <c r="B26" i="2"/>
  <c r="P25" i="2"/>
  <c r="Q25" i="2" s="1"/>
  <c r="R25" i="2" s="1"/>
  <c r="S25" i="2" s="1"/>
  <c r="C25" i="2"/>
  <c r="B25" i="2"/>
  <c r="P24" i="2"/>
  <c r="Q24" i="2" s="1"/>
  <c r="R24" i="2" s="1"/>
  <c r="S24" i="2" s="1"/>
  <c r="C24" i="2"/>
  <c r="L24" i="2" s="1"/>
  <c r="M24" i="2" s="1"/>
  <c r="N24" i="2" s="1"/>
  <c r="O24" i="2" s="1"/>
  <c r="B24" i="2"/>
  <c r="P23" i="2"/>
  <c r="Q23" i="2" s="1"/>
  <c r="R23" i="2" s="1"/>
  <c r="S23" i="2" s="1"/>
  <c r="C23" i="2"/>
  <c r="B23" i="2"/>
  <c r="P22" i="2"/>
  <c r="Q22" i="2" s="1"/>
  <c r="R22" i="2" s="1"/>
  <c r="S22" i="2" s="1"/>
  <c r="C22" i="2"/>
  <c r="E22" i="2" s="1"/>
  <c r="B22" i="2"/>
  <c r="P21" i="2"/>
  <c r="Q21" i="2" s="1"/>
  <c r="R21" i="2" s="1"/>
  <c r="S21" i="2" s="1"/>
  <c r="C21" i="2"/>
  <c r="B21" i="2"/>
  <c r="P20" i="2"/>
  <c r="Q20" i="2" s="1"/>
  <c r="R20" i="2" s="1"/>
  <c r="S20" i="2" s="1"/>
  <c r="L20" i="2"/>
  <c r="M20" i="2" s="1"/>
  <c r="E20" i="2"/>
  <c r="C20" i="2"/>
  <c r="B20" i="2"/>
  <c r="P19" i="2"/>
  <c r="Q19" i="2" s="1"/>
  <c r="R19" i="2" s="1"/>
  <c r="S19" i="2" s="1"/>
  <c r="C19" i="2"/>
  <c r="B19" i="2"/>
  <c r="Q18" i="2"/>
  <c r="R18" i="2" s="1"/>
  <c r="S18" i="2" s="1"/>
  <c r="P18" i="2"/>
  <c r="C18" i="2"/>
  <c r="L18" i="2" s="1"/>
  <c r="B18" i="2"/>
  <c r="P17" i="2"/>
  <c r="Q17" i="2" s="1"/>
  <c r="R17" i="2" s="1"/>
  <c r="S17" i="2" s="1"/>
  <c r="C17" i="2"/>
  <c r="E17" i="2" s="1"/>
  <c r="B17" i="2"/>
  <c r="A17" i="2"/>
  <c r="W16" i="2"/>
  <c r="V16" i="2"/>
  <c r="U16" i="2"/>
  <c r="T16" i="2"/>
  <c r="S16" i="2"/>
  <c r="R16" i="2"/>
  <c r="Q16" i="2"/>
  <c r="P16" i="2"/>
  <c r="P12" i="2"/>
  <c r="Q12" i="2" s="1"/>
  <c r="R12" i="2" s="1"/>
  <c r="S12" i="2" s="1"/>
  <c r="L12" i="2"/>
  <c r="M12" i="2" s="1"/>
  <c r="E12" i="2"/>
  <c r="P11" i="2"/>
  <c r="Q11" i="2" s="1"/>
  <c r="L11" i="2"/>
  <c r="M11" i="2" s="1"/>
  <c r="N11" i="2" s="1"/>
  <c r="E11" i="2"/>
  <c r="P10" i="2"/>
  <c r="Q10" i="2" s="1"/>
  <c r="R10" i="2" s="1"/>
  <c r="S10" i="2" s="1"/>
  <c r="L10" i="2"/>
  <c r="M10" i="2" s="1"/>
  <c r="E10" i="2"/>
  <c r="P9" i="2"/>
  <c r="Q9" i="2" s="1"/>
  <c r="R9" i="2" s="1"/>
  <c r="S9" i="2" s="1"/>
  <c r="L9" i="2"/>
  <c r="M9" i="2" s="1"/>
  <c r="E9" i="2"/>
  <c r="P8" i="2"/>
  <c r="Q8" i="2" s="1"/>
  <c r="R8" i="2" s="1"/>
  <c r="S8" i="2" s="1"/>
  <c r="L8" i="2"/>
  <c r="M8" i="2" s="1"/>
  <c r="E8" i="2"/>
  <c r="P7" i="2"/>
  <c r="Q7" i="2" s="1"/>
  <c r="L7" i="2"/>
  <c r="M7" i="2" s="1"/>
  <c r="N7" i="2" s="1"/>
  <c r="E7" i="2"/>
  <c r="P6" i="2"/>
  <c r="Q6" i="2" s="1"/>
  <c r="R6" i="2" s="1"/>
  <c r="S6" i="2" s="1"/>
  <c r="L6" i="2"/>
  <c r="M6" i="2" s="1"/>
  <c r="E6" i="2"/>
  <c r="P5" i="2"/>
  <c r="Q5" i="2" s="1"/>
  <c r="R5" i="2" s="1"/>
  <c r="S5" i="2" s="1"/>
  <c r="L5" i="2"/>
  <c r="M5" i="2" s="1"/>
  <c r="E5" i="2"/>
  <c r="P4" i="2"/>
  <c r="Q4" i="2" s="1"/>
  <c r="R4" i="2" s="1"/>
  <c r="S4" i="2" s="1"/>
  <c r="L4" i="2"/>
  <c r="M4" i="2" s="1"/>
  <c r="N4" i="2" s="1"/>
  <c r="O4" i="2" s="1"/>
  <c r="E4" i="2"/>
  <c r="A4" i="2"/>
  <c r="A5" i="2" s="1"/>
  <c r="P3" i="2"/>
  <c r="R3" i="2" s="1"/>
  <c r="S3" i="2" s="1"/>
  <c r="E3" i="2"/>
  <c r="AA3" i="2"/>
  <c r="AB3" i="2" s="1"/>
  <c r="AC3" i="2" s="1"/>
  <c r="G23" i="1"/>
  <c r="C31" i="2" l="1"/>
  <c r="F10" i="4" s="1"/>
  <c r="C5" i="5"/>
  <c r="C20" i="5" s="1"/>
  <c r="C43" i="5" s="1"/>
  <c r="E24" i="2"/>
  <c r="L22" i="2"/>
  <c r="E13" i="2"/>
  <c r="F9" i="2" s="1"/>
  <c r="D20" i="6" s="1"/>
  <c r="E20" i="6" s="1"/>
  <c r="E18" i="2"/>
  <c r="G12" i="3"/>
  <c r="C12" i="5" s="1"/>
  <c r="C9" i="5"/>
  <c r="D9" i="4"/>
  <c r="R7" i="2"/>
  <c r="S7" i="2" s="1"/>
  <c r="U7" i="2"/>
  <c r="R11" i="2"/>
  <c r="S11" i="2" s="1"/>
  <c r="U11" i="2"/>
  <c r="T11" i="2"/>
  <c r="T7" i="2"/>
  <c r="T3" i="2"/>
  <c r="N3" i="2"/>
  <c r="V3" i="2" s="1"/>
  <c r="L17" i="2"/>
  <c r="M17" i="2" s="1"/>
  <c r="U17" i="2" s="1"/>
  <c r="T6" i="2"/>
  <c r="O7" i="2"/>
  <c r="N9" i="2"/>
  <c r="U9" i="2"/>
  <c r="T10" i="2"/>
  <c r="O11" i="2"/>
  <c r="L21" i="2"/>
  <c r="E21" i="2"/>
  <c r="V24" i="2"/>
  <c r="V26" i="2"/>
  <c r="A19" i="2"/>
  <c r="A6" i="2"/>
  <c r="N5" i="2"/>
  <c r="U5" i="2"/>
  <c r="U4" i="2"/>
  <c r="V4" i="2"/>
  <c r="U8" i="2"/>
  <c r="U12" i="2"/>
  <c r="T22" i="2"/>
  <c r="M22" i="2"/>
  <c r="W4" i="2"/>
  <c r="N6" i="2"/>
  <c r="U6" i="2"/>
  <c r="N8" i="2"/>
  <c r="N10" i="2"/>
  <c r="U10" i="2"/>
  <c r="N12" i="2"/>
  <c r="M18" i="2"/>
  <c r="T18" i="2"/>
  <c r="L19" i="2"/>
  <c r="E19" i="2"/>
  <c r="W24" i="2"/>
  <c r="W26" i="2"/>
  <c r="L2" i="2"/>
  <c r="L16" i="2" s="1"/>
  <c r="T5" i="2"/>
  <c r="T9" i="2"/>
  <c r="A18" i="2"/>
  <c r="U20" i="2"/>
  <c r="H2" i="2"/>
  <c r="T4" i="2"/>
  <c r="T8" i="2"/>
  <c r="T12" i="2"/>
  <c r="N20" i="2"/>
  <c r="T20" i="2"/>
  <c r="E23" i="2"/>
  <c r="L23" i="2"/>
  <c r="U24" i="2"/>
  <c r="T24" i="2"/>
  <c r="L25" i="2"/>
  <c r="E25" i="2"/>
  <c r="U26" i="2"/>
  <c r="T26" i="2"/>
  <c r="B24" i="5"/>
  <c r="C24" i="5" s="1"/>
  <c r="D24" i="5" s="1"/>
  <c r="E24" i="5" s="1"/>
  <c r="F24" i="5" s="1"/>
  <c r="G24" i="5" s="1"/>
  <c r="C4" i="4"/>
  <c r="C23" i="5"/>
  <c r="D10" i="5" l="1"/>
  <c r="E10" i="5" s="1"/>
  <c r="F10" i="5" s="1"/>
  <c r="G10" i="5" s="1"/>
  <c r="C25" i="5"/>
  <c r="C49" i="5" s="1"/>
  <c r="D9" i="5"/>
  <c r="F9" i="5" s="1"/>
  <c r="G9" i="5" s="1"/>
  <c r="D31" i="2"/>
  <c r="E5" i="5" s="1"/>
  <c r="E20" i="5" s="1"/>
  <c r="D5" i="5"/>
  <c r="D20" i="5" s="1"/>
  <c r="E6" i="6" s="1"/>
  <c r="D12" i="5"/>
  <c r="E12" i="5" s="1"/>
  <c r="D6" i="6"/>
  <c r="F12" i="2"/>
  <c r="D23" i="6" s="1"/>
  <c r="E23" i="6" s="1"/>
  <c r="F3" i="2"/>
  <c r="D14" i="6" s="1"/>
  <c r="E14" i="6" s="1"/>
  <c r="F6" i="2"/>
  <c r="D17" i="6" s="1"/>
  <c r="E17" i="6" s="1"/>
  <c r="F5" i="2"/>
  <c r="D16" i="6" s="1"/>
  <c r="E16" i="6" s="1"/>
  <c r="F8" i="2"/>
  <c r="D19" i="6" s="1"/>
  <c r="E19" i="6" s="1"/>
  <c r="B32" i="2"/>
  <c r="C6" i="5" s="1"/>
  <c r="F10" i="2"/>
  <c r="D21" i="6" s="1"/>
  <c r="E21" i="6" s="1"/>
  <c r="F4" i="2"/>
  <c r="D15" i="6" s="1"/>
  <c r="E15" i="6" s="1"/>
  <c r="E27" i="2"/>
  <c r="F19" i="2" s="1"/>
  <c r="V7" i="2"/>
  <c r="W7" i="2"/>
  <c r="O3" i="2"/>
  <c r="W3" i="2" s="1"/>
  <c r="F7" i="2"/>
  <c r="D18" i="6" s="1"/>
  <c r="E18" i="6" s="1"/>
  <c r="F11" i="2"/>
  <c r="D22" i="6" s="1"/>
  <c r="E22" i="6" s="1"/>
  <c r="U13" i="2"/>
  <c r="V11" i="2"/>
  <c r="W11" i="2"/>
  <c r="T13" i="2"/>
  <c r="C32" i="2" s="1"/>
  <c r="D6" i="5" s="1"/>
  <c r="T17" i="2"/>
  <c r="N17" i="2"/>
  <c r="V17" i="2" s="1"/>
  <c r="O10" i="2"/>
  <c r="W10" i="2" s="1"/>
  <c r="V10" i="2"/>
  <c r="T21" i="2"/>
  <c r="M21" i="2"/>
  <c r="T25" i="2"/>
  <c r="M25" i="2"/>
  <c r="O20" i="2"/>
  <c r="W20" i="2" s="1"/>
  <c r="V20" i="2"/>
  <c r="I2" i="2"/>
  <c r="J2" i="2" s="1"/>
  <c r="M2" i="2"/>
  <c r="O8" i="2"/>
  <c r="W8" i="2" s="1"/>
  <c r="V8" i="2"/>
  <c r="U22" i="2"/>
  <c r="N22" i="2"/>
  <c r="V5" i="2"/>
  <c r="O5" i="2"/>
  <c r="W5" i="2" s="1"/>
  <c r="T23" i="2"/>
  <c r="M23" i="2"/>
  <c r="U18" i="2"/>
  <c r="N18" i="2"/>
  <c r="D25" i="5"/>
  <c r="D49" i="5" s="1"/>
  <c r="C26" i="5"/>
  <c r="C48" i="5" s="1"/>
  <c r="C50" i="5" s="1"/>
  <c r="D23" i="5"/>
  <c r="F33" i="6"/>
  <c r="T19" i="2"/>
  <c r="M19" i="2"/>
  <c r="O12" i="2"/>
  <c r="W12" i="2" s="1"/>
  <c r="V12" i="2"/>
  <c r="B26" i="5"/>
  <c r="B48" i="5" s="1"/>
  <c r="B50" i="5" s="1"/>
  <c r="O6" i="2"/>
  <c r="W6" i="2" s="1"/>
  <c r="V6" i="2"/>
  <c r="A7" i="2"/>
  <c r="A20" i="2"/>
  <c r="V9" i="2"/>
  <c r="O9" i="2"/>
  <c r="W9" i="2" s="1"/>
  <c r="D38" i="2" l="1"/>
  <c r="D43" i="5"/>
  <c r="F11" i="4"/>
  <c r="E31" i="2"/>
  <c r="F31" i="2" s="1"/>
  <c r="W13" i="2"/>
  <c r="F32" i="2" s="1"/>
  <c r="G6" i="5" s="1"/>
  <c r="F13" i="2"/>
  <c r="F21" i="2"/>
  <c r="F24" i="2"/>
  <c r="E26" i="6"/>
  <c r="E27" i="6" s="1"/>
  <c r="F20" i="6" s="1"/>
  <c r="F17" i="2"/>
  <c r="B33" i="2"/>
  <c r="F20" i="2"/>
  <c r="F22" i="2"/>
  <c r="F23" i="2"/>
  <c r="F26" i="2"/>
  <c r="F25" i="2"/>
  <c r="F18" i="2"/>
  <c r="V13" i="2"/>
  <c r="E32" i="2" s="1"/>
  <c r="F6" i="5" s="1"/>
  <c r="T27" i="2"/>
  <c r="C33" i="2" s="1"/>
  <c r="D7" i="5" s="1"/>
  <c r="D8" i="5" s="1"/>
  <c r="D13" i="5" s="1"/>
  <c r="O17" i="2"/>
  <c r="W17" i="2" s="1"/>
  <c r="D26" i="5"/>
  <c r="D48" i="5" s="1"/>
  <c r="D50" i="5" s="1"/>
  <c r="E23" i="5"/>
  <c r="F12" i="5"/>
  <c r="E25" i="5"/>
  <c r="E49" i="5" s="1"/>
  <c r="N23" i="2"/>
  <c r="U23" i="2"/>
  <c r="N2" i="2"/>
  <c r="M16" i="2"/>
  <c r="N25" i="2"/>
  <c r="U25" i="2"/>
  <c r="F6" i="6"/>
  <c r="E43" i="5"/>
  <c r="N19" i="2"/>
  <c r="U19" i="2"/>
  <c r="A8" i="2"/>
  <c r="A21" i="2"/>
  <c r="C34" i="6"/>
  <c r="O22" i="2"/>
  <c r="W22" i="2" s="1"/>
  <c r="V22" i="2"/>
  <c r="F12" i="4"/>
  <c r="F5" i="5"/>
  <c r="F20" i="5" s="1"/>
  <c r="O18" i="2"/>
  <c r="W18" i="2" s="1"/>
  <c r="V18" i="2"/>
  <c r="U21" i="2"/>
  <c r="N21" i="2"/>
  <c r="E6" i="5" l="1"/>
  <c r="B34" i="2"/>
  <c r="D8" i="4"/>
  <c r="F21" i="6"/>
  <c r="F18" i="6"/>
  <c r="F22" i="6"/>
  <c r="F14" i="6"/>
  <c r="D12" i="4"/>
  <c r="F15" i="6"/>
  <c r="F27" i="2"/>
  <c r="C7" i="5"/>
  <c r="F19" i="6"/>
  <c r="F23" i="6"/>
  <c r="F17" i="6"/>
  <c r="F16" i="6"/>
  <c r="C34" i="2"/>
  <c r="U27" i="2"/>
  <c r="D33" i="2" s="1"/>
  <c r="D34" i="2" s="1"/>
  <c r="D55" i="5"/>
  <c r="V19" i="2"/>
  <c r="V27" i="2" s="1"/>
  <c r="E33" i="2" s="1"/>
  <c r="O19" i="2"/>
  <c r="W19" i="2" s="1"/>
  <c r="V23" i="2"/>
  <c r="O23" i="2"/>
  <c r="W23" i="2" s="1"/>
  <c r="V21" i="2"/>
  <c r="O21" i="2"/>
  <c r="W21" i="2" s="1"/>
  <c r="F13" i="4"/>
  <c r="G5" i="5"/>
  <c r="G20" i="5" s="1"/>
  <c r="N16" i="2"/>
  <c r="O2" i="2"/>
  <c r="O16" i="2" s="1"/>
  <c r="F43" i="5"/>
  <c r="G6" i="6"/>
  <c r="V25" i="2"/>
  <c r="O25" i="2"/>
  <c r="W25" i="2" s="1"/>
  <c r="E26" i="5"/>
  <c r="E48" i="5" s="1"/>
  <c r="E50" i="5" s="1"/>
  <c r="F23" i="5"/>
  <c r="A22" i="2"/>
  <c r="A9" i="2"/>
  <c r="G12" i="5"/>
  <c r="F25" i="5"/>
  <c r="B34" i="5" l="1"/>
  <c r="C34" i="5" s="1"/>
  <c r="D34" i="5" s="1"/>
  <c r="E34" i="5" s="1"/>
  <c r="F34" i="5" s="1"/>
  <c r="G34" i="5" s="1"/>
  <c r="D14" i="4"/>
  <c r="D16" i="4" s="1"/>
  <c r="J8" i="4" s="1"/>
  <c r="I9" i="4" s="1"/>
  <c r="C14" i="5" s="1"/>
  <c r="C8" i="5"/>
  <c r="C7" i="6"/>
  <c r="E7" i="5"/>
  <c r="E8" i="5" s="1"/>
  <c r="F24" i="6"/>
  <c r="B33" i="6" s="1"/>
  <c r="B34" i="6" s="1"/>
  <c r="I21" i="6" s="1"/>
  <c r="W27" i="2"/>
  <c r="F33" i="2" s="1"/>
  <c r="G7" i="5" s="1"/>
  <c r="G8" i="5" s="1"/>
  <c r="F7" i="5"/>
  <c r="F8" i="5" s="1"/>
  <c r="E34" i="2"/>
  <c r="F26" i="5"/>
  <c r="F48" i="5" s="1"/>
  <c r="G23" i="5"/>
  <c r="H6" i="6"/>
  <c r="G43" i="5"/>
  <c r="D56" i="5"/>
  <c r="D57" i="5" s="1"/>
  <c r="G25" i="5"/>
  <c r="G49" i="5" s="1"/>
  <c r="F49" i="5"/>
  <c r="A23" i="2"/>
  <c r="A10" i="2"/>
  <c r="G13" i="5" l="1"/>
  <c r="L8" i="5"/>
  <c r="J8" i="5"/>
  <c r="E13" i="5"/>
  <c r="F13" i="5"/>
  <c r="F55" i="5" s="1"/>
  <c r="K8" i="5"/>
  <c r="B36" i="5"/>
  <c r="E55" i="5"/>
  <c r="C13" i="5"/>
  <c r="C8" i="6"/>
  <c r="I22" i="6"/>
  <c r="G9" i="4"/>
  <c r="G10" i="4" s="1"/>
  <c r="G11" i="4" s="1"/>
  <c r="G12" i="4" s="1"/>
  <c r="G13" i="4" s="1"/>
  <c r="I15" i="6"/>
  <c r="I23" i="6"/>
  <c r="B31" i="5"/>
  <c r="B32" i="5" s="1"/>
  <c r="B38" i="5" s="1"/>
  <c r="B22" i="5" s="1"/>
  <c r="B27" i="5" s="1"/>
  <c r="B39" i="5" s="1"/>
  <c r="I20" i="6"/>
  <c r="I16" i="6"/>
  <c r="I14" i="6"/>
  <c r="I17" i="6"/>
  <c r="I19" i="6"/>
  <c r="I18" i="6"/>
  <c r="F34" i="2"/>
  <c r="F50" i="5"/>
  <c r="G26" i="5"/>
  <c r="G48" i="5" s="1"/>
  <c r="G50" i="5" s="1"/>
  <c r="A24" i="2"/>
  <c r="A11" i="2"/>
  <c r="G55" i="5"/>
  <c r="G18" i="5" l="1"/>
  <c r="L18" i="5" s="1"/>
  <c r="L13" i="5"/>
  <c r="E56" i="5"/>
  <c r="E57" i="5" s="1"/>
  <c r="E18" i="5"/>
  <c r="J18" i="5" s="1"/>
  <c r="J13" i="5"/>
  <c r="F18" i="5"/>
  <c r="K18" i="5" s="1"/>
  <c r="K13" i="5"/>
  <c r="C55" i="5"/>
  <c r="C57" i="5" s="1"/>
  <c r="C15" i="5"/>
  <c r="H9" i="4"/>
  <c r="J9" i="4" s="1"/>
  <c r="I10" i="4" s="1"/>
  <c r="B44" i="5"/>
  <c r="E34" i="6"/>
  <c r="F34" i="6" s="1"/>
  <c r="A12" i="2"/>
  <c r="A26" i="2" s="1"/>
  <c r="A25" i="2"/>
  <c r="G56" i="5"/>
  <c r="G57" i="5" s="1"/>
  <c r="F56" i="5"/>
  <c r="F57" i="5" s="1"/>
  <c r="C16" i="5" l="1"/>
  <c r="C17" i="5" s="1"/>
  <c r="H17" i="5" s="1"/>
  <c r="C31" i="5"/>
  <c r="H10" i="4"/>
  <c r="J10" i="4" s="1"/>
  <c r="D14" i="5"/>
  <c r="D15" i="5" s="1"/>
  <c r="C29" i="5" l="1"/>
  <c r="D16" i="5"/>
  <c r="D29" i="5" s="1"/>
  <c r="I11" i="4"/>
  <c r="D31" i="5"/>
  <c r="D17" i="5" l="1"/>
  <c r="I17" i="5" s="1"/>
  <c r="C35" i="5"/>
  <c r="C36" i="5" s="1"/>
  <c r="C45" i="5"/>
  <c r="C30" i="5"/>
  <c r="C32" i="5" s="1"/>
  <c r="E14" i="5"/>
  <c r="E15" i="5" s="1"/>
  <c r="E16" i="5" s="1"/>
  <c r="H11" i="4"/>
  <c r="J11" i="4" s="1"/>
  <c r="D30" i="5"/>
  <c r="D32" i="5" s="1"/>
  <c r="D45" i="5"/>
  <c r="C38" i="5" l="1"/>
  <c r="C22" i="5" s="1"/>
  <c r="D35" i="5"/>
  <c r="D36" i="5" s="1"/>
  <c r="D38" i="5" s="1"/>
  <c r="D22" i="5" s="1"/>
  <c r="E31" i="5"/>
  <c r="I12" i="4"/>
  <c r="E29" i="5"/>
  <c r="C27" i="5" l="1"/>
  <c r="C39" i="5" s="1"/>
  <c r="C44" i="5"/>
  <c r="C46" i="5" s="1"/>
  <c r="C52" i="5" s="1"/>
  <c r="E17" i="5"/>
  <c r="J17" i="5" s="1"/>
  <c r="E30" i="5"/>
  <c r="E32" i="5" s="1"/>
  <c r="E45" i="5"/>
  <c r="D27" i="5"/>
  <c r="D39" i="5" s="1"/>
  <c r="D44" i="5"/>
  <c r="D46" i="5" s="1"/>
  <c r="F14" i="5"/>
  <c r="F15" i="5" s="1"/>
  <c r="H12" i="4"/>
  <c r="J12" i="4" s="1"/>
  <c r="C58" i="5" l="1"/>
  <c r="C59" i="5" s="1"/>
  <c r="D7" i="6" s="1"/>
  <c r="D8" i="6" s="1"/>
  <c r="D58" i="5"/>
  <c r="D59" i="5" s="1"/>
  <c r="E7" i="6" s="1"/>
  <c r="E8" i="6" s="1"/>
  <c r="E35" i="5"/>
  <c r="E36" i="5" s="1"/>
  <c r="E38" i="5" s="1"/>
  <c r="E22" i="5" s="1"/>
  <c r="E44" i="5" s="1"/>
  <c r="E46" i="5" s="1"/>
  <c r="E52" i="5" s="1"/>
  <c r="E58" i="5" s="1"/>
  <c r="E59" i="5" s="1"/>
  <c r="I13" i="4"/>
  <c r="F31" i="5"/>
  <c r="F16" i="5"/>
  <c r="F29" i="5" s="1"/>
  <c r="F7" i="6" l="1"/>
  <c r="F8" i="6" s="1"/>
  <c r="E27" i="5"/>
  <c r="E39" i="5" s="1"/>
  <c r="F17" i="5"/>
  <c r="K17" i="5" s="1"/>
  <c r="F45" i="5"/>
  <c r="F30" i="5"/>
  <c r="F32" i="5" s="1"/>
  <c r="G14" i="5"/>
  <c r="G15" i="5" s="1"/>
  <c r="H13" i="4"/>
  <c r="J13" i="4" s="1"/>
  <c r="G31" i="5" s="1"/>
  <c r="F35" i="5" l="1"/>
  <c r="F36" i="5" s="1"/>
  <c r="F38" i="5" s="1"/>
  <c r="F22" i="5" s="1"/>
  <c r="F44" i="5" s="1"/>
  <c r="F46" i="5" s="1"/>
  <c r="F52" i="5" s="1"/>
  <c r="G16" i="5"/>
  <c r="G29" i="5" s="1"/>
  <c r="F58" i="5" l="1"/>
  <c r="F59" i="5" s="1"/>
  <c r="G7" i="6" s="1"/>
  <c r="G8" i="6" s="1"/>
  <c r="F27" i="5"/>
  <c r="F39" i="5" s="1"/>
  <c r="G45" i="5"/>
  <c r="G30" i="5"/>
  <c r="G32" i="5" s="1"/>
  <c r="G17" i="5"/>
  <c r="L17" i="5" s="1"/>
  <c r="G35" i="5" l="1"/>
  <c r="G36" i="5" s="1"/>
  <c r="G38" i="5" s="1"/>
  <c r="G22" i="5" s="1"/>
  <c r="G44" i="5" l="1"/>
  <c r="G46" i="5" s="1"/>
  <c r="G52" i="5" s="1"/>
  <c r="G58" i="5" s="1"/>
  <c r="G59" i="5" s="1"/>
  <c r="H7" i="6" s="1"/>
  <c r="G27" i="5"/>
  <c r="G39" i="5" l="1"/>
  <c r="D10" i="6"/>
  <c r="D9" i="6"/>
  <c r="H8" i="6"/>
  <c r="H1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Z1" authorId="0" shapeId="0" xr:uid="{00000000-0006-0000-0100-000001000000}">
      <text>
        <r>
          <rPr>
            <sz val="11"/>
            <color rgb="FF000000"/>
            <rFont val="Calibri"/>
          </rPr>
          <t>DARIO MAURICIO REYES GIRALDO:
Defina el año base o de inicio de la operación del negocio.</t>
        </r>
      </text>
    </comment>
    <comment ref="B3" authorId="0" shapeId="0" xr:uid="{00000000-0006-0000-0100-000002000000}">
      <text>
        <r>
          <rPr>
            <sz val="11"/>
            <color rgb="FF000000"/>
            <rFont val="Calibri"/>
          </rPr>
          <t>DARIO MAURICIO REYES GIRALDO:
Digita el nombre de cada línea de producto o servicio a vender</t>
        </r>
      </text>
    </comment>
    <comment ref="C3" authorId="0" shapeId="0" xr:uid="{00000000-0006-0000-0100-000003000000}">
      <text>
        <r>
          <rPr>
            <sz val="11"/>
            <color rgb="FF000000"/>
            <rFont val="Calibri"/>
          </rPr>
          <t>DARIO MAURICIO REYES GIRALDO:
Digita las cantidades a vender en el primer año de cada pdto/servicio.</t>
        </r>
      </text>
    </comment>
    <comment ref="D3" authorId="0" shapeId="0" xr:uid="{00000000-0006-0000-0100-000004000000}">
      <text>
        <r>
          <rPr>
            <sz val="11"/>
            <color rgb="FF000000"/>
            <rFont val="Calibri"/>
          </rPr>
          <t>DARIO MAURICIO REYES GIRALDO:
Digita el precio UNITARIO, sin IVA, de cada pdto/servicio.</t>
        </r>
      </text>
    </comment>
    <comment ref="G3" authorId="0" shapeId="0" xr:uid="{00000000-0006-0000-0100-000005000000}">
      <text>
        <r>
          <rPr>
            <sz val="11"/>
            <color rgb="FF000000"/>
            <rFont val="Calibri"/>
          </rPr>
          <t>DARIO MAURICIO REYES GIRALDO:
Ingrese en cada celda el crecimiento porcentual que se espera en las ventas para cada línea de producto o servicio, al pasar de un año a otro.</t>
        </r>
      </text>
    </comment>
    <comment ref="Y4" authorId="0" shapeId="0" xr:uid="{00000000-0006-0000-0100-000006000000}">
      <text>
        <r>
          <rPr>
            <sz val="11"/>
            <color rgb="FF000000"/>
            <rFont val="Calibri"/>
          </rPr>
          <t>DARIO MAURICIO REYES GIRALDO:
Actualizar los datos según proyecciones macroeconómicas. Se pueden buscar en la página web del Banco de la República o del Banco de Colombia.</t>
        </r>
      </text>
    </comment>
    <comment ref="Y5" authorId="0" shapeId="0" xr:uid="{00000000-0006-0000-0100-000007000000}">
      <text>
        <r>
          <rPr>
            <sz val="11"/>
            <color rgb="FF000000"/>
            <rFont val="Calibri"/>
          </rPr>
          <t>DARIO MAURICIO REYES GIRALDO:
Actualizar los datos según proyecciones macroeconómicas. Se pueden buscar en la página web del Banco de la República o del Banco de Colombia.</t>
        </r>
      </text>
    </comment>
    <comment ref="AB7" authorId="0" shapeId="0" xr:uid="{00000000-0006-0000-0100-000008000000}">
      <text>
        <r>
          <rPr>
            <sz val="11"/>
            <color rgb="FF000000"/>
            <rFont val="Calibri"/>
          </rPr>
          <t>DARIO MAURICIO REYES GIRALDO:
incluya la tasa de impuesto de Renta vigente.</t>
        </r>
      </text>
    </comment>
    <comment ref="D17" authorId="0" shapeId="0" xr:uid="{00000000-0006-0000-0100-000009000000}">
      <text>
        <r>
          <rPr>
            <sz val="11"/>
            <color rgb="FF000000"/>
            <rFont val="Calibri"/>
          </rPr>
          <t xml:space="preserve">DARIO MAURICIO REYES GIRALDO: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4" authorId="0" shapeId="0" xr:uid="{00000000-0006-0000-0200-000001000000}">
      <text>
        <r>
          <rPr>
            <sz val="11"/>
            <color rgb="FF000000"/>
            <rFont val="Calibri"/>
          </rPr>
          <t>DARIO MAURICIO REYES GIRALDO:
Todos los valores deben se anuales.</t>
        </r>
      </text>
    </comment>
    <comment ref="C18" authorId="0" shapeId="0" xr:uid="{00000000-0006-0000-0200-000002000000}">
      <text>
        <r>
          <rPr>
            <sz val="11"/>
            <color rgb="FF000000"/>
            <rFont val="Calibri"/>
          </rPr>
          <t>DARIO MAURICIO REYES GIRALDO: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sz val="11"/>
            <color rgb="FF000000"/>
            <rFont val="Calibri"/>
          </rPr>
          <t>DARIO MAURICIO REYES GIRALDO:
Todos los valores deben se anuales.</t>
        </r>
      </text>
    </comment>
    <comment ref="C20" authorId="0" shapeId="0" xr:uid="{E92B4187-E73E-46A8-9008-D661FD5AF33F}">
      <text>
        <r>
          <rPr>
            <sz val="11"/>
            <color rgb="FF000000"/>
            <rFont val="Calibri"/>
          </rPr>
          <t>DARIO MAURICIO REYES GIRALDO: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7A068D92-61BB-47D8-B291-A1DBE360E037}">
      <text>
        <r>
          <rPr>
            <sz val="11"/>
            <color rgb="FF000000"/>
            <rFont val="Calibri"/>
          </rPr>
          <t>DARIO MAURICIO REYES GIRALDO: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sz val="11"/>
            <color rgb="FF000000"/>
            <rFont val="Calibri"/>
          </rPr>
          <t>DARIO MAURICIO REYES GIRALDO: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sz val="11"/>
            <color rgb="FF000000"/>
            <rFont val="Calibri"/>
          </rPr>
          <t>DARIO MAURICIO REYES GIRALDO:
Digite el nombre de los rubros adicionales.</t>
        </r>
      </text>
    </comment>
    <comment ref="E26" authorId="0" shapeId="0" xr:uid="{00000000-0006-0000-0200-000008000000}">
      <text>
        <r>
          <rPr>
            <sz val="11"/>
            <color rgb="FF000000"/>
            <rFont val="Calibri"/>
          </rPr>
          <t>DARIO MAURICIO REYES GIRALDO:
Digite el nombre de los rubros adicionales.</t>
        </r>
      </text>
    </comment>
    <comment ref="E27" authorId="0" shapeId="0" xr:uid="{00000000-0006-0000-0200-000009000000}">
      <text>
        <r>
          <rPr>
            <sz val="11"/>
            <color rgb="FF000000"/>
            <rFont val="Calibri"/>
          </rPr>
          <t>DARIO MAURICIO REYES GIRALDO:
Digite el nombre de los rubros adicionales.</t>
        </r>
      </text>
    </comment>
    <comment ref="E28" authorId="0" shapeId="0" xr:uid="{00000000-0006-0000-0200-00000A000000}">
      <text>
        <r>
          <rPr>
            <sz val="11"/>
            <color rgb="FF000000"/>
            <rFont val="Calibri"/>
          </rPr>
          <t>DARIO MAURICIO REYES GIRALDO:
Digite el nombre de los rubros adicionales.</t>
        </r>
      </text>
    </comment>
    <comment ref="E29" authorId="0" shapeId="0" xr:uid="{00000000-0006-0000-0200-00000B000000}">
      <text>
        <r>
          <rPr>
            <sz val="11"/>
            <color rgb="FF000000"/>
            <rFont val="Calibri"/>
          </rPr>
          <t>DARIO MAURICIO REYES GIRALDO:
Digite el nombre de los rubros adicionales.</t>
        </r>
      </text>
    </comment>
    <comment ref="E30" authorId="0" shapeId="0" xr:uid="{00000000-0006-0000-0200-00000C000000}">
      <text>
        <r>
          <rPr>
            <sz val="11"/>
            <color rgb="FF000000"/>
            <rFont val="Calibri"/>
          </rPr>
          <t>DARIO MAURICIO REYES GIRALDO: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F4" authorId="0" shapeId="0" xr:uid="{00000000-0006-0000-0300-000001000000}">
      <text>
        <r>
          <rPr>
            <sz val="11"/>
            <color rgb="FF000000"/>
            <rFont val="Calibri"/>
          </rPr>
          <t>DARIO MAURICIO REYES GIRALDO:
Digite la tasa de interés anual a la que un banco les podría prestar esete dinero.</t>
        </r>
      </text>
    </comment>
    <comment ref="C7" authorId="0" shapeId="0" xr:uid="{00000000-0006-0000-0300-000002000000}">
      <text>
        <r>
          <rPr>
            <sz val="11"/>
            <color rgb="FF000000"/>
            <rFont val="Calibri"/>
          </rPr>
          <t>DARIO MAURICIO REYES GIRALDO: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3000000}">
      <text>
        <r>
          <rPr>
            <sz val="11"/>
            <color rgb="FF000000"/>
            <rFont val="Calibri"/>
          </rPr>
          <t>DARIO MAURICIO REYES GIRALDO: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E3" authorId="0" shapeId="0" xr:uid="{00000000-0006-0000-0500-000001000000}">
      <text>
        <r>
          <rPr>
            <sz val="11"/>
            <color rgb="FF000000"/>
            <rFont val="Calibri"/>
          </rPr>
          <t xml:space="preserve">DARIO MAURICIO REYES GIRALDO: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0" authorId="0" shapeId="0" xr:uid="{00000000-0006-0000-0500-000002000000}">
      <text>
        <r>
          <rPr>
            <sz val="11"/>
            <color rgb="FF000000"/>
            <rFont val="Calibri"/>
          </rPr>
          <t>DARIO MAURICIO REYES GIRALDO:
Si el resultado es negativo, no es valido!</t>
        </r>
      </text>
    </comment>
  </commentList>
</comments>
</file>

<file path=xl/sharedStrings.xml><?xml version="1.0" encoding="utf-8"?>
<sst xmlns="http://schemas.openxmlformats.org/spreadsheetml/2006/main" count="150" uniqueCount="142">
  <si>
    <t>INGRESOS/VENTAS DEL PRIMER AÑO</t>
  </si>
  <si>
    <t>CRECIMIENTO PORCENTUAL  EN VTAS (CANTIDADES)</t>
  </si>
  <si>
    <t>DEFINA LA INVERISIÓN INICIAL QUE REALIZARÁN PARA LA PUESTA EN MARCHA DEL NEGOCIO:</t>
  </si>
  <si>
    <t>INCREMENTO EN PRECIO</t>
  </si>
  <si>
    <t>AÑO BASE</t>
  </si>
  <si>
    <t>INVERSIÓN INICIAL</t>
  </si>
  <si>
    <t>DEP</t>
  </si>
  <si>
    <t>TERRENOS</t>
  </si>
  <si>
    <t>PROPIEDAD PLANTA Y EQUIPO</t>
  </si>
  <si>
    <t>NOMBRE DEL PRODUCTO O SERVICIO</t>
  </si>
  <si>
    <t>CANTIDADES</t>
  </si>
  <si>
    <t>PRECIO DE VENTA UNITARIO SIN IVA</t>
  </si>
  <si>
    <t>INGRESOS TOTALES</t>
  </si>
  <si>
    <t>AÑO:</t>
  </si>
  <si>
    <t>MUEBLES Y ENSERES</t>
  </si>
  <si>
    <t>EQUIPO DE OFICINA</t>
  </si>
  <si>
    <t>EQUIPO DE TRANSPORTE</t>
  </si>
  <si>
    <t>FRANQUICIAS</t>
  </si>
  <si>
    <t>PATENTES /INV en INTANGIBLES</t>
  </si>
  <si>
    <t>AÑO 2</t>
  </si>
  <si>
    <t>AÑO 3</t>
  </si>
  <si>
    <t>GASTOS DE PUESTA EN MARCHA</t>
  </si>
  <si>
    <t>AÑO 4</t>
  </si>
  <si>
    <t>AÑO 5</t>
  </si>
  <si>
    <t>año 2</t>
  </si>
  <si>
    <t>año 3</t>
  </si>
  <si>
    <t>año 4</t>
  </si>
  <si>
    <t>año 5</t>
  </si>
  <si>
    <t>TOTAL INVERSIONES</t>
  </si>
  <si>
    <t>INCLUYA EN CADA CATEGORÍA LOS COSTOS Y GASTOS FIJOS DEL PRIMER AÑO, EN LOS QUE DEBERÁN INCURRRIR PARA LA OPERACIÓN DEL NEGOCIO</t>
  </si>
  <si>
    <t>NÓMINAS:</t>
  </si>
  <si>
    <t>GASTOS FIJOS:</t>
  </si>
  <si>
    <t>VALOR AÑO 1</t>
  </si>
  <si>
    <t>AÑO</t>
  </si>
  <si>
    <t>TOTAL NÓMINAS</t>
  </si>
  <si>
    <t>PRESUPUESTO DEL MARKETING MIX</t>
  </si>
  <si>
    <t>TOTAL GASTOS FIJOS</t>
  </si>
  <si>
    <t>INVERSIÓN TOTAL Y NECESIDADES DE FINANCIACIÓN</t>
  </si>
  <si>
    <t>TASA DE INT ANUAL CRÉDITO</t>
  </si>
  <si>
    <t>INFLACIÓN</t>
  </si>
  <si>
    <t>CALCULO DEL CAPITAL DE TRABAJO INICIAL</t>
  </si>
  <si>
    <t xml:space="preserve">CALCULO DEL PRÉSTAMO </t>
  </si>
  <si>
    <t>MESES</t>
  </si>
  <si>
    <t>VALOR</t>
  </si>
  <si>
    <t>AÑOS</t>
  </si>
  <si>
    <t>CUOTA A PAGAR</t>
  </si>
  <si>
    <t>ABONO A CAPITAL</t>
  </si>
  <si>
    <t>INTERESES</t>
  </si>
  <si>
    <t>SALDO DE LA DEUDA</t>
  </si>
  <si>
    <t>COSTOS OPERATIVOS</t>
  </si>
  <si>
    <t>IPP</t>
  </si>
  <si>
    <t>NÓMINAS</t>
  </si>
  <si>
    <t>MARKETING MIX</t>
  </si>
  <si>
    <t>TASA IMPTO RENTA</t>
  </si>
  <si>
    <t>GASTOS FIJOS</t>
  </si>
  <si>
    <t>TOTAL</t>
  </si>
  <si>
    <t>TOTAL INVERSIÓN</t>
  </si>
  <si>
    <t>APORTE DE LOS EMPRENDEDORES</t>
  </si>
  <si>
    <t>PRÉSTAMO A SOLICITAR</t>
  </si>
  <si>
    <t>COSTOS DE CADA PRODUCTO O SERVICIO</t>
  </si>
  <si>
    <t>NOMBRE DEL PRODUCTO SERVICIO</t>
  </si>
  <si>
    <r>
      <t xml:space="preserve">COSTO UNITARIO DEL PDTO O </t>
    </r>
    <r>
      <rPr>
        <b/>
        <u/>
        <sz val="8"/>
        <color rgb="FF000000"/>
        <rFont val="Antique Olive"/>
      </rPr>
      <t>SERVICIO</t>
    </r>
  </si>
  <si>
    <t>COSTOS TOTALES</t>
  </si>
  <si>
    <t>PROYECCIONES</t>
  </si>
  <si>
    <t>VENTAS ANUALES</t>
  </si>
  <si>
    <t>COSTOS ANUALES</t>
  </si>
  <si>
    <t>MARGEN OPERATIVO</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</si>
  <si>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</si>
  <si>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</si>
  <si>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</si>
  <si>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</si>
  <si>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</si>
  <si>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</si>
  <si>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</si>
  <si>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</si>
  <si>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</si>
  <si>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</si>
  <si>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</si>
  <si>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</si>
  <si>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</si>
  <si>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</si>
  <si>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</si>
  <si>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</si>
  <si>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AÑO 0</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</si>
  <si>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</si>
  <si>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</si>
  <si>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</si>
  <si>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</si>
  <si>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</si>
  <si>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</si>
  <si>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</si>
  <si>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</si>
  <si>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</si>
  <si>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</si>
  <si>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</si>
  <si>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</si>
  <si>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</si>
  <si>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</si>
  <si>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</si>
  <si>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</si>
  <si>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</si>
  <si>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</si>
  <si>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</si>
  <si>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</si>
  <si>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</si>
  <si>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</si>
  <si>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</si>
  <si>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</si>
  <si>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</si>
  <si>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</si>
  <si>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</si>
  <si>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</si>
  <si>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</si>
  <si>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</si>
  <si>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</si>
  <si>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</si>
  <si>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</si>
  <si>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 xml:space="preserve">Tasa mínima de rentabilidad esperada por los emprendedores (TMR):  </t>
  </si>
  <si>
    <t>FLUJO DE CAJA DE PROYECTO</t>
  </si>
  <si>
    <t>INVERSIÓN AÑO 0</t>
  </si>
  <si>
    <t>VALOR PRESENTE NETO DEL PROYECTO =</t>
  </si>
  <si>
    <t>TASA INTERNA DE RETORNO =</t>
  </si>
  <si>
    <t>PERIODO DE RECUPERACIÓN:</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</si>
  <si>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</si>
  <si>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</si>
  <si>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</si>
  <si>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</si>
  <si>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</si>
  <si>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</si>
  <si>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</si>
  <si>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</si>
  <si>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</si>
  <si>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COSTOS FIJO</t>
  </si>
  <si>
    <t>INGRESOS</t>
  </si>
  <si>
    <t>COSTO VAR</t>
  </si>
  <si>
    <t>COSTO TOTAL</t>
  </si>
  <si>
    <t xml:space="preserve">Moviid </t>
  </si>
  <si>
    <t xml:space="preserve">Hosting, Dominio y Correos </t>
  </si>
  <si>
    <t>We WORK</t>
  </si>
  <si>
    <t xml:space="preserve">CEO </t>
  </si>
  <si>
    <t>CFO</t>
  </si>
  <si>
    <t xml:space="preserve">Dra sostenibilidad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</si>
</sst>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2" formatCode="_-&quot;$&quot;\ * #,##0_-;\-&quot;$&quot;\ * #,##0_-;_-&quot;$&quot;\ *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_(&quot;$&quot;\ * #,##0_);_(&quot;$&quot;\ * \(#,##0\);_(&quot;$&quot;\ * &quot;-&quot;??_);_(@_)"/>
    <numFmt numFmtId="167" formatCode="_(&quot;$&quot;\ * #,##0.00000_);_(&quot;$&quot;\ * \(#,##0.00000\);_(&quot;$&quot;\ * &quot;-&quot;??_);_(@_)"/>
    <numFmt numFmtId="168" formatCode="0.0%"/>
    <numFmt numFmtId="169" formatCode="_(* #,##0.0_);_(* \(#,##0.0\);_(* &quot;-&quot;??_);_(@_)"/>
    <numFmt numFmtId="170" formatCode="_ &quot;$&quot;\ * #,##0_ ;_ &quot;$&quot;\ * \-#,##0_ ;_ &quot;$&quot;\ * &quot;-&quot;??_ ;_ @_ "/>
    <numFmt numFmtId="171" formatCode="_([$$-240A]\ * #,##0.00_);_([$$-240A]\ * \(#,##0.00\);_([$$-240A]\ * &quot;-&quot;??_);_(@_)"/>
    <numFmt numFmtId="172" formatCode="_(&quot;$&quot;\ * #,##0.0_);_(&quot;$&quot;\ * \(#,##0.0\);_(&quot;$&quot;\ * &quot;-&quot;??_);_(@_)"/>
    <numFmt numFmtId="173" formatCode="_(&quot;$&quot;\ * #,##0.0_);_(&quot;$&quot;\ * \(#,##0.0\);_(&quot;$&quot;\ * &quot;-&quot;?_);_(@_)"/>
    <numFmt numFmtId="174" formatCode="_(* #,##0_);_(* \(#,##0\);_(* &quot;-&quot;??_);_(@_)"/>
    <numFmt numFmtId="175" formatCode="_ &quot;$&quot;\ * #,##0.0_ ;_ &quot;$&quot;\ * \-#,##0.0_ ;_ &quot;$&quot;\ * &quot;-&quot;??_ ;_ @_ "/>
    <numFmt numFmtId="176" formatCode="&quot;$&quot;#,##0.00;[Red]\-&quot;$&quot;#,##0.00"/>
    <numFmt numFmtId="177" formatCode="_ * #,##0.00_ ;_ * \-#,##0.00_ ;_ * &quot;-&quot;??_ ;_ @_ "/>
    <numFmt numFmtId="178" formatCode="&quot;$&quot;#,##0.00"/>
    <numFmt numFmtId="179" formatCode="&quot;$&quot;\ #,##0.00_);[Red]\(&quot;$&quot;\ #,##0.00\)"/>
    <numFmt numFmtId="180" formatCode="_-&quot;$&quot;\ * #,##0.0_-;\-&quot;$&quot;\ * #,##0.0_-;_-&quot;$&quot;\ * &quot;-&quot;?_-;_-@_-"/>
  </numFmts>
  <fonts count="46">
    <font>
      <sz val="11"/>
      <color rgb="FF000000"/>
      <name val="Calibri"/>
    </font>
    <font>
      <b/>
      <sz val="14"/>
      <color rgb="FF000000"/>
      <name val="Aharoni"/>
    </font>
    <font>
      <b/>
      <sz val="10"/>
      <color rgb="FF000000"/>
      <name val="Aharoni"/>
    </font>
    <font>
      <u/>
      <sz val="16"/>
      <color rgb="FF0070C0"/>
      <name val="Arial"/>
      <family val="2"/>
    </font>
    <font>
      <b/>
      <sz val="11"/>
      <color rgb="FF000000"/>
      <name val="Arial"/>
      <family val="2"/>
    </font>
    <font>
      <sz val="11"/>
      <name val="Calibri"/>
      <family val="2"/>
    </font>
    <font>
      <sz val="11"/>
      <color rgb="FFFFFFFF"/>
      <name val="Calibri"/>
      <family val="2"/>
    </font>
    <font>
      <sz val="10"/>
      <color rgb="FF000000"/>
      <name val="Aharoni"/>
    </font>
    <font>
      <sz val="12"/>
      <color rgb="FFFFFFFF"/>
      <name val="Aharoni"/>
    </font>
    <font>
      <sz val="11"/>
      <color rgb="FFFFFFFF"/>
      <name val="Arial"/>
      <family val="2"/>
    </font>
    <font>
      <sz val="18"/>
      <color rgb="FFFFFFFF"/>
      <name val="Aharoni"/>
    </font>
    <font>
      <sz val="11"/>
      <color rgb="FF000000"/>
      <name val="Aharoni"/>
    </font>
    <font>
      <b/>
      <sz val="8"/>
      <color rgb="FF000000"/>
      <name val="Antique olive"/>
    </font>
    <font>
      <b/>
      <sz val="18"/>
      <color rgb="FF000000"/>
      <name val="Aharoni"/>
    </font>
    <font>
      <b/>
      <sz val="12"/>
      <color rgb="FF000000"/>
      <name val="Calibri"/>
      <family val="2"/>
    </font>
    <font>
      <sz val="11"/>
      <color rgb="FF000000"/>
      <name val="Arial"/>
      <family val="2"/>
    </font>
    <font>
      <b/>
      <sz val="11"/>
      <color rgb="FF000000"/>
      <name val="Aharoni"/>
    </font>
    <font>
      <b/>
      <sz val="9"/>
      <color rgb="FF000000"/>
      <name val="Aharoni"/>
    </font>
    <font>
      <b/>
      <sz val="10"/>
      <color rgb="FF000000"/>
      <name val="Arial"/>
      <family val="2"/>
    </font>
    <font>
      <sz val="10"/>
      <name val="Arial"/>
      <family val="2"/>
    </font>
    <font>
      <sz val="10"/>
      <color rgb="FF000000"/>
      <name val="Arial"/>
      <family val="2"/>
    </font>
    <font>
      <b/>
      <sz val="10"/>
      <color rgb="FFFF0000"/>
      <name val="Arial"/>
      <family val="2"/>
    </font>
    <font>
      <sz val="12"/>
      <color rgb="FF000000"/>
      <name val="Aharoni"/>
    </font>
    <font>
      <b/>
      <sz val="12"/>
      <color rgb="FFFF0000"/>
      <name val="Calibri"/>
      <family val="2"/>
    </font>
    <font>
      <b/>
      <sz val="11"/>
      <color rgb="FF000000"/>
      <name val="Calibri"/>
      <family val="2"/>
    </font>
    <font>
      <b/>
      <sz val="12"/>
      <color rgb="FF000000"/>
      <name val="Aharoni"/>
    </font>
    <font>
      <sz val="20"/>
      <color rgb="FF000000"/>
      <name val="Aharoni"/>
    </font>
    <font>
      <sz val="9"/>
      <color rgb="FF000000"/>
      <name val="Arial"/>
      <family val="2"/>
    </font>
    <font>
      <sz val="18"/>
      <color rgb="FF000000"/>
      <name val="Aharoni"/>
    </font>
    <font>
      <sz val="14"/>
      <color rgb="FF000000"/>
      <name val="Aharoni"/>
    </font>
    <font>
      <sz val="11"/>
      <name val="Arial"/>
      <family val="2"/>
    </font>
    <font>
      <b/>
      <sz val="11"/>
      <name val="Arial"/>
      <family val="2"/>
    </font>
    <font>
      <b/>
      <sz val="10"/>
      <name val="Arial"/>
      <family val="2"/>
    </font>
    <font>
      <b/>
      <sz val="9"/>
      <name val="Arial"/>
      <family val="2"/>
    </font>
    <font>
      <b/>
      <sz val="16"/>
      <color rgb="FFFFFFFF"/>
      <name val="Arial"/>
      <family val="2"/>
    </font>
    <font>
      <sz val="14"/>
      <color rgb="FF000000"/>
      <name val="Calibri"/>
      <family val="2"/>
    </font>
    <font>
      <b/>
      <sz val="18"/>
      <color rgb="FF000000"/>
      <name val="Calibri"/>
      <family val="2"/>
    </font>
    <font>
      <sz val="22"/>
      <color rgb="FF000000"/>
      <name val="Aharoni"/>
    </font>
    <font>
      <b/>
      <sz val="14"/>
      <color rgb="FF000000"/>
      <name val="Calibri"/>
      <family val="2"/>
    </font>
    <font>
      <b/>
      <sz val="16"/>
      <color rgb="FF000000"/>
      <name val="Calibri"/>
      <family val="2"/>
    </font>
    <font>
      <sz val="9"/>
      <color rgb="FF000000"/>
      <name val="Aharoni"/>
    </font>
    <font>
      <b/>
      <sz val="20"/>
      <color rgb="FF000000"/>
      <name val="Aharoni"/>
    </font>
    <font>
      <b/>
      <u/>
      <sz val="8"/>
      <color rgb="FF000000"/>
      <name val="Antique Olive"/>
    </font>
    <font>
      <sz val="11"/>
      <color rgb="FF000000"/>
      <name val="Calibri"/>
      <family val="2"/>
    </font>
    <font>
      <sz val="11"/>
      <color rgb="FF000000"/>
      <name val="Calibri"/>
    </font>
    <font>
      <sz val="11"/>
      <color theme="1"/>
      <name val="Calibri"/>
      <family val="2"/>
    </font>
  </fonts>
  <fills count="9">
    <fill>
      <patternFill patternType="none"/>
    </fill>
    <fill>
      <patternFill patternType="gray125"/>
    </fill>
    <fill>
      <patternFill patternType="solid">
        <fgColor rgb="FFFFFF00"/>
        <bgColor rgb="FFFFFF00"/>
      </patternFill>
    </fill>
    <fill>
      <patternFill patternType="solid">
        <fgColor rgb="FF1F497D"/>
        <bgColor rgb="FF1F497D"/>
      </patternFill>
    </fill>
    <fill>
      <patternFill patternType="solid">
        <fgColor rgb="FF002060"/>
        <bgColor rgb="FF002060"/>
      </patternFill>
    </fill>
    <fill>
      <patternFill patternType="solid">
        <fgColor rgb="FFD6E3BC"/>
        <bgColor rgb="FFD6E3BC"/>
      </patternFill>
    </fill>
    <fill>
      <patternFill patternType="solid">
        <fgColor rgb="FF92D050"/>
        <bgColor rgb="FF92D050"/>
      </patternFill>
    </fill>
    <fill>
      <patternFill patternType="solid">
        <fgColor rgb="FFF2F2F2"/>
        <bgColor rgb="FFF2F2F2"/>
      </patternFill>
    </fill>
    <fill>
      <patternFill patternType="solid">
        <fgColor theme="0"/>
        <bgColor rgb="FFFFFF00"/>
      </patternFill>
    </fill>
  </fills>
  <borders count="28">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top/>
      <bottom style="thin">
        <color rgb="FF000000"/>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right/>
      <top/>
      <bottom style="medium">
        <color rgb="FF000000"/>
      </bottom>
      <diagonal/>
    </border>
    <border>
      <left/>
      <right/>
      <top style="medium">
        <color rgb="FF000000"/>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42" fontId="43" fillId="0" borderId="0" applyFont="0" applyFill="0" applyBorder="0" applyAlignment="0" applyProtection="0"/>
    <xf numFmtId="44" fontId="44" fillId="0" borderId="0" applyFont="0" applyFill="0" applyBorder="0" applyAlignment="0" applyProtection="0"/>
    <xf numFmtId="9" fontId="44" fillId="0" borderId="0" applyFont="0" applyFill="0" applyBorder="0" applyAlignment="0" applyProtection="0"/>
    <xf numFmtId="43" fontId="44" fillId="0" borderId="0" applyFont="0" applyFill="0" applyBorder="0" applyAlignment="0" applyProtection="0"/>
  </cellStyleXfs>
  <cellXfs count="168">
    <xf numFmtId="0" fontId="0" fillId="0" borderId="0" xfId="0" applyFont="1" applyAlignment="1"/>
    <xf numFmtId="0" fontId="0" fillId="0" borderId="0" xfId="0" applyFont="1" applyAlignment="1"/>
    <xf numFmtId="0" fontId="4" fillId="0" borderId="0" xfId="0" applyFont="1" applyAlignment="1">
      <alignment horizontal="center"/>
    </xf>
    <xf numFmtId="0" fontId="6" fillId="0" borderId="0" xfId="0" applyFont="1" applyAlignment="1"/>
    <xf numFmtId="0" fontId="7" fillId="0" borderId="0" xfId="0" applyFont="1" applyAlignment="1"/>
    <xf numFmtId="0" fontId="8" fillId="3" borderId="3" xfId="0" applyFont="1" applyFill="1" applyBorder="1" applyAlignment="1"/>
    <xf numFmtId="164" fontId="9" fillId="4" borderId="3" xfId="0" applyNumberFormat="1" applyFont="1" applyFill="1" applyBorder="1" applyAlignment="1"/>
    <xf numFmtId="0" fontId="10" fillId="3" borderId="3" xfId="0" applyFont="1" applyFill="1" applyBorder="1" applyAlignment="1"/>
    <xf numFmtId="0" fontId="11" fillId="0" borderId="0" xfId="0" applyFont="1" applyAlignment="1"/>
    <xf numFmtId="0" fontId="12" fillId="0" borderId="0" xfId="0" applyFont="1" applyAlignment="1">
      <alignment wrapText="1"/>
    </xf>
    <xf numFmtId="0" fontId="12" fillId="0" borderId="0" xfId="0" applyFont="1" applyAlignment="1">
      <alignment vertical="center" wrapText="1"/>
    </xf>
    <xf numFmtId="0" fontId="1" fillId="0" borderId="0" xfId="0" applyFont="1" applyAlignment="1">
      <alignment horizontal="right"/>
    </xf>
    <xf numFmtId="164" fontId="6" fillId="0" borderId="0" xfId="0" applyNumberFormat="1" applyFont="1" applyAlignment="1"/>
    <xf numFmtId="0" fontId="13" fillId="5" borderId="3" xfId="0" applyFont="1" applyFill="1" applyBorder="1" applyAlignment="1">
      <alignment wrapText="1"/>
    </xf>
    <xf numFmtId="0" fontId="4" fillId="0" borderId="0" xfId="0" applyFont="1" applyAlignment="1"/>
    <xf numFmtId="0" fontId="9" fillId="4" borderId="3" xfId="0" applyFont="1" applyFill="1" applyBorder="1" applyAlignment="1"/>
    <xf numFmtId="165" fontId="9" fillId="4" borderId="3" xfId="0" applyNumberFormat="1" applyFont="1" applyFill="1" applyBorder="1" applyAlignment="1"/>
    <xf numFmtId="164" fontId="14" fillId="0" borderId="0" xfId="0" applyNumberFormat="1" applyFont="1" applyAlignment="1"/>
    <xf numFmtId="166" fontId="15" fillId="0" borderId="0" xfId="0" applyNumberFormat="1" applyFont="1" applyAlignment="1"/>
    <xf numFmtId="9" fontId="0" fillId="0" borderId="0" xfId="0" applyNumberFormat="1" applyFont="1" applyAlignment="1">
      <alignment horizontal="center"/>
    </xf>
    <xf numFmtId="9" fontId="9" fillId="4" borderId="3" xfId="0" applyNumberFormat="1" applyFont="1" applyFill="1" applyBorder="1" applyAlignment="1"/>
    <xf numFmtId="166" fontId="0" fillId="0" borderId="0" xfId="0" applyNumberFormat="1" applyFont="1" applyAlignment="1"/>
    <xf numFmtId="0" fontId="16" fillId="0" borderId="0" xfId="0" applyFont="1" applyAlignment="1">
      <alignment horizontal="left" wrapText="1"/>
    </xf>
    <xf numFmtId="0" fontId="15" fillId="0" borderId="0" xfId="0" applyFont="1" applyAlignment="1"/>
    <xf numFmtId="164" fontId="0" fillId="0" borderId="0" xfId="0" applyNumberFormat="1" applyFont="1" applyAlignment="1"/>
    <xf numFmtId="0" fontId="16" fillId="0" borderId="0" xfId="0" applyFont="1" applyAlignment="1"/>
    <xf numFmtId="0" fontId="17" fillId="0" borderId="0" xfId="0" applyFont="1" applyAlignment="1">
      <alignment wrapText="1"/>
    </xf>
    <xf numFmtId="167" fontId="0" fillId="0" borderId="0" xfId="0" applyNumberFormat="1" applyFont="1" applyAlignment="1"/>
    <xf numFmtId="0" fontId="1" fillId="0" borderId="10" xfId="0" applyFont="1" applyBorder="1" applyAlignment="1"/>
    <xf numFmtId="0" fontId="13" fillId="0" borderId="11" xfId="0" applyFont="1" applyBorder="1" applyAlignment="1">
      <alignment horizontal="center"/>
    </xf>
    <xf numFmtId="0" fontId="13" fillId="0" borderId="12" xfId="0" applyFont="1" applyBorder="1" applyAlignment="1">
      <alignment horizontal="center"/>
    </xf>
    <xf numFmtId="0" fontId="16" fillId="0" borderId="13" xfId="0" applyFont="1" applyBorder="1" applyAlignment="1">
      <alignment wrapText="1"/>
    </xf>
    <xf numFmtId="168" fontId="10" fillId="3" borderId="3" xfId="0" applyNumberFormat="1" applyFont="1" applyFill="1" applyBorder="1" applyAlignment="1"/>
    <xf numFmtId="168" fontId="10" fillId="3" borderId="15" xfId="0" applyNumberFormat="1" applyFont="1" applyFill="1" applyBorder="1" applyAlignment="1"/>
    <xf numFmtId="0" fontId="7" fillId="0" borderId="0" xfId="0" applyFont="1" applyAlignment="1">
      <alignment horizontal="center"/>
    </xf>
    <xf numFmtId="0" fontId="7" fillId="0" borderId="16" xfId="0" applyFont="1" applyBorder="1" applyAlignment="1">
      <alignment horizontal="center" vertical="center" wrapText="1"/>
    </xf>
    <xf numFmtId="169" fontId="9" fillId="4" borderId="3" xfId="0" applyNumberFormat="1" applyFont="1" applyFill="1" applyBorder="1" applyAlignment="1">
      <alignment horizontal="center"/>
    </xf>
    <xf numFmtId="0" fontId="16" fillId="0" borderId="7" xfId="0" applyFont="1" applyBorder="1" applyAlignment="1"/>
    <xf numFmtId="0" fontId="18" fillId="0" borderId="16" xfId="0" applyFont="1" applyBorder="1" applyAlignment="1">
      <alignment horizontal="center"/>
    </xf>
    <xf numFmtId="168" fontId="10" fillId="3" borderId="17" xfId="0" applyNumberFormat="1" applyFont="1" applyFill="1" applyBorder="1" applyAlignment="1"/>
    <xf numFmtId="170" fontId="19" fillId="0" borderId="16" xfId="0" applyNumberFormat="1" applyFont="1" applyBorder="1" applyAlignment="1"/>
    <xf numFmtId="170" fontId="20" fillId="0" borderId="16" xfId="0" applyNumberFormat="1" applyFont="1" applyBorder="1" applyAlignment="1"/>
    <xf numFmtId="170" fontId="21" fillId="0" borderId="16" xfId="0" applyNumberFormat="1" applyFont="1" applyBorder="1" applyAlignment="1"/>
    <xf numFmtId="170" fontId="18" fillId="0" borderId="16" xfId="0" applyNumberFormat="1" applyFont="1" applyBorder="1" applyAlignment="1"/>
    <xf numFmtId="0" fontId="16" fillId="0" borderId="10" xfId="0" applyFont="1" applyBorder="1" applyAlignment="1"/>
    <xf numFmtId="0" fontId="0" fillId="0" borderId="11" xfId="0" applyFont="1" applyBorder="1" applyAlignment="1"/>
    <xf numFmtId="168" fontId="10" fillId="3" borderId="18" xfId="0" applyNumberFormat="1" applyFont="1" applyFill="1" applyBorder="1" applyAlignment="1"/>
    <xf numFmtId="0" fontId="0" fillId="0" borderId="12" xfId="0" applyFont="1" applyBorder="1" applyAlignment="1"/>
    <xf numFmtId="0" fontId="22" fillId="7" borderId="3" xfId="0" applyFont="1" applyFill="1" applyBorder="1" applyAlignment="1"/>
    <xf numFmtId="0" fontId="0" fillId="7" borderId="3" xfId="0" applyFont="1" applyFill="1" applyBorder="1" applyAlignment="1"/>
    <xf numFmtId="164" fontId="14" fillId="7" borderId="3" xfId="0" applyNumberFormat="1" applyFont="1" applyFill="1" applyBorder="1" applyAlignment="1"/>
    <xf numFmtId="164" fontId="9" fillId="4" borderId="3" xfId="0" applyNumberFormat="1" applyFont="1" applyFill="1" applyBorder="1" applyAlignment="1">
      <alignment horizontal="center"/>
    </xf>
    <xf numFmtId="164" fontId="23" fillId="0" borderId="0" xfId="0" applyNumberFormat="1" applyFont="1" applyAlignment="1"/>
    <xf numFmtId="166" fontId="4" fillId="7" borderId="3" xfId="0" applyNumberFormat="1" applyFont="1" applyFill="1" applyBorder="1" applyAlignment="1"/>
    <xf numFmtId="9" fontId="4" fillId="7" borderId="3" xfId="0" applyNumberFormat="1" applyFont="1" applyFill="1" applyBorder="1" applyAlignment="1">
      <alignment horizontal="center"/>
    </xf>
    <xf numFmtId="164" fontId="24" fillId="0" borderId="0" xfId="0" applyNumberFormat="1" applyFont="1" applyAlignment="1"/>
    <xf numFmtId="0" fontId="12" fillId="0" borderId="0" xfId="0" applyFont="1" applyAlignment="1">
      <alignment vertical="center"/>
    </xf>
    <xf numFmtId="0" fontId="15" fillId="0" borderId="0" xfId="0" applyFont="1" applyAlignment="1">
      <alignment horizontal="left"/>
    </xf>
    <xf numFmtId="165" fontId="15" fillId="0" borderId="0" xfId="0" applyNumberFormat="1" applyFont="1" applyAlignment="1">
      <alignment horizontal="center"/>
    </xf>
    <xf numFmtId="171" fontId="0" fillId="0" borderId="0" xfId="0" applyNumberFormat="1" applyFont="1" applyAlignment="1"/>
    <xf numFmtId="49" fontId="15" fillId="0" borderId="0" xfId="0" applyNumberFormat="1" applyFont="1" applyAlignment="1"/>
    <xf numFmtId="0" fontId="26" fillId="0" borderId="0" xfId="0" applyFont="1" applyAlignment="1"/>
    <xf numFmtId="0" fontId="13" fillId="0" borderId="0" xfId="0" applyFont="1" applyAlignment="1">
      <alignment horizontal="center" vertical="center"/>
    </xf>
    <xf numFmtId="164" fontId="0" fillId="7" borderId="3" xfId="0" applyNumberFormat="1" applyFont="1" applyFill="1" applyBorder="1" applyAlignment="1"/>
    <xf numFmtId="170" fontId="0" fillId="0" borderId="0" xfId="0" applyNumberFormat="1" applyFont="1" applyAlignment="1"/>
    <xf numFmtId="174" fontId="19" fillId="0" borderId="0" xfId="0" applyNumberFormat="1" applyFont="1" applyAlignment="1"/>
    <xf numFmtId="176" fontId="0" fillId="0" borderId="0" xfId="0" applyNumberFormat="1" applyFont="1" applyAlignment="1"/>
    <xf numFmtId="176" fontId="19" fillId="0" borderId="0" xfId="0" applyNumberFormat="1" applyFont="1" applyAlignment="1"/>
    <xf numFmtId="0" fontId="14" fillId="0" borderId="4" xfId="0" applyFont="1" applyBorder="1" applyAlignment="1"/>
    <xf numFmtId="0" fontId="29" fillId="0" borderId="5"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177" fontId="19" fillId="0" borderId="0" xfId="0" applyNumberFormat="1" applyFont="1" applyAlignment="1"/>
    <xf numFmtId="0" fontId="0" fillId="0" borderId="7" xfId="0" applyFont="1" applyBorder="1" applyAlignment="1"/>
    <xf numFmtId="178" fontId="35" fillId="0" borderId="8" xfId="0" applyNumberFormat="1" applyFont="1" applyBorder="1" applyAlignment="1"/>
    <xf numFmtId="178" fontId="35" fillId="0" borderId="9" xfId="0" applyNumberFormat="1" applyFont="1" applyBorder="1" applyAlignment="1"/>
    <xf numFmtId="179" fontId="36" fillId="7" borderId="24" xfId="0" applyNumberFormat="1" applyFont="1" applyFill="1" applyBorder="1" applyAlignment="1"/>
    <xf numFmtId="0" fontId="25" fillId="0" borderId="10" xfId="0" applyFont="1" applyBorder="1" applyAlignment="1"/>
    <xf numFmtId="10" fontId="37" fillId="0" borderId="12" xfId="0" applyNumberFormat="1" applyFont="1" applyBorder="1" applyAlignment="1">
      <alignment horizontal="center" vertical="center"/>
    </xf>
    <xf numFmtId="0" fontId="38" fillId="0" borderId="10" xfId="0" applyFont="1" applyBorder="1" applyAlignment="1"/>
    <xf numFmtId="0" fontId="39" fillId="0" borderId="12" xfId="0" applyFont="1" applyBorder="1" applyAlignment="1"/>
    <xf numFmtId="0" fontId="19" fillId="0" borderId="0" xfId="0" applyFont="1" applyAlignment="1"/>
    <xf numFmtId="0" fontId="40" fillId="0" borderId="0" xfId="0" applyFont="1" applyAlignment="1">
      <alignment wrapText="1"/>
    </xf>
    <xf numFmtId="164" fontId="15" fillId="0" borderId="0" xfId="0" applyNumberFormat="1" applyFont="1" applyAlignment="1"/>
    <xf numFmtId="9" fontId="15" fillId="0" borderId="0" xfId="0" applyNumberFormat="1" applyFont="1" applyAlignment="1"/>
    <xf numFmtId="165" fontId="15" fillId="0" borderId="0" xfId="0" applyNumberFormat="1" applyFont="1" applyAlignment="1"/>
    <xf numFmtId="165" fontId="6" fillId="0" borderId="0" xfId="0" applyNumberFormat="1" applyFont="1" applyAlignment="1"/>
    <xf numFmtId="9" fontId="0" fillId="0" borderId="0" xfId="0" applyNumberFormat="1" applyFont="1" applyAlignment="1"/>
    <xf numFmtId="165" fontId="41" fillId="0" borderId="0" xfId="0" applyNumberFormat="1" applyFont="1" applyAlignment="1"/>
    <xf numFmtId="164" fontId="41" fillId="0" borderId="0" xfId="0" applyNumberFormat="1" applyFont="1" applyAlignment="1"/>
    <xf numFmtId="0" fontId="24" fillId="0" borderId="0" xfId="0" applyFont="1" applyAlignment="1"/>
    <xf numFmtId="165" fontId="24" fillId="0" borderId="0" xfId="0" applyNumberFormat="1" applyFont="1" applyAlignment="1"/>
    <xf numFmtId="42" fontId="9" fillId="4" borderId="3" xfId="1" applyFont="1" applyFill="1" applyBorder="1" applyAlignment="1"/>
    <xf numFmtId="2" fontId="36" fillId="8" borderId="18" xfId="0" applyNumberFormat="1" applyFont="1" applyFill="1" applyBorder="1" applyAlignment="1"/>
    <xf numFmtId="9" fontId="0" fillId="0" borderId="0" xfId="3" applyFont="1" applyAlignment="1"/>
    <xf numFmtId="168" fontId="0" fillId="0" borderId="0" xfId="0" applyNumberFormat="1" applyFont="1" applyAlignment="1"/>
    <xf numFmtId="43" fontId="0" fillId="0" borderId="25" xfId="4" applyFont="1" applyBorder="1" applyAlignment="1"/>
    <xf numFmtId="43" fontId="0" fillId="0" borderId="0" xfId="0" applyNumberFormat="1" applyFont="1" applyAlignment="1"/>
    <xf numFmtId="164" fontId="45" fillId="0" borderId="0" xfId="0" applyNumberFormat="1" applyFont="1" applyAlignment="1"/>
    <xf numFmtId="0" fontId="25" fillId="0" borderId="26" xfId="0" applyFont="1" applyBorder="1" applyAlignment="1"/>
    <xf numFmtId="0" fontId="26" fillId="0" borderId="26" xfId="0" applyFont="1" applyBorder="1" applyAlignment="1">
      <alignment horizontal="center"/>
    </xf>
    <xf numFmtId="0" fontId="27" fillId="0" borderId="26" xfId="0" applyFont="1" applyBorder="1" applyAlignment="1"/>
    <xf numFmtId="172" fontId="15" fillId="0" borderId="26" xfId="0" applyNumberFormat="1" applyFont="1" applyBorder="1" applyAlignment="1"/>
    <xf numFmtId="0" fontId="7" fillId="0" borderId="26" xfId="0" applyFont="1" applyBorder="1" applyAlignment="1"/>
    <xf numFmtId="172" fontId="4" fillId="7" borderId="26" xfId="0" applyNumberFormat="1" applyFont="1" applyFill="1" applyBorder="1" applyAlignment="1"/>
    <xf numFmtId="0" fontId="0" fillId="0" borderId="26" xfId="0" applyFont="1" applyBorder="1" applyAlignment="1"/>
    <xf numFmtId="0" fontId="28" fillId="0" borderId="26" xfId="0" applyFont="1" applyBorder="1" applyAlignment="1">
      <alignment horizontal="center" vertical="center"/>
    </xf>
    <xf numFmtId="172" fontId="0" fillId="0" borderId="26" xfId="0" applyNumberFormat="1" applyFont="1" applyBorder="1" applyAlignment="1"/>
    <xf numFmtId="0" fontId="24" fillId="0" borderId="26" xfId="0" applyFont="1" applyBorder="1" applyAlignment="1"/>
    <xf numFmtId="173" fontId="0" fillId="0" borderId="26" xfId="0" applyNumberFormat="1" applyFont="1" applyBorder="1" applyAlignment="1"/>
    <xf numFmtId="173" fontId="24" fillId="0" borderId="26" xfId="0" applyNumberFormat="1" applyFont="1" applyBorder="1" applyAlignment="1"/>
    <xf numFmtId="0" fontId="0" fillId="0" borderId="23" xfId="0" applyFont="1" applyBorder="1" applyAlignment="1"/>
    <xf numFmtId="0" fontId="0" fillId="0" borderId="27" xfId="0" applyFont="1" applyBorder="1" applyAlignment="1"/>
    <xf numFmtId="44" fontId="0" fillId="0" borderId="27" xfId="2" applyFont="1" applyBorder="1" applyAlignment="1"/>
    <xf numFmtId="0" fontId="29" fillId="0" borderId="26" xfId="0" applyFont="1" applyBorder="1" applyAlignment="1">
      <alignment horizontal="center" vertical="center"/>
    </xf>
    <xf numFmtId="164" fontId="0" fillId="0" borderId="26" xfId="0" applyNumberFormat="1" applyFont="1" applyBorder="1" applyAlignment="1"/>
    <xf numFmtId="164" fontId="24" fillId="0" borderId="26" xfId="0" applyNumberFormat="1" applyFont="1" applyBorder="1" applyAlignment="1"/>
    <xf numFmtId="174" fontId="20" fillId="0" borderId="26" xfId="0" applyNumberFormat="1" applyFont="1" applyBorder="1" applyAlignment="1"/>
    <xf numFmtId="0" fontId="30" fillId="0" borderId="26" xfId="0" applyFont="1" applyBorder="1" applyAlignment="1"/>
    <xf numFmtId="170" fontId="0" fillId="0" borderId="26" xfId="0" applyNumberFormat="1" applyFont="1" applyBorder="1" applyAlignment="1"/>
    <xf numFmtId="0" fontId="31" fillId="0" borderId="26" xfId="0" applyFont="1" applyBorder="1" applyAlignment="1"/>
    <xf numFmtId="170" fontId="32" fillId="0" borderId="26" xfId="0" applyNumberFormat="1" applyFont="1" applyBorder="1" applyAlignment="1"/>
    <xf numFmtId="0" fontId="33" fillId="0" borderId="26" xfId="0" applyFont="1" applyBorder="1" applyAlignment="1"/>
    <xf numFmtId="175" fontId="0" fillId="0" borderId="26" xfId="0" applyNumberFormat="1" applyFont="1" applyBorder="1" applyAlignment="1"/>
    <xf numFmtId="0" fontId="31" fillId="7" borderId="26" xfId="0" applyFont="1" applyFill="1" applyBorder="1" applyAlignment="1"/>
    <xf numFmtId="0" fontId="0" fillId="7" borderId="26" xfId="0" applyFont="1" applyFill="1" applyBorder="1" applyAlignment="1"/>
    <xf numFmtId="170" fontId="32" fillId="7" borderId="26" xfId="0" applyNumberFormat="1" applyFont="1" applyFill="1" applyBorder="1" applyAlignment="1"/>
    <xf numFmtId="180" fontId="0" fillId="0" borderId="0" xfId="0" applyNumberFormat="1" applyFont="1" applyAlignment="1"/>
    <xf numFmtId="44" fontId="0" fillId="0" borderId="0" xfId="2" applyFont="1" applyAlignment="1"/>
    <xf numFmtId="0" fontId="3" fillId="2" borderId="1" xfId="0" applyFont="1" applyFill="1" applyBorder="1" applyAlignment="1">
      <alignment horizontal="center"/>
    </xf>
    <xf numFmtId="0" fontId="5" fillId="0" borderId="2" xfId="0" applyFont="1" applyBorder="1"/>
    <xf numFmtId="0" fontId="11" fillId="0" borderId="26" xfId="0" applyFont="1" applyBorder="1" applyAlignment="1">
      <alignment horizontal="center"/>
    </xf>
    <xf numFmtId="0" fontId="0" fillId="0" borderId="26" xfId="0" applyFont="1" applyBorder="1" applyAlignment="1"/>
    <xf numFmtId="0" fontId="1" fillId="0" borderId="0" xfId="0" applyFont="1" applyAlignment="1">
      <alignment horizontal="center" vertical="center"/>
    </xf>
    <xf numFmtId="0" fontId="0" fillId="0" borderId="0" xfId="0" applyFont="1" applyAlignment="1"/>
    <xf numFmtId="0" fontId="2" fillId="0" borderId="0" xfId="0" applyFont="1" applyAlignment="1">
      <alignment horizontal="center" wrapText="1"/>
    </xf>
    <xf numFmtId="0" fontId="1" fillId="0" borderId="0" xfId="0" applyFont="1" applyAlignment="1">
      <alignment horizontal="left" wrapText="1"/>
    </xf>
    <xf numFmtId="0" fontId="16" fillId="6" borderId="4" xfId="0" applyFont="1" applyFill="1" applyBorder="1" applyAlignment="1">
      <alignment horizontal="left" wrapText="1"/>
    </xf>
    <xf numFmtId="0" fontId="5" fillId="0" borderId="5"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4" fillId="0" borderId="0" xfId="0" applyFont="1" applyAlignment="1">
      <alignment horizontal="center"/>
    </xf>
    <xf numFmtId="0" fontId="11" fillId="0" borderId="14" xfId="0" applyFont="1" applyBorder="1" applyAlignment="1">
      <alignment horizontal="center"/>
    </xf>
    <xf numFmtId="0" fontId="5" fillId="0" borderId="14" xfId="0" applyFont="1" applyBorder="1"/>
    <xf numFmtId="0" fontId="0" fillId="0" borderId="0" xfId="0" applyFont="1" applyAlignment="1">
      <alignment horizontal="center"/>
    </xf>
    <xf numFmtId="10" fontId="9" fillId="4" borderId="1" xfId="0" applyNumberFormat="1" applyFont="1" applyFill="1" applyBorder="1" applyAlignment="1">
      <alignment horizontal="center"/>
    </xf>
    <xf numFmtId="0" fontId="11" fillId="0" borderId="0" xfId="0" applyFont="1" applyAlignment="1">
      <alignment horizontal="center"/>
    </xf>
    <xf numFmtId="0" fontId="24" fillId="0" borderId="26" xfId="0" applyFont="1" applyBorder="1" applyAlignment="1">
      <alignment horizontal="center"/>
    </xf>
    <xf numFmtId="0" fontId="25" fillId="0" borderId="26" xfId="0" applyFont="1" applyBorder="1" applyAlignment="1">
      <alignment horizontal="center"/>
    </xf>
    <xf numFmtId="0" fontId="13" fillId="7" borderId="1" xfId="0" applyFont="1" applyFill="1" applyBorder="1" applyAlignment="1">
      <alignment horizontal="center" vertical="center"/>
    </xf>
    <xf numFmtId="0" fontId="5" fillId="0" borderId="19" xfId="0" applyFont="1" applyBorder="1"/>
    <xf numFmtId="0" fontId="13" fillId="0" borderId="0" xfId="0" applyFont="1" applyAlignment="1">
      <alignment horizontal="center" vertical="center"/>
    </xf>
    <xf numFmtId="0" fontId="25" fillId="0" borderId="0" xfId="0" applyFont="1" applyAlignment="1">
      <alignment horizontal="center"/>
    </xf>
    <xf numFmtId="0" fontId="16" fillId="0" borderId="26" xfId="0" applyFont="1" applyBorder="1" applyAlignment="1">
      <alignment horizontal="center"/>
    </xf>
    <xf numFmtId="0" fontId="16" fillId="0" borderId="0" xfId="0" applyFont="1" applyAlignment="1">
      <alignment horizontal="left"/>
    </xf>
    <xf numFmtId="0" fontId="25" fillId="0" borderId="0" xfId="0" applyFont="1" applyAlignment="1">
      <alignment wrapText="1"/>
    </xf>
    <xf numFmtId="10" fontId="34" fillId="4" borderId="20" xfId="0" applyNumberFormat="1" applyFont="1" applyFill="1" applyBorder="1" applyAlignment="1">
      <alignment horizontal="center" vertical="center"/>
    </xf>
    <xf numFmtId="0" fontId="5" fillId="0" borderId="21" xfId="0" applyFont="1" applyBorder="1"/>
    <xf numFmtId="0" fontId="5" fillId="0" borderId="22" xfId="0" applyFont="1" applyBorder="1"/>
    <xf numFmtId="0" fontId="5" fillId="0" borderId="23" xfId="0" applyFont="1" applyBorder="1"/>
    <xf numFmtId="0" fontId="1" fillId="7" borderId="1" xfId="0" applyFont="1" applyFill="1" applyBorder="1" applyAlignment="1">
      <alignment horizontal="center"/>
    </xf>
    <xf numFmtId="0" fontId="5" fillId="0" borderId="0" xfId="0" applyFont="1" applyAlignment="1"/>
    <xf numFmtId="164" fontId="5" fillId="0" borderId="0" xfId="0" applyNumberFormat="1" applyFont="1" applyAlignment="1"/>
    <xf numFmtId="165" fontId="5" fillId="0" borderId="0" xfId="0" applyNumberFormat="1" applyFont="1" applyAlignment="1"/>
    <xf numFmtId="168" fontId="0" fillId="0" borderId="0" xfId="3" applyNumberFormat="1" applyFont="1" applyAlignment="1"/>
    <xf numFmtId="10" fontId="0" fillId="0" borderId="0" xfId="3" applyNumberFormat="1" applyFont="1" applyAlignment="1"/>
  </cellXfs>
  <cellStyles count="5">
    <cellStyle name="Millares" xfId="4" builtinId="3"/>
    <cellStyle name="Moneda" xfId="2" builtinId="4"/>
    <cellStyle name="Moneda [0]" xfId="1" builtinId="7"/>
    <cellStyle name="Normal" xfId="0" builtinId="0"/>
    <cellStyle name="Porcentaje" xfId="3" builtinId="5"/>
  </cellStyles>
  <dxfs count="12">
    <dxf>
      <font>
        <color rgb="FF9C0006"/>
      </font>
      <fill>
        <patternFill patternType="solid">
          <fgColor rgb="FFFFC7CE"/>
          <bgColor rgb="FFFFC7CE"/>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0C0C0C"/>
      </font>
      <fill>
        <patternFill patternType="solid">
          <fgColor rgb="FF00B050"/>
          <bgColor rgb="FF00B050"/>
        </patternFill>
      </fill>
      <alignment wrapText="0" shrinkToFit="0"/>
      <border>
        <left/>
        <right/>
        <top/>
        <bottom/>
      </border>
    </dxf>
    <dxf>
      <font>
        <color rgb="FF9C6500"/>
      </font>
      <fill>
        <patternFill patternType="solid">
          <fgColor rgb="FFFFEB9C"/>
          <bgColor rgb="FFFFEB9C"/>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9C0006"/>
      </font>
      <fill>
        <patternFill patternType="solid">
          <fgColor rgb="FFFFC7CE"/>
          <bgColor rgb="FFFFC7CE"/>
        </patternFill>
      </fill>
      <alignment wrapText="0" shrinkToFit="0"/>
      <border>
        <left/>
        <right/>
        <top/>
        <bottom/>
      </border>
    </dxf>
    <dxf>
      <font>
        <color rgb="FF9C0006"/>
      </font>
      <fill>
        <patternFill patternType="none"/>
      </fill>
      <alignment wrapText="0" shrinkToFit="0"/>
    </dxf>
    <dxf>
      <font>
        <color rgb="FF9C0006"/>
      </font>
      <fill>
        <patternFill patternType="solid">
          <fgColor rgb="FFFFC7CE"/>
          <bgColor rgb="FFFFC7CE"/>
        </patternFill>
      </fill>
      <alignment wrapText="0" shrinkToFit="0"/>
      <border>
        <left/>
        <right/>
        <top/>
        <bottom/>
      </border>
    </dxf>
    <dxf>
      <font>
        <color rgb="FFFF0000"/>
      </font>
      <fill>
        <patternFill patternType="solid">
          <fgColor rgb="FFFFFF00"/>
          <bgColor rgb="FFFFFF00"/>
        </patternFill>
      </fill>
      <alignment wrapText="0" shrinkToFit="0"/>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43615304967613"/>
          <c:y val="2.1442234974865431E-3"/>
          <c:w val="0.64109937633942549"/>
          <c:h val="0.8506712932069932"/>
        </c:manualLayout>
      </c:layout>
      <c:lineChart>
        <c:grouping val="standard"/>
        <c:varyColors val="1"/>
        <c:ser>
          <c:idx val="0"/>
          <c:order val="0"/>
          <c:tx>
            <c:strRef>
              <c:f>'5'!$C$31</c:f>
              <c:strCache>
                <c:ptCount val="1"/>
                <c:pt idx="0">
                  <c:v>COSTOS FIJO</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'5'!$B$32:$B$34</c:f>
              <c:numCache>
                <c:formatCode>_(* #,##0.00_);_(* \(#,##0.00\);_(* "-"??_);_(@_)</c:formatCode>
                <c:ptCount val="3"/>
                <c:pt idx="0" formatCode="General">
                  <c:v>0</c:v>
                </c:pt>
                <c:pt idx="1">
                  <c:v>133.13813534717028</c:v>
                </c:pt>
                <c:pt idx="2">
                  <c:v>266.27627069434055</c:v>
                </c:pt>
              </c:numCache>
            </c:numRef>
          </c:cat>
          <c:val>
            <c:numRef>
              <c:f>'5'!$C$32:$C$34</c:f>
              <c:numCache>
                <c:formatCode>_("$"\ * #,##0.00_);_("$"\ * \(#,##0.00\);_("$"\ * "-"??_);_(@_)</c:formatCode>
                <c:ptCount val="3"/>
                <c:pt idx="0">
                  <c:v>86668000</c:v>
                </c:pt>
                <c:pt idx="1">
                  <c:v>86668000</c:v>
                </c:pt>
                <c:pt idx="2">
                  <c:v>86668000</c:v>
                </c:pt>
              </c:numCache>
            </c:numRef>
          </c:val>
          <c:smooth val="0"/>
          <c:extLst>
            <c:ext xmlns:c16="http://schemas.microsoft.com/office/drawing/2014/chart" uri="{C3380CC4-5D6E-409C-BE32-E72D297353CC}">
              <c16:uniqueId val="{00000000-3F62-4FAA-946E-DFBD03490FB7}"/>
            </c:ext>
          </c:extLst>
        </c:ser>
        <c:ser>
          <c:idx val="1"/>
          <c:order val="1"/>
          <c:tx>
            <c:strRef>
              <c:f>'5'!$D$31</c:f>
              <c:strCache>
                <c:ptCount val="1"/>
                <c:pt idx="0">
                  <c:v>INGRESOS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'5'!$B$32:$B$34</c:f>
              <c:numCache>
                <c:formatCode>_(* #,##0.00_);_(* \(#,##0.00\);_(* "-"??_);_(@_)</c:formatCode>
                <c:ptCount val="3"/>
                <c:pt idx="0" formatCode="General">
                  <c:v>0</c:v>
                </c:pt>
                <c:pt idx="1">
                  <c:v>133.13813534717028</c:v>
                </c:pt>
                <c:pt idx="2">
                  <c:v>266.27627069434055</c:v>
                </c:pt>
              </c:numCache>
            </c:numRef>
          </c:cat>
          <c:val>
            <c:numRef>
              <c:f>'5'!$D$32:$D$34</c:f>
              <c:numCache>
                <c:formatCode>_("$"\ * #,##0.00_);_("$"\ * \(#,##0.00\);_("$"\ * "-"??_);_(@_)</c:formatCode>
                <c:ptCount val="3"/>
                <c:pt idx="0" formatCode="General">
                  <c:v>0</c:v>
                </c:pt>
                <c:pt idx="1">
                  <c:v>119824321.81245326</c:v>
                </c:pt>
                <c:pt idx="2">
                  <c:v>239648643.62490651</c:v>
                </c:pt>
              </c:numCache>
            </c:numRef>
          </c:val>
          <c:smooth val="0"/>
          <c:extLst>
            <c:ext xmlns:c16="http://schemas.microsoft.com/office/drawing/2014/chart" uri="{C3380CC4-5D6E-409C-BE32-E72D297353CC}">
              <c16:uniqueId val="{00000001-3F62-4FAA-946E-DFBD03490FB7}"/>
            </c:ext>
          </c:extLst>
        </c:ser>
        <c:ser>
          <c:idx val="2"/>
          <c:order val="2"/>
          <c:tx>
            <c:strRef>
              <c:f>'5'!$F$31</c:f>
              <c:strCache>
                <c:ptCount val="1"/>
                <c:pt idx="0">
                  <c:v>COSTO TOTAL</c:v>
                </c:pt>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'5'!$B$32:$B$34</c:f>
              <c:numCache>
                <c:formatCode>_(* #,##0.00_);_(* \(#,##0.00\);_(* "-"??_);_(@_)</c:formatCode>
                <c:ptCount val="3"/>
                <c:pt idx="0" formatCode="General">
                  <c:v>0</c:v>
                </c:pt>
                <c:pt idx="1">
                  <c:v>133.13813534717028</c:v>
                </c:pt>
                <c:pt idx="2">
                  <c:v>266.27627069434055</c:v>
                </c:pt>
              </c:numCache>
            </c:numRef>
          </c:cat>
          <c:val>
            <c:numRef>
              <c:f>'5'!$F$32:$F$34</c:f>
              <c:numCache>
                <c:formatCode>_("$"\ * #,##0.00_);_("$"\ * \(#,##0.00\);_("$"\ * "-"??_);_(@_)</c:formatCode>
                <c:ptCount val="3"/>
                <c:pt idx="0">
                  <c:v>86668000</c:v>
                </c:pt>
                <c:pt idx="1">
                  <c:v>119824321.81245324</c:v>
                </c:pt>
                <c:pt idx="2">
                  <c:v>152980643.62490648</c:v>
                </c:pt>
              </c:numCache>
            </c:numRef>
          </c:val>
          <c:smooth val="0"/>
          <c:extLst>
            <c:ext xmlns:c16="http://schemas.microsoft.com/office/drawing/2014/chart" uri="{C3380CC4-5D6E-409C-BE32-E72D297353CC}">
              <c16:uniqueId val="{00000002-3F62-4FAA-946E-DFBD03490FB7}"/>
            </c:ext>
          </c:extLst>
        </c:ser>
        <c:dLbls>
          <c:dLblPos val="ctr"/>
          <c:showLegendKey val="0"/>
          <c:showVal val="1"/>
          <c:showCatName val="0"/>
          <c:showSerName val="0"/>
          <c:showPercent val="0"/>
          <c:showBubbleSize val="0"/>
        </c:dLbls>
        <c:smooth val="0"/>
        <c:axId val="1136769904"/>
        <c:axId val="1136774800"/>
      </c:lineChart>
      <c:catAx>
        <c:axId val="1136769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774800"/>
        <c:crosses val="autoZero"/>
        <c:auto val="1"/>
        <c:lblAlgn val="ctr"/>
        <c:lblOffset val="100"/>
        <c:noMultiLvlLbl val="1"/>
      </c:catAx>
      <c:valAx>
        <c:axId val="1136774800"/>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 #,##0.00_);_(&quot;$&quot;\ * \(#,##0.00\);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36769904"/>
        <c:crosses val="autoZero"/>
        <c:crossBetween val="between"/>
      </c:valAx>
      <c:spPr>
        <a:noFill/>
        <a:ln>
          <a:noFill/>
        </a:ln>
        <a:effectLst/>
      </c:spPr>
    </c:plotArea>
    <c:legend>
      <c:legendPos val="b"/>
      <c:layout>
        <c:manualLayout>
          <c:xMode val="edge"/>
          <c:yMode val="edge"/>
          <c:x val="0.23541448144669985"/>
          <c:y val="5.1553005026913956E-2"/>
          <c:w val="0.60745849888030057"/>
          <c:h val="9.533965034031764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zero"/>
    <c:showDLblsOverMax val="1"/>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3'!A1"/><Relationship Id="rId7" Type="http://schemas.openxmlformats.org/officeDocument/2006/relationships/image" Target="../media/image1.jp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xdr:col>
      <xdr:colOff>190500</xdr:colOff>
      <xdr:row>2</xdr:row>
      <xdr:rowOff>9525</xdr:rowOff>
    </xdr:from>
    <xdr:ext cx="2857500" cy="3695700"/>
    <xdr:sp macro="" textlink="">
      <xdr:nvSpPr>
        <xdr:cNvPr id="10" name="Shape 10">
          <a:extLst>
            <a:ext uri="{FF2B5EF4-FFF2-40B4-BE49-F238E27FC236}">
              <a16:creationId xmlns:a16="http://schemas.microsoft.com/office/drawing/2014/main" id="{00000000-0008-0000-0000-00000A000000}"/>
            </a:ext>
          </a:extLst>
        </xdr:cNvPr>
        <xdr:cNvSpPr txBox="1"/>
      </xdr:nvSpPr>
      <xdr:spPr>
        <a:xfrm>
          <a:off x="3917250" y="1932150"/>
          <a:ext cx="2857500" cy="36957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200">
              <a:solidFill>
                <a:schemeClr val="dk1"/>
              </a:solidFill>
              <a:latin typeface="Arial"/>
              <a:ea typeface="Arial"/>
              <a:cs typeface="Arial"/>
              <a:sym typeface="Arial"/>
            </a:rPr>
            <a:t>BIENVENIDO A LA SIMULACIÓN FINANCIERA BÁSICA DE TU MODELO DE NEGOCIO.</a:t>
          </a:r>
          <a:endParaRPr sz="1400"/>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200">
              <a:solidFill>
                <a:schemeClr val="dk1"/>
              </a:solidFill>
              <a:latin typeface="Arial"/>
              <a:ea typeface="Arial"/>
              <a:cs typeface="Arial"/>
              <a:sym typeface="Arial"/>
            </a:rPr>
            <a:t>ANTES DE DIGITAR LA INFORMACIÓN EN ESTE SIMULADOR, TEN EN CUENTA QUE:</a:t>
          </a:r>
          <a:endParaRPr sz="1400"/>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800">
              <a:solidFill>
                <a:schemeClr val="dk1"/>
              </a:solidFill>
              <a:latin typeface="Arial"/>
              <a:ea typeface="Arial"/>
              <a:cs typeface="Arial"/>
              <a:sym typeface="Arial"/>
            </a:rPr>
            <a:t>1. </a:t>
          </a:r>
          <a:r>
            <a:rPr lang="en-US" sz="1100">
              <a:solidFill>
                <a:schemeClr val="dk1"/>
              </a:solidFill>
              <a:latin typeface="Arial"/>
              <a:ea typeface="Arial"/>
              <a:cs typeface="Arial"/>
              <a:sym typeface="Arial"/>
            </a:rPr>
            <a:t>SOLO SE PODRÁN MODIFICAR LAS CELDAS RESALTAS CON COLOR AZUL</a:t>
          </a:r>
          <a:r>
            <a:rPr lang="en-US" sz="1200">
              <a:solidFill>
                <a:schemeClr val="dk1"/>
              </a:solidFill>
              <a:latin typeface="Arial"/>
              <a:ea typeface="Arial"/>
              <a:cs typeface="Arial"/>
              <a:sym typeface="Arial"/>
            </a:rPr>
            <a:t>.</a:t>
          </a:r>
          <a:endParaRPr sz="1400"/>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600">
              <a:solidFill>
                <a:schemeClr val="dk1"/>
              </a:solidFill>
              <a:latin typeface="Arial"/>
              <a:ea typeface="Arial"/>
              <a:cs typeface="Arial"/>
              <a:sym typeface="Arial"/>
            </a:rPr>
            <a:t>2. </a:t>
          </a:r>
          <a:r>
            <a:rPr lang="en-US" sz="1100">
              <a:solidFill>
                <a:schemeClr val="dk1"/>
              </a:solidFill>
              <a:latin typeface="Arial"/>
              <a:ea typeface="Arial"/>
              <a:cs typeface="Arial"/>
              <a:sym typeface="Arial"/>
            </a:rPr>
            <a:t>REVISA LOS COMENTARIOS DE LAS CELDAS, TE DARÁN CLAVES PARA EL CORRECTO DILIGENCIAMIENTO DE LA INFORMACIÓN.</a:t>
          </a:r>
          <a:endParaRPr sz="1400"/>
        </a:p>
        <a:p>
          <a:pPr marL="0" lvl="0" indent="0" algn="just" rtl="0">
            <a:spcBef>
              <a:spcPts val="0"/>
            </a:spcBef>
            <a:spcAft>
              <a:spcPts val="0"/>
            </a:spcAft>
            <a:buNone/>
          </a:pPr>
          <a:endParaRPr sz="1200">
            <a:latin typeface="Arial"/>
            <a:ea typeface="Arial"/>
            <a:cs typeface="Arial"/>
            <a:sym typeface="Arial"/>
          </a:endParaRPr>
        </a:p>
        <a:p>
          <a:pPr marL="0" lvl="0" indent="0" algn="just" rtl="0">
            <a:spcBef>
              <a:spcPts val="0"/>
            </a:spcBef>
            <a:spcAft>
              <a:spcPts val="0"/>
            </a:spcAft>
            <a:buNone/>
          </a:pPr>
          <a:r>
            <a:rPr lang="en-US" sz="1600">
              <a:solidFill>
                <a:schemeClr val="dk1"/>
              </a:solidFill>
              <a:latin typeface="Arial"/>
              <a:ea typeface="Arial"/>
              <a:cs typeface="Arial"/>
              <a:sym typeface="Arial"/>
            </a:rPr>
            <a:t>3. </a:t>
          </a:r>
          <a:r>
            <a:rPr lang="en-US" sz="1100">
              <a:solidFill>
                <a:schemeClr val="dk1"/>
              </a:solidFill>
              <a:latin typeface="Arial"/>
              <a:ea typeface="Arial"/>
              <a:cs typeface="Arial"/>
              <a:sym typeface="Arial"/>
            </a:rPr>
            <a:t>LOS ESTADOS FINANCIEROS SE ELABORAN DE FORMA AUTÓMATICA Y NO REQUIEREN NINGUNA INTERVENCIÓN DEL EMPRENDEDOR.</a:t>
          </a:r>
          <a:endParaRPr sz="1400"/>
        </a:p>
        <a:p>
          <a:pPr marL="0" lvl="0" indent="0" algn="just" rtl="0">
            <a:spcBef>
              <a:spcPts val="0"/>
            </a:spcBef>
            <a:spcAft>
              <a:spcPts val="0"/>
            </a:spcAft>
            <a:buNone/>
          </a:pPr>
          <a:endParaRPr sz="1200">
            <a:latin typeface="Arial"/>
            <a:ea typeface="Arial"/>
            <a:cs typeface="Arial"/>
            <a:sym typeface="Arial"/>
          </a:endParaRPr>
        </a:p>
        <a:p>
          <a:pPr marL="0" lvl="0" indent="0" algn="l" rtl="0">
            <a:spcBef>
              <a:spcPts val="0"/>
            </a:spcBef>
            <a:spcAft>
              <a:spcPts val="0"/>
            </a:spcAft>
            <a:buNone/>
          </a:pPr>
          <a:endParaRPr sz="1100"/>
        </a:p>
        <a:p>
          <a:pPr marL="0" lvl="0" indent="0" algn="l" rtl="0">
            <a:spcBef>
              <a:spcPts val="0"/>
            </a:spcBef>
            <a:spcAft>
              <a:spcPts val="0"/>
            </a:spcAft>
            <a:buNone/>
          </a:pPr>
          <a:endParaRPr sz="1100"/>
        </a:p>
      </xdr:txBody>
    </xdr:sp>
    <xdr:clientData fLocksWithSheet="0"/>
  </xdr:oneCellAnchor>
  <xdr:oneCellAnchor>
    <xdr:from>
      <xdr:col>9</xdr:col>
      <xdr:colOff>238125</xdr:colOff>
      <xdr:row>19</xdr:row>
      <xdr:rowOff>47625</xdr:rowOff>
    </xdr:from>
    <xdr:ext cx="190500" cy="266700"/>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5253635" y="3647720"/>
          <a:ext cx="18473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5</xdr:col>
      <xdr:colOff>228600</xdr:colOff>
      <xdr:row>2</xdr:row>
      <xdr:rowOff>161925</xdr:rowOff>
    </xdr:from>
    <xdr:ext cx="2419350" cy="542925"/>
    <xdr:sp macro="" textlink="">
      <xdr:nvSpPr>
        <xdr:cNvPr id="12" name="Shape 12">
          <a:hlinkClick xmlns:r="http://schemas.openxmlformats.org/officeDocument/2006/relationships" r:id="rId1"/>
          <a:extLst>
            <a:ext uri="{FF2B5EF4-FFF2-40B4-BE49-F238E27FC236}">
              <a16:creationId xmlns:a16="http://schemas.microsoft.com/office/drawing/2014/main" id="{00000000-0008-0000-0000-00000C000000}"/>
            </a:ext>
          </a:extLst>
        </xdr:cNvPr>
        <xdr:cNvSpPr txBox="1"/>
      </xdr:nvSpPr>
      <xdr:spPr>
        <a:xfrm>
          <a:off x="4141088" y="3513300"/>
          <a:ext cx="2409825" cy="5334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PROYECCIÓN DE VENTAS Y PREMISAS</a:t>
          </a:r>
          <a:endParaRPr sz="1400" b="1">
            <a:latin typeface="Arial"/>
            <a:ea typeface="Arial"/>
            <a:cs typeface="Arial"/>
            <a:sym typeface="Arial"/>
          </a:endParaRPr>
        </a:p>
      </xdr:txBody>
    </xdr:sp>
    <xdr:clientData fLocksWithSheet="0"/>
  </xdr:oneCellAnchor>
  <xdr:oneCellAnchor>
    <xdr:from>
      <xdr:col>5</xdr:col>
      <xdr:colOff>209550</xdr:colOff>
      <xdr:row>6</xdr:row>
      <xdr:rowOff>161925</xdr:rowOff>
    </xdr:from>
    <xdr:ext cx="2419350" cy="542925"/>
    <xdr:sp macro="" textlink="">
      <xdr:nvSpPr>
        <xdr:cNvPr id="13" name="Shape 13">
          <a:hlinkClick xmlns:r="http://schemas.openxmlformats.org/officeDocument/2006/relationships" r:id="rId2"/>
          <a:extLst>
            <a:ext uri="{FF2B5EF4-FFF2-40B4-BE49-F238E27FC236}">
              <a16:creationId xmlns:a16="http://schemas.microsoft.com/office/drawing/2014/main" id="{00000000-0008-0000-0000-00000D000000}"/>
            </a:ext>
          </a:extLst>
        </xdr:cNvPr>
        <xdr:cNvSpPr txBox="1"/>
      </xdr:nvSpPr>
      <xdr:spPr>
        <a:xfrm>
          <a:off x="4141088" y="3513300"/>
          <a:ext cx="2409825" cy="5334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INFRAESTRUCTURA  Y GASTOS</a:t>
          </a:r>
          <a:endParaRPr sz="1400" b="1">
            <a:latin typeface="Arial"/>
            <a:ea typeface="Arial"/>
            <a:cs typeface="Arial"/>
            <a:sym typeface="Arial"/>
          </a:endParaRPr>
        </a:p>
      </xdr:txBody>
    </xdr:sp>
    <xdr:clientData fLocksWithSheet="0"/>
  </xdr:oneCellAnchor>
  <xdr:oneCellAnchor>
    <xdr:from>
      <xdr:col>5</xdr:col>
      <xdr:colOff>200025</xdr:colOff>
      <xdr:row>10</xdr:row>
      <xdr:rowOff>114300</xdr:rowOff>
    </xdr:from>
    <xdr:ext cx="2419350" cy="542925"/>
    <xdr:sp macro="" textlink="">
      <xdr:nvSpPr>
        <xdr:cNvPr id="14" name="Shape 14">
          <a:hlinkClick xmlns:r="http://schemas.openxmlformats.org/officeDocument/2006/relationships" r:id="rId3"/>
          <a:extLst>
            <a:ext uri="{FF2B5EF4-FFF2-40B4-BE49-F238E27FC236}">
              <a16:creationId xmlns:a16="http://schemas.microsoft.com/office/drawing/2014/main" id="{00000000-0008-0000-0000-00000E000000}"/>
            </a:ext>
          </a:extLst>
        </xdr:cNvPr>
        <xdr:cNvSpPr txBox="1"/>
      </xdr:nvSpPr>
      <xdr:spPr>
        <a:xfrm>
          <a:off x="4141088" y="3513300"/>
          <a:ext cx="2409825" cy="5334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INVERSIÓN TOTAL Y FINANCIACIÓN</a:t>
          </a:r>
          <a:endParaRPr sz="1400" b="1">
            <a:latin typeface="Arial"/>
            <a:ea typeface="Arial"/>
            <a:cs typeface="Arial"/>
            <a:sym typeface="Arial"/>
          </a:endParaRPr>
        </a:p>
      </xdr:txBody>
    </xdr:sp>
    <xdr:clientData fLocksWithSheet="0"/>
  </xdr:oneCellAnchor>
  <xdr:oneCellAnchor>
    <xdr:from>
      <xdr:col>5</xdr:col>
      <xdr:colOff>190500</xdr:colOff>
      <xdr:row>14</xdr:row>
      <xdr:rowOff>19050</xdr:rowOff>
    </xdr:from>
    <xdr:ext cx="2419350" cy="542925"/>
    <xdr:sp macro="" textlink="">
      <xdr:nvSpPr>
        <xdr:cNvPr id="15" name="Shape 15">
          <a:hlinkClick xmlns:r="http://schemas.openxmlformats.org/officeDocument/2006/relationships" r:id="rId4"/>
          <a:extLst>
            <a:ext uri="{FF2B5EF4-FFF2-40B4-BE49-F238E27FC236}">
              <a16:creationId xmlns:a16="http://schemas.microsoft.com/office/drawing/2014/main" id="{00000000-0008-0000-0000-00000F000000}"/>
            </a:ext>
          </a:extLst>
        </xdr:cNvPr>
        <xdr:cNvSpPr txBox="1"/>
      </xdr:nvSpPr>
      <xdr:spPr>
        <a:xfrm>
          <a:off x="4141088" y="3513300"/>
          <a:ext cx="2409825" cy="5334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ESTADOS FINANCIEROS</a:t>
          </a:r>
          <a:endParaRPr sz="1400" b="1">
            <a:latin typeface="Arial"/>
            <a:ea typeface="Arial"/>
            <a:cs typeface="Arial"/>
            <a:sym typeface="Arial"/>
          </a:endParaRPr>
        </a:p>
      </xdr:txBody>
    </xdr:sp>
    <xdr:clientData fLocksWithSheet="0"/>
  </xdr:oneCellAnchor>
  <xdr:oneCellAnchor>
    <xdr:from>
      <xdr:col>5</xdr:col>
      <xdr:colOff>161925</xdr:colOff>
      <xdr:row>18</xdr:row>
      <xdr:rowOff>9525</xdr:rowOff>
    </xdr:from>
    <xdr:ext cx="2419350" cy="542925"/>
    <xdr:sp macro="" textlink="">
      <xdr:nvSpPr>
        <xdr:cNvPr id="16" name="Shape 16">
          <a:hlinkClick xmlns:r="http://schemas.openxmlformats.org/officeDocument/2006/relationships" r:id="rId5"/>
          <a:extLst>
            <a:ext uri="{FF2B5EF4-FFF2-40B4-BE49-F238E27FC236}">
              <a16:creationId xmlns:a16="http://schemas.microsoft.com/office/drawing/2014/main" id="{00000000-0008-0000-0000-000010000000}"/>
            </a:ext>
          </a:extLst>
        </xdr:cNvPr>
        <xdr:cNvSpPr txBox="1"/>
      </xdr:nvSpPr>
      <xdr:spPr>
        <a:xfrm>
          <a:off x="4141088" y="3513300"/>
          <a:ext cx="2409825" cy="5334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RESULTADOS DE LA SIMULACIÓN </a:t>
          </a:r>
          <a:endParaRPr sz="1400"/>
        </a:p>
      </xdr:txBody>
    </xdr:sp>
    <xdr:clientData fLocksWithSheet="0"/>
  </xdr:oneCellAnchor>
  <xdr:oneCellAnchor>
    <xdr:from>
      <xdr:col>1</xdr:col>
      <xdr:colOff>9525</xdr:colOff>
      <xdr:row>20</xdr:row>
      <xdr:rowOff>19050</xdr:rowOff>
    </xdr:from>
    <xdr:ext cx="2857500" cy="676275"/>
    <xdr:sp macro="" textlink="">
      <xdr:nvSpPr>
        <xdr:cNvPr id="17" name="Shape 17">
          <a:hlinkClick xmlns:r="http://schemas.openxmlformats.org/officeDocument/2006/relationships" r:id="rId6"/>
          <a:extLst>
            <a:ext uri="{FF2B5EF4-FFF2-40B4-BE49-F238E27FC236}">
              <a16:creationId xmlns:a16="http://schemas.microsoft.com/office/drawing/2014/main" id="{00000000-0008-0000-0000-000011000000}"/>
            </a:ext>
          </a:extLst>
        </xdr:cNvPr>
        <xdr:cNvSpPr txBox="1"/>
      </xdr:nvSpPr>
      <xdr:spPr>
        <a:xfrm>
          <a:off x="3917250" y="3446625"/>
          <a:ext cx="2857500" cy="6667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oneCellAnchor>
    <xdr:from>
      <xdr:col>8</xdr:col>
      <xdr:colOff>657225</xdr:colOff>
      <xdr:row>1</xdr:row>
      <xdr:rowOff>38100</xdr:rowOff>
    </xdr:from>
    <xdr:ext cx="790575" cy="8001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8</xdr:col>
      <xdr:colOff>466725</xdr:colOff>
      <xdr:row>18</xdr:row>
      <xdr:rowOff>161925</xdr:rowOff>
    </xdr:from>
    <xdr:ext cx="962025" cy="828675"/>
    <xdr:pic>
      <xdr:nvPicPr>
        <xdr:cNvPr id="3" name="image2.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19050</xdr:colOff>
      <xdr:row>13</xdr:row>
      <xdr:rowOff>123825</xdr:rowOff>
    </xdr:from>
    <xdr:ext cx="1085850" cy="4191000"/>
    <xdr:sp macro="" textlink="">
      <xdr:nvSpPr>
        <xdr:cNvPr id="5" name="Shape 5">
          <a:extLst>
            <a:ext uri="{FF2B5EF4-FFF2-40B4-BE49-F238E27FC236}">
              <a16:creationId xmlns:a16="http://schemas.microsoft.com/office/drawing/2014/main" id="{00000000-0008-0000-0100-000005000000}"/>
            </a:ext>
          </a:extLst>
        </xdr:cNvPr>
        <xdr:cNvSpPr/>
      </xdr:nvSpPr>
      <xdr:spPr>
        <a:xfrm rot="10800000">
          <a:off x="4817363" y="1698788"/>
          <a:ext cx="1057275" cy="4162425"/>
        </a:xfrm>
        <a:prstGeom prst="bentArrow">
          <a:avLst>
            <a:gd name="adj1" fmla="val 25000"/>
            <a:gd name="adj2" fmla="val 25000"/>
            <a:gd name="adj3" fmla="val 25000"/>
            <a:gd name="adj4" fmla="val 4375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solidFill>
              <a:schemeClr val="dk1"/>
            </a:solidFill>
          </a:endParaRPr>
        </a:p>
      </xdr:txBody>
    </xdr:sp>
    <xdr:clientData fLocksWithSheet="0"/>
  </xdr:oneCellAnchor>
  <xdr:oneCellAnchor>
    <xdr:from>
      <xdr:col>8</xdr:col>
      <xdr:colOff>390525</xdr:colOff>
      <xdr:row>13</xdr:row>
      <xdr:rowOff>133350</xdr:rowOff>
    </xdr:from>
    <xdr:ext cx="257175" cy="3705225"/>
    <xdr:sp macro="" textlink="">
      <xdr:nvSpPr>
        <xdr:cNvPr id="6" name="Shape 6">
          <a:extLst>
            <a:ext uri="{FF2B5EF4-FFF2-40B4-BE49-F238E27FC236}">
              <a16:creationId xmlns:a16="http://schemas.microsoft.com/office/drawing/2014/main" id="{00000000-0008-0000-0100-000006000000}"/>
            </a:ext>
          </a:extLst>
        </xdr:cNvPr>
        <xdr:cNvSpPr txBox="1"/>
      </xdr:nvSpPr>
      <xdr:spPr>
        <a:xfrm>
          <a:off x="5226938" y="1932150"/>
          <a:ext cx="238125" cy="3695700"/>
        </a:xfrm>
        <a:prstGeom prst="rect">
          <a:avLst/>
        </a:prstGeom>
        <a:solidFill>
          <a:schemeClr val="lt1"/>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r>
            <a:rPr lang="en-US" sz="900">
              <a:solidFill>
                <a:schemeClr val="dk1"/>
              </a:solidFill>
              <a:latin typeface="Arial Black"/>
              <a:ea typeface="Arial Black"/>
              <a:cs typeface="Arial Black"/>
              <a:sym typeface="Arial Black"/>
            </a:rPr>
            <a:t>REVISA LAS PROYECCIONES</a:t>
          </a:r>
          <a:endParaRPr sz="900">
            <a:latin typeface="Arial Black"/>
            <a:ea typeface="Arial Black"/>
            <a:cs typeface="Arial Black"/>
            <a:sym typeface="Arial Black"/>
          </a:endParaRPr>
        </a:p>
      </xdr:txBody>
    </xdr:sp>
    <xdr:clientData fLocksWithSheet="0"/>
  </xdr:oneCellAnchor>
  <xdr:oneCellAnchor>
    <xdr:from>
      <xdr:col>10</xdr:col>
      <xdr:colOff>238125</xdr:colOff>
      <xdr:row>9</xdr:row>
      <xdr:rowOff>57150</xdr:rowOff>
    </xdr:from>
    <xdr:ext cx="13677900" cy="381000"/>
    <xdr:sp macro="" textlink="">
      <xdr:nvSpPr>
        <xdr:cNvPr id="7" name="Shape 7">
          <a:hlinkClick xmlns:r="http://schemas.openxmlformats.org/officeDocument/2006/relationships" r:id="rId1"/>
          <a:extLst>
            <a:ext uri="{FF2B5EF4-FFF2-40B4-BE49-F238E27FC236}">
              <a16:creationId xmlns:a16="http://schemas.microsoft.com/office/drawing/2014/main" id="{00000000-0008-0000-0100-000007000000}"/>
            </a:ext>
          </a:extLst>
        </xdr:cNvPr>
        <xdr:cNvSpPr txBox="1"/>
      </xdr:nvSpPr>
      <xdr:spPr>
        <a:xfrm>
          <a:off x="0" y="3589500"/>
          <a:ext cx="10692000" cy="3810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a:p>
      </xdr:txBody>
    </xdr:sp>
    <xdr:clientData fLocksWithSheet="0"/>
  </xdr:oneCellAnchor>
  <xdr:oneCellAnchor>
    <xdr:from>
      <xdr:col>6</xdr:col>
      <xdr:colOff>285750</xdr:colOff>
      <xdr:row>12</xdr:row>
      <xdr:rowOff>123825</xdr:rowOff>
    </xdr:from>
    <xdr:ext cx="476250" cy="1362075"/>
    <xdr:sp macro="" textlink="">
      <xdr:nvSpPr>
        <xdr:cNvPr id="8" name="Shape 8">
          <a:extLst>
            <a:ext uri="{FF2B5EF4-FFF2-40B4-BE49-F238E27FC236}">
              <a16:creationId xmlns:a16="http://schemas.microsoft.com/office/drawing/2014/main" id="{00000000-0008-0000-0100-000008000000}"/>
            </a:ext>
          </a:extLst>
        </xdr:cNvPr>
        <xdr:cNvSpPr/>
      </xdr:nvSpPr>
      <xdr:spPr>
        <a:xfrm>
          <a:off x="5112638" y="3108488"/>
          <a:ext cx="466725" cy="1343025"/>
        </a:xfrm>
        <a:prstGeom prst="downArrow">
          <a:avLst>
            <a:gd name="adj1" fmla="val 50000"/>
            <a:gd name="adj2" fmla="val 50000"/>
          </a:avLst>
        </a:prstGeom>
        <a:solidFill>
          <a:schemeClr val="accent1"/>
        </a:solidFill>
        <a:ln w="25400" cap="flat" cmpd="sng">
          <a:solidFill>
            <a:srgbClr val="395E89"/>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0</xdr:colOff>
      <xdr:row>37</xdr:row>
      <xdr:rowOff>0</xdr:rowOff>
    </xdr:from>
    <xdr:ext cx="14478000" cy="676275"/>
    <xdr:sp macro="" textlink="">
      <xdr:nvSpPr>
        <xdr:cNvPr id="9" name="Shape 9">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0" y="3446625"/>
          <a:ext cx="10692000" cy="6667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0</xdr:colOff>
      <xdr:row>5</xdr:row>
      <xdr:rowOff>0</xdr:rowOff>
    </xdr:from>
    <xdr:ext cx="2562225" cy="381000"/>
    <xdr:sp macro="" textlink="">
      <xdr:nvSpPr>
        <xdr:cNvPr id="3" name="Shape 3">
          <a:hlinkClick xmlns:r="http://schemas.openxmlformats.org/officeDocument/2006/relationships" r:id="rId1"/>
          <a:extLst>
            <a:ext uri="{FF2B5EF4-FFF2-40B4-BE49-F238E27FC236}">
              <a16:creationId xmlns:a16="http://schemas.microsoft.com/office/drawing/2014/main" id="{00000000-0008-0000-0200-000003000000}"/>
            </a:ext>
          </a:extLst>
        </xdr:cNvPr>
        <xdr:cNvSpPr txBox="1"/>
      </xdr:nvSpPr>
      <xdr:spPr>
        <a:xfrm>
          <a:off x="4069650" y="3589500"/>
          <a:ext cx="2552700" cy="3810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b="1">
            <a:latin typeface="Arial"/>
            <a:ea typeface="Arial"/>
            <a:cs typeface="Arial"/>
            <a:sym typeface="Arial"/>
          </a:endParaRPr>
        </a:p>
      </xdr:txBody>
    </xdr:sp>
    <xdr:clientData fLocksWithSheet="0"/>
  </xdr:oneCellAnchor>
  <xdr:oneCellAnchor>
    <xdr:from>
      <xdr:col>8</xdr:col>
      <xdr:colOff>666750</xdr:colOff>
      <xdr:row>19</xdr:row>
      <xdr:rowOff>161925</xdr:rowOff>
    </xdr:from>
    <xdr:ext cx="3048000" cy="676275"/>
    <xdr:sp macro="" textlink="">
      <xdr:nvSpPr>
        <xdr:cNvPr id="4" name="Shape 4">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3822000" y="3446625"/>
          <a:ext cx="3048000" cy="6667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5</xdr:col>
      <xdr:colOff>771525</xdr:colOff>
      <xdr:row>13</xdr:row>
      <xdr:rowOff>133350</xdr:rowOff>
    </xdr:from>
    <xdr:ext cx="2638425" cy="361950"/>
    <xdr:sp macro="" textlink="">
      <xdr:nvSpPr>
        <xdr:cNvPr id="18" name="Shape 18">
          <a:hlinkClick xmlns:r="http://schemas.openxmlformats.org/officeDocument/2006/relationships" r:id="rId1"/>
          <a:extLst>
            <a:ext uri="{FF2B5EF4-FFF2-40B4-BE49-F238E27FC236}">
              <a16:creationId xmlns:a16="http://schemas.microsoft.com/office/drawing/2014/main" id="{00000000-0008-0000-0300-000012000000}"/>
            </a:ext>
          </a:extLst>
        </xdr:cNvPr>
        <xdr:cNvSpPr txBox="1"/>
      </xdr:nvSpPr>
      <xdr:spPr>
        <a:xfrm>
          <a:off x="4026788" y="3603788"/>
          <a:ext cx="2638425" cy="352425"/>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b="1">
            <a:latin typeface="Arial"/>
            <a:ea typeface="Arial"/>
            <a:cs typeface="Arial"/>
            <a:sym typeface="Arial"/>
          </a:endParaRPr>
        </a:p>
      </xdr:txBody>
    </xdr:sp>
    <xdr:clientData fLocksWithSheet="0"/>
  </xdr:oneCellAnchor>
  <xdr:oneCellAnchor>
    <xdr:from>
      <xdr:col>8</xdr:col>
      <xdr:colOff>619125</xdr:colOff>
      <xdr:row>17</xdr:row>
      <xdr:rowOff>9525</xdr:rowOff>
    </xdr:from>
    <xdr:ext cx="3048000" cy="676275"/>
    <xdr:sp macro="" textlink="">
      <xdr:nvSpPr>
        <xdr:cNvPr id="19" name="Shape 19">
          <a:hlinkClick xmlns:r="http://schemas.openxmlformats.org/officeDocument/2006/relationships" r:id="rId2"/>
          <a:extLst>
            <a:ext uri="{FF2B5EF4-FFF2-40B4-BE49-F238E27FC236}">
              <a16:creationId xmlns:a16="http://schemas.microsoft.com/office/drawing/2014/main" id="{00000000-0008-0000-0300-000013000000}"/>
            </a:ext>
          </a:extLst>
        </xdr:cNvPr>
        <xdr:cNvSpPr txBox="1"/>
      </xdr:nvSpPr>
      <xdr:spPr>
        <a:xfrm>
          <a:off x="3822000" y="3446625"/>
          <a:ext cx="3048000" cy="6667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7</xdr:col>
      <xdr:colOff>57150</xdr:colOff>
      <xdr:row>0</xdr:row>
      <xdr:rowOff>47625</xdr:rowOff>
    </xdr:from>
    <xdr:ext cx="2114550" cy="304800"/>
    <xdr:sp macro="" textlink="">
      <xdr:nvSpPr>
        <xdr:cNvPr id="20" name="Shape 20">
          <a:hlinkClick xmlns:r="http://schemas.openxmlformats.org/officeDocument/2006/relationships" r:id="rId1"/>
          <a:extLst>
            <a:ext uri="{FF2B5EF4-FFF2-40B4-BE49-F238E27FC236}">
              <a16:creationId xmlns:a16="http://schemas.microsoft.com/office/drawing/2014/main" id="{00000000-0008-0000-0400-000014000000}"/>
            </a:ext>
          </a:extLst>
        </xdr:cNvPr>
        <xdr:cNvSpPr txBox="1"/>
      </xdr:nvSpPr>
      <xdr:spPr>
        <a:xfrm>
          <a:off x="4293488" y="3627600"/>
          <a:ext cx="2105025" cy="30480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b="1">
            <a:latin typeface="Arial"/>
            <a:ea typeface="Arial"/>
            <a:cs typeface="Arial"/>
            <a:sym typeface="Arial"/>
          </a:endParaRPr>
        </a:p>
      </xdr:txBody>
    </xdr:sp>
    <xdr:clientData fLocksWithSheet="0"/>
  </xdr:oneCellAnchor>
  <xdr:oneCellAnchor>
    <xdr:from>
      <xdr:col>7</xdr:col>
      <xdr:colOff>171450</xdr:colOff>
      <xdr:row>51</xdr:row>
      <xdr:rowOff>152400</xdr:rowOff>
    </xdr:from>
    <xdr:ext cx="3048000" cy="666750"/>
    <xdr:sp macro="" textlink="">
      <xdr:nvSpPr>
        <xdr:cNvPr id="21" name="Shape 21">
          <a:hlinkClick xmlns:r="http://schemas.openxmlformats.org/officeDocument/2006/relationships" r:id="rId2"/>
          <a:extLst>
            <a:ext uri="{FF2B5EF4-FFF2-40B4-BE49-F238E27FC236}">
              <a16:creationId xmlns:a16="http://schemas.microsoft.com/office/drawing/2014/main" id="{00000000-0008-0000-0400-000015000000}"/>
            </a:ext>
          </a:extLst>
        </xdr:cNvPr>
        <xdr:cNvSpPr txBox="1"/>
      </xdr:nvSpPr>
      <xdr:spPr>
        <a:xfrm>
          <a:off x="3822000" y="3446625"/>
          <a:ext cx="3048000" cy="6667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6</xdr:col>
      <xdr:colOff>1045845</xdr:colOff>
      <xdr:row>12</xdr:row>
      <xdr:rowOff>70485</xdr:rowOff>
    </xdr:from>
    <xdr:ext cx="5191125" cy="2247900"/>
    <xdr:graphicFrame macro="">
      <xdr:nvGraphicFramePr>
        <xdr:cNvPr id="2" name="Chart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6</xdr:col>
      <xdr:colOff>542925</xdr:colOff>
      <xdr:row>1</xdr:row>
      <xdr:rowOff>190500</xdr:rowOff>
    </xdr:from>
    <xdr:ext cx="2876550" cy="371475"/>
    <xdr:sp macro="" textlink="">
      <xdr:nvSpPr>
        <xdr:cNvPr id="22" name="Shape 22">
          <a:hlinkClick xmlns:r="http://schemas.openxmlformats.org/officeDocument/2006/relationships" r:id="rId2"/>
          <a:extLst>
            <a:ext uri="{FF2B5EF4-FFF2-40B4-BE49-F238E27FC236}">
              <a16:creationId xmlns:a16="http://schemas.microsoft.com/office/drawing/2014/main" id="{00000000-0008-0000-0500-000016000000}"/>
            </a:ext>
          </a:extLst>
        </xdr:cNvPr>
        <xdr:cNvSpPr txBox="1"/>
      </xdr:nvSpPr>
      <xdr:spPr>
        <a:xfrm>
          <a:off x="3907725" y="3594263"/>
          <a:ext cx="2876550" cy="371475"/>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a:p>
      </xdr:txBody>
    </xdr:sp>
    <xdr:clientData fLocksWithSheet="0"/>
  </xdr:oneCellAnchor>
  <xdr:oneCellAnchor>
    <xdr:from>
      <xdr:col>6</xdr:col>
      <xdr:colOff>847725</xdr:colOff>
      <xdr:row>25</xdr:row>
      <xdr:rowOff>152400</xdr:rowOff>
    </xdr:from>
    <xdr:ext cx="2895600" cy="381000"/>
    <xdr:sp macro="" textlink="">
      <xdr:nvSpPr>
        <xdr:cNvPr id="23" name="Shape 23">
          <a:hlinkClick xmlns:r="http://schemas.openxmlformats.org/officeDocument/2006/relationships" r:id="rId2"/>
          <a:extLst>
            <a:ext uri="{FF2B5EF4-FFF2-40B4-BE49-F238E27FC236}">
              <a16:creationId xmlns:a16="http://schemas.microsoft.com/office/drawing/2014/main" id="{00000000-0008-0000-0500-000017000000}"/>
            </a:ext>
          </a:extLst>
        </xdr:cNvPr>
        <xdr:cNvSpPr txBox="1"/>
      </xdr:nvSpPr>
      <xdr:spPr>
        <a:xfrm>
          <a:off x="3907725" y="3599025"/>
          <a:ext cx="2876550" cy="361950"/>
        </a:xfrm>
        <a:prstGeom prst="rect">
          <a:avLst/>
        </a:prstGeom>
        <a:gradFill>
          <a:gsLst>
            <a:gs pos="0">
              <a:srgbClr val="759336"/>
            </a:gs>
            <a:gs pos="80000">
              <a:srgbClr val="99C247"/>
            </a:gs>
            <a:gs pos="100000">
              <a:srgbClr val="9BC545"/>
            </a:gs>
          </a:gsLst>
          <a:lin ang="16200000" scaled="0"/>
        </a:gra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VOLVER AL MENÚ</a:t>
          </a:r>
          <a:endParaRPr sz="1400"/>
        </a:p>
      </xdr:txBody>
    </xdr:sp>
    <xdr:clientData fLocksWithSheet="0"/>
  </xdr:oneCellAnchor>
  <xdr:oneCellAnchor>
    <xdr:from>
      <xdr:col>8</xdr:col>
      <xdr:colOff>47625</xdr:colOff>
      <xdr:row>29</xdr:row>
      <xdr:rowOff>133350</xdr:rowOff>
    </xdr:from>
    <xdr:ext cx="3067050" cy="685800"/>
    <xdr:sp macro="" textlink="">
      <xdr:nvSpPr>
        <xdr:cNvPr id="24" name="Shape 24">
          <a:hlinkClick xmlns:r="http://schemas.openxmlformats.org/officeDocument/2006/relationships" r:id="rId3"/>
          <a:extLst>
            <a:ext uri="{FF2B5EF4-FFF2-40B4-BE49-F238E27FC236}">
              <a16:creationId xmlns:a16="http://schemas.microsoft.com/office/drawing/2014/main" id="{00000000-0008-0000-0500-000018000000}"/>
            </a:ext>
          </a:extLst>
        </xdr:cNvPr>
        <xdr:cNvSpPr txBox="1"/>
      </xdr:nvSpPr>
      <xdr:spPr>
        <a:xfrm>
          <a:off x="3822000" y="3441863"/>
          <a:ext cx="3048000" cy="6762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Desarrollado por: Magíster Mauricio Reyes Giraldo.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Docente de Tiempo Completo Universidad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Coordinador Núcleo de Emprendimiento Universidad  FEAV Univerisdad  -EAN.</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contacto: dmreyes@ean.edu.co</a:t>
          </a:r>
          <a:endParaRPr sz="1400"/>
        </a:p>
        <a:p>
          <a:pPr marL="0" lvl="0" indent="0" algn="l" rtl="0">
            <a:lnSpc>
              <a:spcPct val="112500"/>
            </a:lnSpc>
            <a:spcBef>
              <a:spcPts val="0"/>
            </a:spcBef>
            <a:spcAft>
              <a:spcPts val="0"/>
            </a:spcAft>
            <a:buNone/>
          </a:pPr>
          <a:r>
            <a:rPr lang="en-US" sz="800" b="1">
              <a:solidFill>
                <a:schemeClr val="dk1"/>
              </a:solidFill>
              <a:latin typeface="Calibri"/>
              <a:ea typeface="Calibri"/>
              <a:cs typeface="Calibri"/>
              <a:sym typeface="Calibri"/>
            </a:rPr>
            <a:t> </a:t>
          </a:r>
          <a:endParaRPr sz="1400"/>
        </a:p>
        <a:p>
          <a:pPr marL="0" lvl="0" indent="0" algn="l" rtl="0">
            <a:lnSpc>
              <a:spcPct val="100000"/>
            </a:lnSpc>
            <a:spcBef>
              <a:spcPts val="0"/>
            </a:spcBef>
            <a:spcAft>
              <a:spcPts val="0"/>
            </a:spcAft>
            <a:buNone/>
          </a:pPr>
          <a:endParaRPr sz="500"/>
        </a:p>
      </xdr:txBody>
    </xdr:sp>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G1:H1000"/>
  <sheetViews>
    <sheetView showGridLines="0" topLeftCell="A4" workbookViewId="0">
      <selection activeCell="G23" sqref="G23:H23"/>
    </sheetView>
  </sheetViews>
  <sheetFormatPr baseColWidth="10" defaultColWidth="14.44140625" defaultRowHeight="15" customHeight="1"/>
  <cols>
    <col min="1" max="26" width="10.6640625" customWidth="1"/>
  </cols>
  <sheetData>
    <row r="1" ht="14.25" customHeight="1"/>
    <row r="2" ht="14.25" customHeight="1"/>
    <row r="3" ht="14.25" customHeight="1"/>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spans="7:8" ht="14.25" customHeight="1"/>
    <row r="18" spans="7:8" ht="14.25" customHeight="1"/>
    <row r="19" spans="7:8" ht="14.25" customHeight="1"/>
    <row r="20" spans="7:8" ht="31.2" customHeight="1"/>
    <row r="21" spans="7:8" ht="14.25" customHeight="1"/>
    <row r="22" spans="7:8" ht="14.25" customHeight="1"/>
    <row r="23" spans="7:8" ht="25.2" customHeight="1">
      <c r="G23" s="129" t="str">
        <f>HYPERLINK("https://www.youtube.com/watch?v=m2meVNuuANI","TUTORIAL")</f>
        <v>TUTORIAL</v>
      </c>
      <c r="H23" s="130"/>
    </row>
    <row r="24" spans="7:8" ht="14.25" customHeight="1"/>
    <row r="25" spans="7:8" ht="14.25" customHeight="1"/>
    <row r="26" spans="7:8" ht="14.25" customHeight="1"/>
    <row r="27" spans="7:8" ht="14.25" customHeight="1"/>
    <row r="28" spans="7:8" ht="14.25" customHeight="1"/>
    <row r="29" spans="7:8" ht="14.25" customHeight="1"/>
    <row r="30" spans="7:8" ht="14.25" customHeight="1"/>
    <row r="31" spans="7:8" ht="14.25" customHeight="1"/>
    <row r="32" spans="7: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G23:H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000"/>
  <sheetViews>
    <sheetView showGridLines="0" workbookViewId="0">
      <pane xSplit="6" ySplit="2" topLeftCell="G3" activePane="bottomRight" state="frozen"/>
      <selection pane="topRight" activeCell="G1" sqref="G1"/>
      <selection pane="bottomLeft" activeCell="A3" sqref="A3"/>
      <selection pane="bottomRight" activeCell="D14" sqref="D14"/>
    </sheetView>
  </sheetViews>
  <sheetFormatPr baseColWidth="10" defaultColWidth="14.44140625" defaultRowHeight="15" customHeight="1"/>
  <cols>
    <col min="1" max="1" width="22.5546875" customWidth="1"/>
    <col min="2" max="2" width="29" customWidth="1"/>
    <col min="3" max="3" width="17.44140625" customWidth="1"/>
    <col min="4" max="4" width="28.44140625" bestFit="1" customWidth="1"/>
    <col min="5" max="6" width="16.88671875" bestFit="1" customWidth="1"/>
    <col min="7" max="10" width="7" customWidth="1"/>
    <col min="11" max="11" width="4.33203125" customWidth="1"/>
    <col min="12" max="12" width="7.77734375" bestFit="1" customWidth="1"/>
    <col min="13" max="13" width="8" bestFit="1" customWidth="1"/>
    <col min="14" max="14" width="9" bestFit="1" customWidth="1"/>
    <col min="15" max="15" width="11" bestFit="1" customWidth="1"/>
    <col min="16" max="16" width="22.21875" bestFit="1" customWidth="1"/>
    <col min="17" max="18" width="12.6640625" bestFit="1" customWidth="1"/>
    <col min="19" max="19" width="14.109375" bestFit="1" customWidth="1"/>
    <col min="20" max="21" width="16.5546875" bestFit="1" customWidth="1"/>
    <col min="22" max="22" width="4.21875" customWidth="1"/>
    <col min="23" max="23" width="3.44140625" customWidth="1"/>
    <col min="24" max="24" width="2.5546875" customWidth="1"/>
    <col min="25" max="25" width="12.44140625" customWidth="1"/>
    <col min="26" max="27" width="9.33203125" bestFit="1" customWidth="1"/>
    <col min="28" max="28" width="11.109375" bestFit="1" customWidth="1"/>
    <col min="29" max="29" width="9.33203125" bestFit="1" customWidth="1"/>
    <col min="30" max="30" width="11.44140625" customWidth="1"/>
  </cols>
  <sheetData>
    <row r="1" spans="1:30" ht="30.75" customHeight="1">
      <c r="A1" s="133" t="s">
        <v>0</v>
      </c>
      <c r="B1" s="134"/>
      <c r="C1" s="134"/>
      <c r="D1" s="134"/>
      <c r="E1" s="134"/>
      <c r="F1" s="1"/>
      <c r="G1" s="135" t="s">
        <v>1</v>
      </c>
      <c r="H1" s="134"/>
      <c r="I1" s="134"/>
      <c r="J1" s="134"/>
      <c r="K1" s="1"/>
      <c r="L1" s="1"/>
      <c r="M1" s="1"/>
      <c r="N1" s="1"/>
      <c r="O1" s="1"/>
      <c r="P1" s="1" t="s">
        <v>3</v>
      </c>
      <c r="Q1" s="1"/>
      <c r="R1" s="1"/>
      <c r="S1" s="1"/>
      <c r="T1" s="1"/>
      <c r="U1" s="1"/>
      <c r="V1" s="1"/>
      <c r="W1" s="1"/>
      <c r="X1" s="1"/>
      <c r="Y1" s="5" t="s">
        <v>4</v>
      </c>
      <c r="Z1" s="7">
        <v>2021</v>
      </c>
      <c r="AA1" s="8"/>
      <c r="AB1" s="1"/>
      <c r="AC1" s="1"/>
      <c r="AD1" s="1"/>
    </row>
    <row r="2" spans="1:30" ht="18" customHeight="1">
      <c r="A2" s="94">
        <f>+D17/D3</f>
        <v>0.27670777777777777</v>
      </c>
      <c r="B2" s="9" t="s">
        <v>9</v>
      </c>
      <c r="C2" s="10" t="s">
        <v>10</v>
      </c>
      <c r="D2" s="9" t="s">
        <v>11</v>
      </c>
      <c r="E2" s="10" t="s">
        <v>12</v>
      </c>
      <c r="F2" s="11" t="s">
        <v>13</v>
      </c>
      <c r="G2" s="13">
        <v>2022</v>
      </c>
      <c r="H2" s="13">
        <f>G2+1</f>
        <v>2023</v>
      </c>
      <c r="I2" s="13">
        <f>H2+1</f>
        <v>2024</v>
      </c>
      <c r="J2" s="13">
        <f>I2+1</f>
        <v>2025</v>
      </c>
      <c r="K2" s="1"/>
      <c r="L2" s="1">
        <f>G2</f>
        <v>2022</v>
      </c>
      <c r="M2" s="1">
        <f>H2</f>
        <v>2023</v>
      </c>
      <c r="N2" s="1">
        <f>M2+1</f>
        <v>2024</v>
      </c>
      <c r="O2" s="1">
        <f>N2+1</f>
        <v>2025</v>
      </c>
      <c r="P2" s="1" t="s">
        <v>19</v>
      </c>
      <c r="Q2" s="1" t="s">
        <v>20</v>
      </c>
      <c r="R2" s="1" t="s">
        <v>22</v>
      </c>
      <c r="S2" s="1" t="s">
        <v>23</v>
      </c>
      <c r="T2" s="1" t="s">
        <v>24</v>
      </c>
      <c r="U2" s="1" t="s">
        <v>25</v>
      </c>
      <c r="V2" s="1" t="s">
        <v>26</v>
      </c>
      <c r="W2" s="1" t="s">
        <v>27</v>
      </c>
      <c r="X2" s="1"/>
      <c r="Y2" s="8"/>
      <c r="Z2" s="8"/>
      <c r="AA2" s="8"/>
      <c r="AB2" s="1"/>
      <c r="AC2" s="1"/>
      <c r="AD2" s="1"/>
    </row>
    <row r="3" spans="1:30" ht="21.75" customHeight="1">
      <c r="A3" s="2">
        <v>1</v>
      </c>
      <c r="B3" s="15" t="s">
        <v>136</v>
      </c>
      <c r="C3" s="16">
        <v>150</v>
      </c>
      <c r="D3" s="6">
        <v>900000</v>
      </c>
      <c r="E3" s="18">
        <f t="shared" ref="E3:E12" si="0">C3*D3</f>
        <v>135000000</v>
      </c>
      <c r="F3" s="19">
        <f t="shared" ref="F3:F12" si="1">IF($E$13=0,0,E3/$E$13)</f>
        <v>1</v>
      </c>
      <c r="G3" s="20">
        <v>0.05</v>
      </c>
      <c r="H3" s="20">
        <v>0.3</v>
      </c>
      <c r="I3" s="20">
        <v>0.05</v>
      </c>
      <c r="J3" s="20">
        <v>0.05</v>
      </c>
      <c r="K3" s="21"/>
      <c r="L3" s="97">
        <f>C3*(1+G3)</f>
        <v>157.5</v>
      </c>
      <c r="M3" s="1">
        <f>L3*(1+H3)</f>
        <v>204.75</v>
      </c>
      <c r="N3" s="1">
        <f t="shared" ref="N3:N12" si="2">M3*(1+I3)</f>
        <v>214.98750000000001</v>
      </c>
      <c r="O3" s="1">
        <f t="shared" ref="O3:O12" si="3">N3*(1+J3)</f>
        <v>225.73687500000003</v>
      </c>
      <c r="P3" s="24">
        <f>D3*(1+'1'!$Z$4)</f>
        <v>927000</v>
      </c>
      <c r="Q3" s="98">
        <f>P3*(1+'1'!$AA$4)</f>
        <v>959444.99999999988</v>
      </c>
      <c r="R3" s="24">
        <f>Q3*(1+'1'!$AB$4)</f>
        <v>994944.46499999985</v>
      </c>
      <c r="S3" s="24">
        <f>R3*(1+'1'!$AC$4)</f>
        <v>1025787.7434149998</v>
      </c>
      <c r="T3" s="24">
        <f t="shared" ref="T3:T12" si="4">L3*P3</f>
        <v>146002500</v>
      </c>
      <c r="U3" s="24">
        <f>M3*Q3</f>
        <v>196446363.74999997</v>
      </c>
      <c r="V3" s="24">
        <f t="shared" ref="V3:V12" si="5">N3*R3</f>
        <v>213900623.16918749</v>
      </c>
      <c r="W3" s="24">
        <f t="shared" ref="W3:W12" si="6">O3*S3</f>
        <v>231558119.61180392</v>
      </c>
      <c r="X3" s="24"/>
      <c r="Y3" s="28" t="s">
        <v>33</v>
      </c>
      <c r="Z3" s="29">
        <v>2022</v>
      </c>
      <c r="AA3" s="29">
        <f>Z3+1</f>
        <v>2023</v>
      </c>
      <c r="AB3" s="29">
        <f>AA3+1</f>
        <v>2024</v>
      </c>
      <c r="AC3" s="30">
        <f>AB3+1</f>
        <v>2025</v>
      </c>
      <c r="AD3" s="1"/>
    </row>
    <row r="4" spans="1:30" ht="22.5" customHeight="1">
      <c r="A4" s="2">
        <f t="shared" ref="A4:A12" si="7">A3+1</f>
        <v>2</v>
      </c>
      <c r="B4" s="15"/>
      <c r="C4" s="16">
        <v>0</v>
      </c>
      <c r="D4" s="6">
        <v>0</v>
      </c>
      <c r="E4" s="18">
        <f t="shared" si="0"/>
        <v>0</v>
      </c>
      <c r="F4" s="19">
        <f t="shared" si="1"/>
        <v>0</v>
      </c>
      <c r="G4" s="20">
        <v>0</v>
      </c>
      <c r="H4" s="20">
        <v>0</v>
      </c>
      <c r="I4" s="20">
        <v>0</v>
      </c>
      <c r="J4" s="20">
        <v>0</v>
      </c>
      <c r="K4" s="21"/>
      <c r="L4" s="1">
        <f t="shared" ref="L4:L12" si="8">C4*(1+G4)</f>
        <v>0</v>
      </c>
      <c r="M4" s="1">
        <f t="shared" ref="M4:M12" si="9">L4*(1+H4)</f>
        <v>0</v>
      </c>
      <c r="N4" s="1">
        <f t="shared" si="2"/>
        <v>0</v>
      </c>
      <c r="O4" s="1">
        <f t="shared" si="3"/>
        <v>0</v>
      </c>
      <c r="P4" s="24">
        <f>D4*(1+'1'!$Z$4)</f>
        <v>0</v>
      </c>
      <c r="Q4" s="24">
        <f>P4*(1+'1'!$AA$4)</f>
        <v>0</v>
      </c>
      <c r="R4" s="24">
        <f>Q4*(1+'1'!$AB$4)</f>
        <v>0</v>
      </c>
      <c r="S4" s="24">
        <f>R4*(1+'1'!$AC$4)</f>
        <v>0</v>
      </c>
      <c r="T4" s="24">
        <f t="shared" si="4"/>
        <v>0</v>
      </c>
      <c r="U4" s="24">
        <f t="shared" ref="U4:U12" si="10">M4*Q4</f>
        <v>0</v>
      </c>
      <c r="V4" s="24">
        <f t="shared" si="5"/>
        <v>0</v>
      </c>
      <c r="W4" s="24">
        <f t="shared" si="6"/>
        <v>0</v>
      </c>
      <c r="X4" s="24"/>
      <c r="Y4" s="31" t="s">
        <v>39</v>
      </c>
      <c r="Z4" s="32">
        <v>0.03</v>
      </c>
      <c r="AA4" s="32">
        <v>3.5000000000000003E-2</v>
      </c>
      <c r="AB4" s="32">
        <v>3.6999999999999998E-2</v>
      </c>
      <c r="AC4" s="33">
        <v>3.1E-2</v>
      </c>
      <c r="AD4" s="1"/>
    </row>
    <row r="5" spans="1:30" ht="29.25" customHeight="1">
      <c r="A5" s="2">
        <f t="shared" si="7"/>
        <v>3</v>
      </c>
      <c r="B5" s="15"/>
      <c r="C5" s="16">
        <v>0</v>
      </c>
      <c r="D5" s="6">
        <v>0</v>
      </c>
      <c r="E5" s="18">
        <f t="shared" si="0"/>
        <v>0</v>
      </c>
      <c r="F5" s="19">
        <f t="shared" si="1"/>
        <v>0</v>
      </c>
      <c r="G5" s="20">
        <v>0</v>
      </c>
      <c r="H5" s="20">
        <v>0</v>
      </c>
      <c r="I5" s="20">
        <v>0</v>
      </c>
      <c r="J5" s="20">
        <v>0</v>
      </c>
      <c r="K5" s="21"/>
      <c r="L5" s="1">
        <f t="shared" si="8"/>
        <v>0</v>
      </c>
      <c r="M5" s="1">
        <f t="shared" si="9"/>
        <v>0</v>
      </c>
      <c r="N5" s="1">
        <f t="shared" si="2"/>
        <v>0</v>
      </c>
      <c r="O5" s="1">
        <f t="shared" si="3"/>
        <v>0</v>
      </c>
      <c r="P5" s="24">
        <f>D5*(1+'1'!$Z$4)</f>
        <v>0</v>
      </c>
      <c r="Q5" s="24">
        <f>P5*(1+'1'!$AA$4)</f>
        <v>0</v>
      </c>
      <c r="R5" s="24">
        <f>Q5*(1+'1'!$AB$4)</f>
        <v>0</v>
      </c>
      <c r="S5" s="24">
        <f>R5*(1+'1'!$AC$4)</f>
        <v>0</v>
      </c>
      <c r="T5" s="24">
        <f t="shared" si="4"/>
        <v>0</v>
      </c>
      <c r="U5" s="24">
        <f t="shared" si="10"/>
        <v>0</v>
      </c>
      <c r="V5" s="24">
        <f t="shared" si="5"/>
        <v>0</v>
      </c>
      <c r="W5" s="24">
        <f t="shared" si="6"/>
        <v>0</v>
      </c>
      <c r="X5" s="24"/>
      <c r="Y5" s="37" t="s">
        <v>50</v>
      </c>
      <c r="Z5" s="39">
        <v>2.7E-2</v>
      </c>
      <c r="AA5" s="39">
        <v>2.7E-2</v>
      </c>
      <c r="AB5" s="39">
        <v>2.7E-2</v>
      </c>
      <c r="AC5" s="39">
        <v>2.7E-2</v>
      </c>
      <c r="AD5" s="1"/>
    </row>
    <row r="6" spans="1:30" ht="14.25" customHeight="1">
      <c r="A6" s="2">
        <f t="shared" si="7"/>
        <v>4</v>
      </c>
      <c r="B6" s="15"/>
      <c r="C6" s="16">
        <v>0</v>
      </c>
      <c r="D6" s="6">
        <v>0</v>
      </c>
      <c r="E6" s="18">
        <f t="shared" si="0"/>
        <v>0</v>
      </c>
      <c r="F6" s="19">
        <f t="shared" si="1"/>
        <v>0</v>
      </c>
      <c r="G6" s="20">
        <v>0</v>
      </c>
      <c r="H6" s="20">
        <v>0</v>
      </c>
      <c r="I6" s="20">
        <v>0</v>
      </c>
      <c r="J6" s="20">
        <v>0</v>
      </c>
      <c r="K6" s="21"/>
      <c r="L6" s="1">
        <f t="shared" si="8"/>
        <v>0</v>
      </c>
      <c r="M6" s="1">
        <f t="shared" si="9"/>
        <v>0</v>
      </c>
      <c r="N6" s="1">
        <f t="shared" si="2"/>
        <v>0</v>
      </c>
      <c r="O6" s="1">
        <f t="shared" si="3"/>
        <v>0</v>
      </c>
      <c r="P6" s="24">
        <f>D6*(1+'1'!$Z$4)</f>
        <v>0</v>
      </c>
      <c r="Q6" s="24">
        <f>P6*(1+'1'!$AA$4)</f>
        <v>0</v>
      </c>
      <c r="R6" s="24">
        <f>Q6*(1+'1'!$AB$4)</f>
        <v>0</v>
      </c>
      <c r="S6" s="24">
        <f>R6*(1+'1'!$AC$4)</f>
        <v>0</v>
      </c>
      <c r="T6" s="24">
        <f t="shared" si="4"/>
        <v>0</v>
      </c>
      <c r="U6" s="24">
        <f t="shared" si="10"/>
        <v>0</v>
      </c>
      <c r="V6" s="24">
        <f t="shared" si="5"/>
        <v>0</v>
      </c>
      <c r="W6" s="24">
        <f t="shared" si="6"/>
        <v>0</v>
      </c>
      <c r="X6" s="24"/>
      <c r="Y6" s="1"/>
      <c r="Z6" s="1"/>
      <c r="AA6" s="1"/>
      <c r="AB6" s="1"/>
      <c r="AC6" s="1"/>
      <c r="AD6" s="1"/>
    </row>
    <row r="7" spans="1:30" ht="24.75" customHeight="1">
      <c r="A7" s="2">
        <f t="shared" si="7"/>
        <v>5</v>
      </c>
      <c r="B7" s="15"/>
      <c r="C7" s="16">
        <v>0</v>
      </c>
      <c r="D7" s="6">
        <v>0</v>
      </c>
      <c r="E7" s="18">
        <f t="shared" si="0"/>
        <v>0</v>
      </c>
      <c r="F7" s="19">
        <f t="shared" si="1"/>
        <v>0</v>
      </c>
      <c r="G7" s="20">
        <v>0</v>
      </c>
      <c r="H7" s="20">
        <v>0</v>
      </c>
      <c r="I7" s="20">
        <v>0</v>
      </c>
      <c r="J7" s="20">
        <v>0</v>
      </c>
      <c r="K7" s="21"/>
      <c r="L7" s="1">
        <f t="shared" si="8"/>
        <v>0</v>
      </c>
      <c r="M7" s="1">
        <f t="shared" si="9"/>
        <v>0</v>
      </c>
      <c r="N7" s="1">
        <f t="shared" si="2"/>
        <v>0</v>
      </c>
      <c r="O7" s="1">
        <f t="shared" si="3"/>
        <v>0</v>
      </c>
      <c r="P7" s="24">
        <f>D7*(1+'1'!$Z$4)</f>
        <v>0</v>
      </c>
      <c r="Q7" s="24">
        <f>P7*(1+'1'!$AA$4)</f>
        <v>0</v>
      </c>
      <c r="R7" s="24">
        <f>Q7*(1+'1'!$AB$4)</f>
        <v>0</v>
      </c>
      <c r="S7" s="24">
        <f>R7*(1+'1'!$AC$4)</f>
        <v>0</v>
      </c>
      <c r="T7" s="24">
        <f t="shared" si="4"/>
        <v>0</v>
      </c>
      <c r="U7" s="24">
        <f t="shared" si="10"/>
        <v>0</v>
      </c>
      <c r="V7" s="24">
        <f t="shared" si="5"/>
        <v>0</v>
      </c>
      <c r="W7" s="24">
        <f t="shared" si="6"/>
        <v>0</v>
      </c>
      <c r="X7" s="24"/>
      <c r="Y7" s="44" t="s">
        <v>53</v>
      </c>
      <c r="Z7" s="45"/>
      <c r="AA7" s="45"/>
      <c r="AB7" s="46">
        <v>0.32</v>
      </c>
      <c r="AC7" s="47"/>
      <c r="AD7" s="1"/>
    </row>
    <row r="8" spans="1:30" ht="14.25" customHeight="1">
      <c r="A8" s="2">
        <f t="shared" si="7"/>
        <v>6</v>
      </c>
      <c r="B8" s="15"/>
      <c r="C8" s="16">
        <v>0</v>
      </c>
      <c r="D8" s="6">
        <v>0</v>
      </c>
      <c r="E8" s="18">
        <f t="shared" si="0"/>
        <v>0</v>
      </c>
      <c r="F8" s="19">
        <f t="shared" si="1"/>
        <v>0</v>
      </c>
      <c r="G8" s="20">
        <v>0</v>
      </c>
      <c r="H8" s="20">
        <v>0</v>
      </c>
      <c r="I8" s="20">
        <v>0</v>
      </c>
      <c r="J8" s="20">
        <v>0</v>
      </c>
      <c r="K8" s="21"/>
      <c r="L8" s="1">
        <f t="shared" si="8"/>
        <v>0</v>
      </c>
      <c r="M8" s="1">
        <f t="shared" si="9"/>
        <v>0</v>
      </c>
      <c r="N8" s="1">
        <f t="shared" si="2"/>
        <v>0</v>
      </c>
      <c r="O8" s="1">
        <f t="shared" si="3"/>
        <v>0</v>
      </c>
      <c r="P8" s="24">
        <f>D8*(1+'1'!$Z$4)</f>
        <v>0</v>
      </c>
      <c r="Q8" s="24">
        <f>P8*(1+'1'!$AA$4)</f>
        <v>0</v>
      </c>
      <c r="R8" s="24">
        <f>Q8*(1+'1'!$AB$4)</f>
        <v>0</v>
      </c>
      <c r="S8" s="24">
        <f>R8*(1+'1'!$AC$4)</f>
        <v>0</v>
      </c>
      <c r="T8" s="24">
        <f t="shared" si="4"/>
        <v>0</v>
      </c>
      <c r="U8" s="24">
        <f t="shared" si="10"/>
        <v>0</v>
      </c>
      <c r="V8" s="24">
        <f t="shared" si="5"/>
        <v>0</v>
      </c>
      <c r="W8" s="24">
        <f t="shared" si="6"/>
        <v>0</v>
      </c>
      <c r="X8" s="24"/>
      <c r="Y8" s="1"/>
      <c r="Z8" s="1"/>
      <c r="AA8" s="1"/>
      <c r="AB8" s="1"/>
      <c r="AC8" s="1"/>
      <c r="AD8" s="1"/>
    </row>
    <row r="9" spans="1:30" ht="14.25" customHeight="1">
      <c r="A9" s="2">
        <f t="shared" si="7"/>
        <v>7</v>
      </c>
      <c r="B9" s="15"/>
      <c r="C9" s="16">
        <v>0</v>
      </c>
      <c r="D9" s="6">
        <v>0</v>
      </c>
      <c r="E9" s="18">
        <f t="shared" si="0"/>
        <v>0</v>
      </c>
      <c r="F9" s="19">
        <f t="shared" si="1"/>
        <v>0</v>
      </c>
      <c r="G9" s="20">
        <v>0</v>
      </c>
      <c r="H9" s="20">
        <v>0</v>
      </c>
      <c r="I9" s="20">
        <v>0</v>
      </c>
      <c r="J9" s="20">
        <v>0</v>
      </c>
      <c r="K9" s="21"/>
      <c r="L9" s="1">
        <f t="shared" si="8"/>
        <v>0</v>
      </c>
      <c r="M9" s="1">
        <f t="shared" si="9"/>
        <v>0</v>
      </c>
      <c r="N9" s="1">
        <f t="shared" si="2"/>
        <v>0</v>
      </c>
      <c r="O9" s="1">
        <f t="shared" si="3"/>
        <v>0</v>
      </c>
      <c r="P9" s="24">
        <f>D9*(1+'1'!$Z$4)</f>
        <v>0</v>
      </c>
      <c r="Q9" s="24">
        <f>P9*(1+'1'!$AA$4)</f>
        <v>0</v>
      </c>
      <c r="R9" s="24">
        <f>Q9*(1+'1'!$AB$4)</f>
        <v>0</v>
      </c>
      <c r="S9" s="24">
        <f>R9*(1+'1'!$AC$4)</f>
        <v>0</v>
      </c>
      <c r="T9" s="24">
        <f t="shared" si="4"/>
        <v>0</v>
      </c>
      <c r="U9" s="24">
        <f t="shared" si="10"/>
        <v>0</v>
      </c>
      <c r="V9" s="24">
        <f t="shared" si="5"/>
        <v>0</v>
      </c>
      <c r="W9" s="24">
        <f t="shared" si="6"/>
        <v>0</v>
      </c>
      <c r="X9" s="24"/>
      <c r="Y9" s="1"/>
      <c r="Z9" s="1"/>
      <c r="AA9" s="1"/>
      <c r="AB9" s="1"/>
      <c r="AC9" s="1"/>
      <c r="AD9" s="1"/>
    </row>
    <row r="10" spans="1:30" ht="14.25" customHeight="1">
      <c r="A10" s="2">
        <f t="shared" si="7"/>
        <v>8</v>
      </c>
      <c r="B10" s="15"/>
      <c r="C10" s="16">
        <v>0</v>
      </c>
      <c r="D10" s="6">
        <v>0</v>
      </c>
      <c r="E10" s="18">
        <f t="shared" si="0"/>
        <v>0</v>
      </c>
      <c r="F10" s="19">
        <f t="shared" si="1"/>
        <v>0</v>
      </c>
      <c r="G10" s="20">
        <v>0</v>
      </c>
      <c r="H10" s="20">
        <v>0</v>
      </c>
      <c r="I10" s="20">
        <v>0</v>
      </c>
      <c r="J10" s="20">
        <v>0</v>
      </c>
      <c r="K10" s="21"/>
      <c r="L10" s="1">
        <f t="shared" si="8"/>
        <v>0</v>
      </c>
      <c r="M10" s="1">
        <f t="shared" si="9"/>
        <v>0</v>
      </c>
      <c r="N10" s="1">
        <f t="shared" si="2"/>
        <v>0</v>
      </c>
      <c r="O10" s="1">
        <f t="shared" si="3"/>
        <v>0</v>
      </c>
      <c r="P10" s="24">
        <f>D10*(1+'1'!$Z$4)</f>
        <v>0</v>
      </c>
      <c r="Q10" s="24">
        <f>P10*(1+'1'!$AA$4)</f>
        <v>0</v>
      </c>
      <c r="R10" s="24">
        <f>Q10*(1+'1'!$AB$4)</f>
        <v>0</v>
      </c>
      <c r="S10" s="24">
        <f>R10*(1+'1'!$AC$4)</f>
        <v>0</v>
      </c>
      <c r="T10" s="24">
        <f t="shared" si="4"/>
        <v>0</v>
      </c>
      <c r="U10" s="24">
        <f t="shared" si="10"/>
        <v>0</v>
      </c>
      <c r="V10" s="24">
        <f t="shared" si="5"/>
        <v>0</v>
      </c>
      <c r="W10" s="24">
        <f t="shared" si="6"/>
        <v>0</v>
      </c>
      <c r="X10" s="24"/>
      <c r="Y10" s="1"/>
      <c r="Z10" s="1"/>
      <c r="AA10" s="1"/>
      <c r="AB10" s="1"/>
      <c r="AC10" s="1"/>
      <c r="AD10" s="1"/>
    </row>
    <row r="11" spans="1:30" ht="14.25" customHeight="1">
      <c r="A11" s="2">
        <f t="shared" si="7"/>
        <v>9</v>
      </c>
      <c r="B11" s="15"/>
      <c r="C11" s="16">
        <v>0</v>
      </c>
      <c r="D11" s="6">
        <v>0</v>
      </c>
      <c r="E11" s="18">
        <f t="shared" si="0"/>
        <v>0</v>
      </c>
      <c r="F11" s="19">
        <f t="shared" si="1"/>
        <v>0</v>
      </c>
      <c r="G11" s="20">
        <v>0</v>
      </c>
      <c r="H11" s="20">
        <v>0</v>
      </c>
      <c r="I11" s="20">
        <v>0</v>
      </c>
      <c r="J11" s="20">
        <v>0</v>
      </c>
      <c r="K11" s="21"/>
      <c r="L11" s="1">
        <f t="shared" si="8"/>
        <v>0</v>
      </c>
      <c r="M11" s="1">
        <f t="shared" si="9"/>
        <v>0</v>
      </c>
      <c r="N11" s="1">
        <f t="shared" si="2"/>
        <v>0</v>
      </c>
      <c r="O11" s="1">
        <f t="shared" si="3"/>
        <v>0</v>
      </c>
      <c r="P11" s="24">
        <f>D11*(1+'1'!$Z$4)</f>
        <v>0</v>
      </c>
      <c r="Q11" s="24">
        <f>P11*(1+'1'!$AA$4)</f>
        <v>0</v>
      </c>
      <c r="R11" s="24">
        <f>Q11*(1+'1'!$AB$4)</f>
        <v>0</v>
      </c>
      <c r="S11" s="24">
        <f>R11*(1+'1'!$AC$4)</f>
        <v>0</v>
      </c>
      <c r="T11" s="24">
        <f t="shared" si="4"/>
        <v>0</v>
      </c>
      <c r="U11" s="24">
        <f t="shared" si="10"/>
        <v>0</v>
      </c>
      <c r="V11" s="24">
        <f t="shared" si="5"/>
        <v>0</v>
      </c>
      <c r="W11" s="24">
        <f t="shared" si="6"/>
        <v>0</v>
      </c>
      <c r="X11" s="24"/>
      <c r="Y11" s="1"/>
      <c r="Z11" s="1"/>
      <c r="AA11" s="1"/>
      <c r="AB11" s="1"/>
      <c r="AC11" s="1"/>
      <c r="AD11" s="1"/>
    </row>
    <row r="12" spans="1:30" ht="14.25" customHeight="1">
      <c r="A12" s="2">
        <f t="shared" si="7"/>
        <v>10</v>
      </c>
      <c r="B12" s="15"/>
      <c r="C12" s="16">
        <v>0</v>
      </c>
      <c r="D12" s="6">
        <v>0</v>
      </c>
      <c r="E12" s="18">
        <f t="shared" si="0"/>
        <v>0</v>
      </c>
      <c r="F12" s="19">
        <f t="shared" si="1"/>
        <v>0</v>
      </c>
      <c r="G12" s="20">
        <v>0</v>
      </c>
      <c r="H12" s="20">
        <v>0</v>
      </c>
      <c r="I12" s="20">
        <v>0</v>
      </c>
      <c r="J12" s="20">
        <v>0</v>
      </c>
      <c r="K12" s="21"/>
      <c r="L12" s="1">
        <f t="shared" si="8"/>
        <v>0</v>
      </c>
      <c r="M12" s="1">
        <f t="shared" si="9"/>
        <v>0</v>
      </c>
      <c r="N12" s="1">
        <f t="shared" si="2"/>
        <v>0</v>
      </c>
      <c r="O12" s="1">
        <f t="shared" si="3"/>
        <v>0</v>
      </c>
      <c r="P12" s="24">
        <f>D12*(1+'1'!$Z$4)</f>
        <v>0</v>
      </c>
      <c r="Q12" s="24">
        <f>P12*(1+'1'!$AA$4)</f>
        <v>0</v>
      </c>
      <c r="R12" s="24">
        <f>Q12*(1+'1'!$AB$4)</f>
        <v>0</v>
      </c>
      <c r="S12" s="24">
        <f>R12*(1+'1'!$AC$4)</f>
        <v>0</v>
      </c>
      <c r="T12" s="24">
        <f t="shared" si="4"/>
        <v>0</v>
      </c>
      <c r="U12" s="24">
        <f t="shared" si="10"/>
        <v>0</v>
      </c>
      <c r="V12" s="24">
        <f t="shared" si="5"/>
        <v>0</v>
      </c>
      <c r="W12" s="24">
        <f t="shared" si="6"/>
        <v>0</v>
      </c>
      <c r="X12" s="24"/>
      <c r="Y12" s="1"/>
      <c r="Z12" s="1"/>
      <c r="AA12" s="1"/>
      <c r="AB12" s="1"/>
      <c r="AC12" s="1"/>
      <c r="AD12" s="1"/>
    </row>
    <row r="13" spans="1:30" ht="14.25" customHeight="1">
      <c r="A13" s="95">
        <f>1-A2</f>
        <v>0.72329222222222223</v>
      </c>
      <c r="B13" s="1"/>
      <c r="C13" s="1"/>
      <c r="D13" s="1" t="s">
        <v>55</v>
      </c>
      <c r="E13" s="53">
        <f>SUM(E3:E12)</f>
        <v>135000000</v>
      </c>
      <c r="F13" s="54">
        <f>SUM(F3:F12)</f>
        <v>1</v>
      </c>
      <c r="G13" s="1"/>
      <c r="H13" s="1"/>
      <c r="I13" s="1"/>
      <c r="J13" s="1"/>
      <c r="K13" s="1"/>
      <c r="L13" s="1"/>
      <c r="M13" s="1"/>
      <c r="N13" s="1"/>
      <c r="O13" s="1"/>
      <c r="P13" s="1"/>
      <c r="Q13" s="1"/>
      <c r="R13" s="1"/>
      <c r="S13" s="1"/>
      <c r="T13" s="55">
        <f>SUM(T3:T12)</f>
        <v>146002500</v>
      </c>
      <c r="U13" s="55">
        <f>SUM(U3:U12)</f>
        <v>196446363.74999997</v>
      </c>
      <c r="V13" s="55">
        <f>SUM(V3:V12)</f>
        <v>213900623.16918749</v>
      </c>
      <c r="W13" s="55">
        <f>SUM(W3:W12)</f>
        <v>231558119.61180392</v>
      </c>
      <c r="X13" s="24"/>
      <c r="Y13" s="1"/>
      <c r="Z13" s="1"/>
      <c r="AA13" s="1"/>
      <c r="AB13" s="1"/>
      <c r="AC13" s="1"/>
      <c r="AD13" s="1"/>
    </row>
    <row r="14" spans="1:30" ht="14.25" customHeight="1">
      <c r="A14" s="1"/>
      <c r="B14" s="1"/>
      <c r="C14" s="1"/>
      <c r="D14" s="166">
        <f>+D17/D3</f>
        <v>0.27670777777777777</v>
      </c>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23.25" customHeight="1">
      <c r="A15" s="133" t="s">
        <v>59</v>
      </c>
      <c r="B15" s="134"/>
      <c r="C15" s="134"/>
      <c r="D15" s="134"/>
      <c r="E15" s="134"/>
      <c r="F15" s="1"/>
      <c r="G15" s="21"/>
      <c r="H15" s="1"/>
      <c r="I15" s="1"/>
      <c r="J15" s="1"/>
      <c r="K15" s="1"/>
      <c r="L15" s="1"/>
      <c r="M15" s="1"/>
      <c r="N15" s="1"/>
      <c r="O15" s="1"/>
      <c r="P15" s="1"/>
      <c r="Q15" s="1"/>
      <c r="R15" s="1"/>
      <c r="S15" s="1"/>
      <c r="T15" s="1"/>
      <c r="U15" s="1"/>
      <c r="V15" s="1"/>
      <c r="W15" s="1"/>
      <c r="X15" s="1"/>
      <c r="Y15" s="1"/>
      <c r="Z15" s="1"/>
      <c r="AA15" s="1"/>
      <c r="AB15" s="1"/>
      <c r="AC15" s="1"/>
      <c r="AD15" s="1"/>
    </row>
    <row r="16" spans="1:30" ht="25.5" customHeight="1">
      <c r="A16" s="1"/>
      <c r="B16" s="9" t="s">
        <v>60</v>
      </c>
      <c r="C16" s="56" t="s">
        <v>10</v>
      </c>
      <c r="D16" s="9" t="s">
        <v>61</v>
      </c>
      <c r="E16" s="10" t="s">
        <v>62</v>
      </c>
      <c r="F16" s="1"/>
      <c r="G16" s="1"/>
      <c r="H16" s="1"/>
      <c r="I16" s="1"/>
      <c r="J16" s="1"/>
      <c r="K16" s="1"/>
      <c r="L16" s="1">
        <f t="shared" ref="L16:W16" si="11">L2</f>
        <v>2022</v>
      </c>
      <c r="M16" s="1">
        <f t="shared" si="11"/>
        <v>2023</v>
      </c>
      <c r="N16" s="1">
        <f t="shared" si="11"/>
        <v>2024</v>
      </c>
      <c r="O16" s="1">
        <f t="shared" si="11"/>
        <v>2025</v>
      </c>
      <c r="P16" s="1" t="str">
        <f t="shared" si="11"/>
        <v>AÑO 2</v>
      </c>
      <c r="Q16" s="1" t="str">
        <f t="shared" si="11"/>
        <v>AÑO 3</v>
      </c>
      <c r="R16" s="1" t="str">
        <f t="shared" si="11"/>
        <v>AÑO 4</v>
      </c>
      <c r="S16" s="1" t="str">
        <f t="shared" si="11"/>
        <v>AÑO 5</v>
      </c>
      <c r="T16" s="1" t="str">
        <f t="shared" si="11"/>
        <v>año 2</v>
      </c>
      <c r="U16" s="1" t="str">
        <f t="shared" si="11"/>
        <v>año 3</v>
      </c>
      <c r="V16" s="1" t="str">
        <f t="shared" si="11"/>
        <v>año 4</v>
      </c>
      <c r="W16" s="1" t="str">
        <f t="shared" si="11"/>
        <v>año 5</v>
      </c>
      <c r="X16" s="1"/>
      <c r="Y16" s="1"/>
      <c r="Z16" s="1"/>
      <c r="AA16" s="1"/>
      <c r="AB16" s="1"/>
      <c r="AC16" s="1"/>
      <c r="AD16" s="1"/>
    </row>
    <row r="17" spans="1:30" ht="14.25" customHeight="1">
      <c r="A17" s="2">
        <f t="shared" ref="A17:C26" si="12">A3</f>
        <v>1</v>
      </c>
      <c r="B17" s="57" t="str">
        <f t="shared" si="12"/>
        <v xml:space="preserve">Moviid </v>
      </c>
      <c r="C17" s="58">
        <f t="shared" si="12"/>
        <v>150</v>
      </c>
      <c r="D17" s="92">
        <v>249037</v>
      </c>
      <c r="E17" s="18">
        <f t="shared" ref="E17:E26" si="13">C17*D17</f>
        <v>37355550</v>
      </c>
      <c r="F17" s="19">
        <f t="shared" ref="F17:F26" si="14">IF($E$27=0,0,E17/$E$27)</f>
        <v>1</v>
      </c>
      <c r="G17" s="1"/>
      <c r="H17" s="1"/>
      <c r="I17" s="1"/>
      <c r="J17" s="1"/>
      <c r="K17" s="1"/>
      <c r="L17" s="1">
        <f t="shared" ref="L17:L26" si="15">C17*(1+G3)</f>
        <v>157.5</v>
      </c>
      <c r="M17" s="1">
        <f t="shared" ref="M17:M26" si="16">L17*(1+H3)</f>
        <v>204.75</v>
      </c>
      <c r="N17" s="1">
        <f t="shared" ref="N17:N26" si="17">M17*(1+I3)</f>
        <v>214.98750000000001</v>
      </c>
      <c r="O17" s="1">
        <f t="shared" ref="O17:O26" si="18">N17*(1+J3)</f>
        <v>225.73687500000003</v>
      </c>
      <c r="P17" s="59">
        <f>D17*(1+'1'!$Z$5)</f>
        <v>255760.99899999998</v>
      </c>
      <c r="Q17" s="24">
        <f>P17*(1+'1'!$AA$5)</f>
        <v>262666.54597299994</v>
      </c>
      <c r="R17" s="24">
        <f>Q17*(1+'1'!$AB$5)</f>
        <v>269758.54271427094</v>
      </c>
      <c r="S17" s="24">
        <f>R17*(1+'1'!$AC$5)</f>
        <v>277042.02336755622</v>
      </c>
      <c r="T17" s="59">
        <f t="shared" ref="T17:T26" si="19">L17*P17</f>
        <v>40282357.342499994</v>
      </c>
      <c r="U17" s="24">
        <f t="shared" ref="U17:U26" si="20">M17*Q17</f>
        <v>53780975.287971735</v>
      </c>
      <c r="V17" s="24">
        <f t="shared" ref="V17:V26" si="21">N17*R17</f>
        <v>57994714.701784328</v>
      </c>
      <c r="W17" s="24">
        <f t="shared" ref="W17:W26" si="22">O17*S17</f>
        <v>62538600.598669127</v>
      </c>
      <c r="X17" s="24"/>
      <c r="Y17" s="1"/>
      <c r="Z17" s="1"/>
      <c r="AA17" s="1"/>
      <c r="AB17" s="1"/>
      <c r="AC17" s="1"/>
      <c r="AD17" s="1"/>
    </row>
    <row r="18" spans="1:30" ht="14.25" customHeight="1">
      <c r="A18" s="2">
        <f t="shared" si="12"/>
        <v>2</v>
      </c>
      <c r="B18" s="60">
        <f t="shared" si="12"/>
        <v>0</v>
      </c>
      <c r="C18" s="58">
        <f t="shared" si="12"/>
        <v>0</v>
      </c>
      <c r="D18" s="6">
        <v>0</v>
      </c>
      <c r="E18" s="18">
        <f t="shared" si="13"/>
        <v>0</v>
      </c>
      <c r="F18" s="19">
        <f t="shared" si="14"/>
        <v>0</v>
      </c>
      <c r="G18" s="1"/>
      <c r="H18" s="1"/>
      <c r="I18" s="1"/>
      <c r="J18" s="1"/>
      <c r="K18" s="1"/>
      <c r="L18" s="1">
        <f t="shared" si="15"/>
        <v>0</v>
      </c>
      <c r="M18" s="1">
        <f t="shared" si="16"/>
        <v>0</v>
      </c>
      <c r="N18" s="1">
        <f t="shared" si="17"/>
        <v>0</v>
      </c>
      <c r="O18" s="1">
        <f t="shared" si="18"/>
        <v>0</v>
      </c>
      <c r="P18" s="59">
        <f>D18*(1+'1'!$Z$5)</f>
        <v>0</v>
      </c>
      <c r="Q18" s="24">
        <f>P18*(1+'1'!$AA$5)</f>
        <v>0</v>
      </c>
      <c r="R18" s="24">
        <f>Q18*(1+'1'!$AB$5)</f>
        <v>0</v>
      </c>
      <c r="S18" s="24">
        <f>R18*(1+'1'!$AC$5)</f>
        <v>0</v>
      </c>
      <c r="T18" s="59">
        <f t="shared" si="19"/>
        <v>0</v>
      </c>
      <c r="U18" s="24">
        <f t="shared" si="20"/>
        <v>0</v>
      </c>
      <c r="V18" s="24">
        <f t="shared" si="21"/>
        <v>0</v>
      </c>
      <c r="W18" s="24">
        <f t="shared" si="22"/>
        <v>0</v>
      </c>
      <c r="X18" s="24"/>
      <c r="Y18" s="1"/>
      <c r="Z18" s="1"/>
      <c r="AA18" s="1"/>
      <c r="AB18" s="1"/>
      <c r="AC18" s="1"/>
      <c r="AD18" s="1"/>
    </row>
    <row r="19" spans="1:30" ht="14.25" customHeight="1">
      <c r="A19" s="2">
        <f t="shared" si="12"/>
        <v>3</v>
      </c>
      <c r="B19" s="60">
        <f t="shared" si="12"/>
        <v>0</v>
      </c>
      <c r="C19" s="58">
        <f t="shared" si="12"/>
        <v>0</v>
      </c>
      <c r="D19" s="6">
        <v>0</v>
      </c>
      <c r="E19" s="18">
        <f t="shared" si="13"/>
        <v>0</v>
      </c>
      <c r="F19" s="19">
        <f t="shared" si="14"/>
        <v>0</v>
      </c>
      <c r="G19" s="1"/>
      <c r="H19" s="1"/>
      <c r="I19" s="1"/>
      <c r="J19" s="1"/>
      <c r="K19" s="1"/>
      <c r="L19" s="1">
        <f t="shared" si="15"/>
        <v>0</v>
      </c>
      <c r="M19" s="1">
        <f t="shared" si="16"/>
        <v>0</v>
      </c>
      <c r="N19" s="1">
        <f t="shared" si="17"/>
        <v>0</v>
      </c>
      <c r="O19" s="1">
        <f t="shared" si="18"/>
        <v>0</v>
      </c>
      <c r="P19" s="59">
        <f>D19*(1+'1'!$Z$5)</f>
        <v>0</v>
      </c>
      <c r="Q19" s="24">
        <f>P19*(1+'1'!$AA$5)</f>
        <v>0</v>
      </c>
      <c r="R19" s="24">
        <f>Q19*(1+'1'!$AB$5)</f>
        <v>0</v>
      </c>
      <c r="S19" s="24">
        <f>R19*(1+'1'!$AC$5)</f>
        <v>0</v>
      </c>
      <c r="T19" s="59">
        <f t="shared" si="19"/>
        <v>0</v>
      </c>
      <c r="U19" s="24">
        <f t="shared" si="20"/>
        <v>0</v>
      </c>
      <c r="V19" s="24">
        <f t="shared" si="21"/>
        <v>0</v>
      </c>
      <c r="W19" s="24">
        <f t="shared" si="22"/>
        <v>0</v>
      </c>
      <c r="X19" s="24"/>
      <c r="Y19" s="1"/>
      <c r="Z19" s="1"/>
      <c r="AA19" s="1"/>
      <c r="AB19" s="1"/>
      <c r="AC19" s="1"/>
      <c r="AD19" s="1"/>
    </row>
    <row r="20" spans="1:30" ht="14.25" customHeight="1">
      <c r="A20" s="2">
        <f t="shared" si="12"/>
        <v>4</v>
      </c>
      <c r="B20" s="60">
        <f t="shared" si="12"/>
        <v>0</v>
      </c>
      <c r="C20" s="58">
        <f t="shared" si="12"/>
        <v>0</v>
      </c>
      <c r="D20" s="6">
        <v>0</v>
      </c>
      <c r="E20" s="18">
        <f t="shared" si="13"/>
        <v>0</v>
      </c>
      <c r="F20" s="19">
        <f t="shared" si="14"/>
        <v>0</v>
      </c>
      <c r="G20" s="1"/>
      <c r="H20" s="1"/>
      <c r="I20" s="1"/>
      <c r="J20" s="1"/>
      <c r="K20" s="1"/>
      <c r="L20" s="1">
        <f t="shared" si="15"/>
        <v>0</v>
      </c>
      <c r="M20" s="1">
        <f t="shared" si="16"/>
        <v>0</v>
      </c>
      <c r="N20" s="1">
        <f t="shared" si="17"/>
        <v>0</v>
      </c>
      <c r="O20" s="1">
        <f t="shared" si="18"/>
        <v>0</v>
      </c>
      <c r="P20" s="59">
        <f>D20*(1+'1'!$Z$5)</f>
        <v>0</v>
      </c>
      <c r="Q20" s="24">
        <f>P20*(1+'1'!$AA$5)</f>
        <v>0</v>
      </c>
      <c r="R20" s="24">
        <f>Q20*(1+'1'!$AB$5)</f>
        <v>0</v>
      </c>
      <c r="S20" s="24">
        <f>R20*(1+'1'!$AC$5)</f>
        <v>0</v>
      </c>
      <c r="T20" s="59">
        <f t="shared" si="19"/>
        <v>0</v>
      </c>
      <c r="U20" s="24">
        <f t="shared" si="20"/>
        <v>0</v>
      </c>
      <c r="V20" s="24">
        <f t="shared" si="21"/>
        <v>0</v>
      </c>
      <c r="W20" s="24">
        <f t="shared" si="22"/>
        <v>0</v>
      </c>
      <c r="X20" s="24"/>
      <c r="Y20" s="1"/>
      <c r="Z20" s="1"/>
      <c r="AA20" s="1"/>
      <c r="AB20" s="1"/>
      <c r="AC20" s="1"/>
      <c r="AD20" s="1"/>
    </row>
    <row r="21" spans="1:30" ht="14.25" customHeight="1">
      <c r="A21" s="2">
        <f t="shared" si="12"/>
        <v>5</v>
      </c>
      <c r="B21" s="60">
        <f t="shared" si="12"/>
        <v>0</v>
      </c>
      <c r="C21" s="58">
        <f t="shared" si="12"/>
        <v>0</v>
      </c>
      <c r="D21" s="6">
        <v>0</v>
      </c>
      <c r="E21" s="18">
        <f t="shared" si="13"/>
        <v>0</v>
      </c>
      <c r="F21" s="19">
        <f t="shared" si="14"/>
        <v>0</v>
      </c>
      <c r="G21" s="1"/>
      <c r="H21" s="1"/>
      <c r="I21" s="1"/>
      <c r="J21" s="1"/>
      <c r="K21" s="1"/>
      <c r="L21" s="1">
        <f t="shared" si="15"/>
        <v>0</v>
      </c>
      <c r="M21" s="1">
        <f t="shared" si="16"/>
        <v>0</v>
      </c>
      <c r="N21" s="1">
        <f t="shared" si="17"/>
        <v>0</v>
      </c>
      <c r="O21" s="1">
        <f t="shared" si="18"/>
        <v>0</v>
      </c>
      <c r="P21" s="59">
        <f>D21*(1+'1'!$Z$5)</f>
        <v>0</v>
      </c>
      <c r="Q21" s="24">
        <f>P21*(1+'1'!$AA$5)</f>
        <v>0</v>
      </c>
      <c r="R21" s="24">
        <f>Q21*(1+'1'!$AB$5)</f>
        <v>0</v>
      </c>
      <c r="S21" s="24">
        <f>R21*(1+'1'!$AC$5)</f>
        <v>0</v>
      </c>
      <c r="T21" s="59">
        <f t="shared" si="19"/>
        <v>0</v>
      </c>
      <c r="U21" s="24">
        <f t="shared" si="20"/>
        <v>0</v>
      </c>
      <c r="V21" s="24">
        <f t="shared" si="21"/>
        <v>0</v>
      </c>
      <c r="W21" s="24">
        <f t="shared" si="22"/>
        <v>0</v>
      </c>
      <c r="X21" s="24"/>
      <c r="Y21" s="1"/>
      <c r="Z21" s="1"/>
      <c r="AA21" s="1"/>
      <c r="AB21" s="1"/>
      <c r="AC21" s="1"/>
      <c r="AD21" s="1"/>
    </row>
    <row r="22" spans="1:30" ht="14.25" customHeight="1">
      <c r="A22" s="2">
        <f t="shared" si="12"/>
        <v>6</v>
      </c>
      <c r="B22" s="60">
        <f t="shared" si="12"/>
        <v>0</v>
      </c>
      <c r="C22" s="58">
        <f t="shared" si="12"/>
        <v>0</v>
      </c>
      <c r="D22" s="6">
        <v>0</v>
      </c>
      <c r="E22" s="18">
        <f t="shared" si="13"/>
        <v>0</v>
      </c>
      <c r="F22" s="19">
        <f t="shared" si="14"/>
        <v>0</v>
      </c>
      <c r="G22" s="1"/>
      <c r="H22" s="1"/>
      <c r="I22" s="1"/>
      <c r="J22" s="1"/>
      <c r="K22" s="1"/>
      <c r="L22" s="1">
        <f t="shared" si="15"/>
        <v>0</v>
      </c>
      <c r="M22" s="1">
        <f t="shared" si="16"/>
        <v>0</v>
      </c>
      <c r="N22" s="1">
        <f t="shared" si="17"/>
        <v>0</v>
      </c>
      <c r="O22" s="1">
        <f t="shared" si="18"/>
        <v>0</v>
      </c>
      <c r="P22" s="59">
        <f>D22*(1+'1'!$Z$5)</f>
        <v>0</v>
      </c>
      <c r="Q22" s="24">
        <f>P22*(1+'1'!$AA$5)</f>
        <v>0</v>
      </c>
      <c r="R22" s="24">
        <f>Q22*(1+'1'!$AB$5)</f>
        <v>0</v>
      </c>
      <c r="S22" s="24">
        <f>R22*(1+'1'!$AC$5)</f>
        <v>0</v>
      </c>
      <c r="T22" s="59">
        <f t="shared" si="19"/>
        <v>0</v>
      </c>
      <c r="U22" s="24">
        <f t="shared" si="20"/>
        <v>0</v>
      </c>
      <c r="V22" s="24">
        <f t="shared" si="21"/>
        <v>0</v>
      </c>
      <c r="W22" s="24">
        <f t="shared" si="22"/>
        <v>0</v>
      </c>
      <c r="X22" s="24"/>
      <c r="Y22" s="1"/>
      <c r="Z22" s="1"/>
      <c r="AA22" s="1"/>
      <c r="AB22" s="1"/>
      <c r="AC22" s="1"/>
      <c r="AD22" s="1"/>
    </row>
    <row r="23" spans="1:30" ht="14.25" customHeight="1">
      <c r="A23" s="2">
        <f t="shared" si="12"/>
        <v>7</v>
      </c>
      <c r="B23" s="60">
        <f t="shared" si="12"/>
        <v>0</v>
      </c>
      <c r="C23" s="58">
        <f t="shared" si="12"/>
        <v>0</v>
      </c>
      <c r="D23" s="6">
        <v>0</v>
      </c>
      <c r="E23" s="18">
        <f t="shared" si="13"/>
        <v>0</v>
      </c>
      <c r="F23" s="19">
        <f t="shared" si="14"/>
        <v>0</v>
      </c>
      <c r="G23" s="1"/>
      <c r="H23" s="1"/>
      <c r="I23" s="1"/>
      <c r="J23" s="1"/>
      <c r="K23" s="1"/>
      <c r="L23" s="1">
        <f t="shared" si="15"/>
        <v>0</v>
      </c>
      <c r="M23" s="1">
        <f t="shared" si="16"/>
        <v>0</v>
      </c>
      <c r="N23" s="1">
        <f t="shared" si="17"/>
        <v>0</v>
      </c>
      <c r="O23" s="1">
        <f t="shared" si="18"/>
        <v>0</v>
      </c>
      <c r="P23" s="59">
        <f>D23*(1+'1'!$Z$5)</f>
        <v>0</v>
      </c>
      <c r="Q23" s="24">
        <f>P23*(1+'1'!$AA$5)</f>
        <v>0</v>
      </c>
      <c r="R23" s="24">
        <f>Q23*(1+'1'!$AB$5)</f>
        <v>0</v>
      </c>
      <c r="S23" s="24">
        <f>R23*(1+'1'!$AC$5)</f>
        <v>0</v>
      </c>
      <c r="T23" s="59">
        <f t="shared" si="19"/>
        <v>0</v>
      </c>
      <c r="U23" s="24">
        <f t="shared" si="20"/>
        <v>0</v>
      </c>
      <c r="V23" s="24">
        <f t="shared" si="21"/>
        <v>0</v>
      </c>
      <c r="W23" s="24">
        <f t="shared" si="22"/>
        <v>0</v>
      </c>
      <c r="X23" s="24"/>
      <c r="Y23" s="1"/>
      <c r="Z23" s="1"/>
      <c r="AA23" s="1"/>
      <c r="AB23" s="1"/>
      <c r="AC23" s="1"/>
      <c r="AD23" s="1"/>
    </row>
    <row r="24" spans="1:30" ht="14.25" customHeight="1">
      <c r="A24" s="2">
        <f t="shared" si="12"/>
        <v>8</v>
      </c>
      <c r="B24" s="60">
        <f t="shared" si="12"/>
        <v>0</v>
      </c>
      <c r="C24" s="58">
        <f t="shared" si="12"/>
        <v>0</v>
      </c>
      <c r="D24" s="6">
        <v>0</v>
      </c>
      <c r="E24" s="18">
        <f t="shared" si="13"/>
        <v>0</v>
      </c>
      <c r="F24" s="19">
        <f t="shared" si="14"/>
        <v>0</v>
      </c>
      <c r="G24" s="1"/>
      <c r="H24" s="1"/>
      <c r="I24" s="1"/>
      <c r="J24" s="1"/>
      <c r="K24" s="1"/>
      <c r="L24" s="1">
        <f t="shared" si="15"/>
        <v>0</v>
      </c>
      <c r="M24" s="1">
        <f t="shared" si="16"/>
        <v>0</v>
      </c>
      <c r="N24" s="1">
        <f t="shared" si="17"/>
        <v>0</v>
      </c>
      <c r="O24" s="1">
        <f t="shared" si="18"/>
        <v>0</v>
      </c>
      <c r="P24" s="59">
        <f>D24*(1+'1'!$Z$5)</f>
        <v>0</v>
      </c>
      <c r="Q24" s="24">
        <f>P24*(1+'1'!$AA$5)</f>
        <v>0</v>
      </c>
      <c r="R24" s="24">
        <f>Q24*(1+'1'!$AB$5)</f>
        <v>0</v>
      </c>
      <c r="S24" s="24">
        <f>R24*(1+'1'!$AC$5)</f>
        <v>0</v>
      </c>
      <c r="T24" s="59">
        <f t="shared" si="19"/>
        <v>0</v>
      </c>
      <c r="U24" s="24">
        <f t="shared" si="20"/>
        <v>0</v>
      </c>
      <c r="V24" s="24">
        <f t="shared" si="21"/>
        <v>0</v>
      </c>
      <c r="W24" s="24">
        <f t="shared" si="22"/>
        <v>0</v>
      </c>
      <c r="X24" s="24"/>
      <c r="Y24" s="1"/>
      <c r="Z24" s="1"/>
      <c r="AA24" s="1"/>
      <c r="AB24" s="1"/>
      <c r="AC24" s="1"/>
      <c r="AD24" s="1"/>
    </row>
    <row r="25" spans="1:30" ht="14.25" customHeight="1">
      <c r="A25" s="2">
        <f t="shared" si="12"/>
        <v>9</v>
      </c>
      <c r="B25" s="60">
        <f t="shared" si="12"/>
        <v>0</v>
      </c>
      <c r="C25" s="58">
        <f t="shared" si="12"/>
        <v>0</v>
      </c>
      <c r="D25" s="6">
        <v>0</v>
      </c>
      <c r="E25" s="18">
        <f t="shared" si="13"/>
        <v>0</v>
      </c>
      <c r="F25" s="19">
        <f t="shared" si="14"/>
        <v>0</v>
      </c>
      <c r="G25" s="1"/>
      <c r="H25" s="1"/>
      <c r="I25" s="1"/>
      <c r="J25" s="1"/>
      <c r="K25" s="1"/>
      <c r="L25" s="1">
        <f t="shared" si="15"/>
        <v>0</v>
      </c>
      <c r="M25" s="1">
        <f t="shared" si="16"/>
        <v>0</v>
      </c>
      <c r="N25" s="1">
        <f t="shared" si="17"/>
        <v>0</v>
      </c>
      <c r="O25" s="1">
        <f t="shared" si="18"/>
        <v>0</v>
      </c>
      <c r="P25" s="59">
        <f>D25*(1+'1'!$Z$5)</f>
        <v>0</v>
      </c>
      <c r="Q25" s="24">
        <f>P25*(1+'1'!$AA$5)</f>
        <v>0</v>
      </c>
      <c r="R25" s="24">
        <f>Q25*(1+'1'!$AB$5)</f>
        <v>0</v>
      </c>
      <c r="S25" s="24">
        <f>R25*(1+'1'!$AC$5)</f>
        <v>0</v>
      </c>
      <c r="T25" s="59">
        <f t="shared" si="19"/>
        <v>0</v>
      </c>
      <c r="U25" s="24">
        <f t="shared" si="20"/>
        <v>0</v>
      </c>
      <c r="V25" s="24">
        <f t="shared" si="21"/>
        <v>0</v>
      </c>
      <c r="W25" s="24">
        <f t="shared" si="22"/>
        <v>0</v>
      </c>
      <c r="X25" s="24"/>
      <c r="Y25" s="1"/>
      <c r="Z25" s="1"/>
      <c r="AA25" s="1"/>
      <c r="AB25" s="1"/>
      <c r="AC25" s="1"/>
      <c r="AD25" s="1"/>
    </row>
    <row r="26" spans="1:30" ht="14.25" customHeight="1">
      <c r="A26" s="2">
        <f t="shared" si="12"/>
        <v>10</v>
      </c>
      <c r="B26" s="60">
        <f t="shared" si="12"/>
        <v>0</v>
      </c>
      <c r="C26" s="58">
        <f t="shared" si="12"/>
        <v>0</v>
      </c>
      <c r="D26" s="6">
        <v>0</v>
      </c>
      <c r="E26" s="18">
        <f t="shared" si="13"/>
        <v>0</v>
      </c>
      <c r="F26" s="19">
        <f t="shared" si="14"/>
        <v>0</v>
      </c>
      <c r="G26" s="1"/>
      <c r="H26" s="1"/>
      <c r="I26" s="1"/>
      <c r="J26" s="1"/>
      <c r="K26" s="1"/>
      <c r="L26" s="1">
        <f t="shared" si="15"/>
        <v>0</v>
      </c>
      <c r="M26" s="1">
        <f t="shared" si="16"/>
        <v>0</v>
      </c>
      <c r="N26" s="1">
        <f t="shared" si="17"/>
        <v>0</v>
      </c>
      <c r="O26" s="1">
        <f t="shared" si="18"/>
        <v>0</v>
      </c>
      <c r="P26" s="59">
        <f>D26*(1+'1'!$Z$5)</f>
        <v>0</v>
      </c>
      <c r="Q26" s="24">
        <f>P26*(1+'1'!$AA$5)</f>
        <v>0</v>
      </c>
      <c r="R26" s="24">
        <f>Q26*(1+'1'!$AB$5)</f>
        <v>0</v>
      </c>
      <c r="S26" s="24">
        <f>R26*(1+'1'!$AC$5)</f>
        <v>0</v>
      </c>
      <c r="T26" s="59">
        <f t="shared" si="19"/>
        <v>0</v>
      </c>
      <c r="U26" s="24">
        <f t="shared" si="20"/>
        <v>0</v>
      </c>
      <c r="V26" s="24">
        <f t="shared" si="21"/>
        <v>0</v>
      </c>
      <c r="W26" s="24">
        <f t="shared" si="22"/>
        <v>0</v>
      </c>
      <c r="X26" s="24"/>
      <c r="Y26" s="1"/>
      <c r="Z26" s="1"/>
      <c r="AA26" s="1"/>
      <c r="AB26" s="1"/>
      <c r="AC26" s="1"/>
      <c r="AD26" s="1"/>
    </row>
    <row r="27" spans="1:30" ht="14.25" customHeight="1">
      <c r="A27" s="1"/>
      <c r="B27" s="1"/>
      <c r="C27" s="1"/>
      <c r="D27" s="1" t="str">
        <f>D13</f>
        <v>TOTAL</v>
      </c>
      <c r="E27" s="53">
        <f>SUM(E17:E26)</f>
        <v>37355550</v>
      </c>
      <c r="F27" s="54">
        <f>SUM(F17:F26)</f>
        <v>1</v>
      </c>
      <c r="G27" s="1"/>
      <c r="H27" s="1"/>
      <c r="I27" s="1"/>
      <c r="J27" s="1"/>
      <c r="K27" s="1"/>
      <c r="L27" s="1"/>
      <c r="M27" s="1"/>
      <c r="N27" s="1"/>
      <c r="O27" s="1"/>
      <c r="P27" s="1"/>
      <c r="Q27" s="1"/>
      <c r="R27" s="1"/>
      <c r="S27" s="1"/>
      <c r="T27" s="55">
        <f>SUM(T17:T26)</f>
        <v>40282357.342499994</v>
      </c>
      <c r="U27" s="55">
        <f>SUM(U17:U26)</f>
        <v>53780975.287971735</v>
      </c>
      <c r="V27" s="55">
        <f>SUM(V17:V26)</f>
        <v>57994714.701784328</v>
      </c>
      <c r="W27" s="55">
        <f>SUM(W17:W26)</f>
        <v>62538600.598669127</v>
      </c>
      <c r="X27" s="24"/>
      <c r="Y27" s="1"/>
      <c r="Z27" s="1"/>
      <c r="AA27" s="1"/>
      <c r="AB27" s="1"/>
      <c r="AC27" s="1"/>
      <c r="AD27" s="1"/>
    </row>
    <row r="28" spans="1:30"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ht="19.2" customHeight="1">
      <c r="A30" s="131" t="s">
        <v>63</v>
      </c>
      <c r="B30" s="132"/>
      <c r="C30" s="132"/>
      <c r="D30" s="132"/>
      <c r="E30" s="132"/>
      <c r="F30" s="132"/>
      <c r="G30" s="1"/>
      <c r="H30" s="1"/>
      <c r="I30" s="1"/>
      <c r="J30" s="1"/>
      <c r="K30" s="1"/>
      <c r="L30" s="1"/>
      <c r="M30" s="1"/>
      <c r="N30" s="1"/>
      <c r="O30" s="1"/>
      <c r="P30" s="1"/>
      <c r="Q30" s="1"/>
      <c r="R30" s="1"/>
      <c r="S30" s="1"/>
      <c r="T30" s="1"/>
      <c r="U30" s="1"/>
      <c r="V30" s="1"/>
      <c r="W30" s="1"/>
      <c r="X30" s="1"/>
      <c r="Y30" s="1"/>
      <c r="Z30" s="1"/>
      <c r="AA30" s="1"/>
      <c r="AB30" s="1"/>
      <c r="AC30" s="1"/>
      <c r="AD30" s="1"/>
    </row>
    <row r="31" spans="1:30" ht="18" customHeight="1">
      <c r="A31" s="99" t="s">
        <v>33</v>
      </c>
      <c r="B31" s="100">
        <f>'1'!Z1</f>
        <v>2021</v>
      </c>
      <c r="C31" s="100">
        <f>B31+1</f>
        <v>2022</v>
      </c>
      <c r="D31" s="100">
        <f>C31+1</f>
        <v>2023</v>
      </c>
      <c r="E31" s="100">
        <f>D31+1</f>
        <v>2024</v>
      </c>
      <c r="F31" s="100">
        <f>E31+1</f>
        <v>2025</v>
      </c>
      <c r="G31" s="1"/>
      <c r="H31" s="61"/>
      <c r="I31" s="61"/>
      <c r="J31" s="61"/>
      <c r="K31" s="61"/>
      <c r="L31" s="61"/>
      <c r="M31" s="61"/>
      <c r="N31" s="61"/>
      <c r="O31" s="61"/>
      <c r="P31" s="61"/>
      <c r="Q31" s="61"/>
      <c r="R31" s="61"/>
      <c r="S31" s="61"/>
      <c r="T31" s="61"/>
      <c r="U31" s="61"/>
      <c r="V31" s="61"/>
      <c r="W31" s="1"/>
      <c r="X31" s="1"/>
      <c r="Y31" s="1"/>
      <c r="Z31" s="1"/>
      <c r="AA31" s="1"/>
      <c r="AB31" s="1"/>
      <c r="AC31" s="1"/>
      <c r="AD31" s="1"/>
    </row>
    <row r="32" spans="1:30" ht="14.25" customHeight="1">
      <c r="A32" s="101" t="s">
        <v>64</v>
      </c>
      <c r="B32" s="102">
        <f>'1'!E13</f>
        <v>135000000</v>
      </c>
      <c r="C32" s="102">
        <f>'1'!T13</f>
        <v>146002500</v>
      </c>
      <c r="D32" s="102">
        <f>'1'!U13</f>
        <v>196446363.74999997</v>
      </c>
      <c r="E32" s="102">
        <f>'1'!V13</f>
        <v>213900623.16918749</v>
      </c>
      <c r="F32" s="102">
        <f>'1'!W13</f>
        <v>231558119.61180392</v>
      </c>
      <c r="G32" s="1"/>
      <c r="H32" s="1"/>
      <c r="I32" s="1"/>
      <c r="J32" s="1"/>
      <c r="K32" s="1"/>
      <c r="L32" s="1"/>
      <c r="M32" s="1"/>
      <c r="N32" s="1"/>
      <c r="O32" s="1"/>
      <c r="P32" s="1"/>
      <c r="Q32" s="1"/>
      <c r="R32" s="1"/>
      <c r="S32" s="1"/>
      <c r="T32" s="1"/>
      <c r="U32" s="1"/>
      <c r="V32" s="1"/>
      <c r="W32" s="1"/>
      <c r="X32" s="1"/>
      <c r="Y32" s="1"/>
      <c r="Z32" s="1"/>
      <c r="AA32" s="1"/>
      <c r="AB32" s="1"/>
      <c r="AC32" s="1"/>
      <c r="AD32" s="1"/>
    </row>
    <row r="33" spans="1:30" ht="14.25" customHeight="1">
      <c r="A33" s="101" t="s">
        <v>65</v>
      </c>
      <c r="B33" s="102">
        <f>'1'!E27</f>
        <v>37355550</v>
      </c>
      <c r="C33" s="102">
        <f>'1'!T27</f>
        <v>40282357.342499994</v>
      </c>
      <c r="D33" s="102">
        <f>'1'!U27</f>
        <v>53780975.287971735</v>
      </c>
      <c r="E33" s="102">
        <f>'1'!V27</f>
        <v>57994714.701784328</v>
      </c>
      <c r="F33" s="102">
        <f>'1'!W27</f>
        <v>62538600.598669127</v>
      </c>
      <c r="G33" s="1"/>
      <c r="H33" s="1"/>
      <c r="I33" s="1"/>
      <c r="J33" s="1"/>
      <c r="K33" s="1"/>
      <c r="L33" s="1"/>
      <c r="M33" s="1"/>
      <c r="N33" s="1"/>
      <c r="O33" s="1"/>
      <c r="P33" s="1"/>
      <c r="Q33" s="1"/>
      <c r="R33" s="1"/>
      <c r="S33" s="1"/>
      <c r="T33" s="1"/>
      <c r="U33" s="1"/>
      <c r="V33" s="1"/>
      <c r="W33" s="1"/>
      <c r="X33" s="1"/>
      <c r="Y33" s="1"/>
      <c r="Z33" s="1"/>
      <c r="AA33" s="1"/>
      <c r="AB33" s="1"/>
      <c r="AC33" s="1"/>
      <c r="AD33" s="1"/>
    </row>
    <row r="34" spans="1:30" ht="14.25" customHeight="1">
      <c r="A34" s="103" t="s">
        <v>66</v>
      </c>
      <c r="B34" s="104">
        <f>B32-B33</f>
        <v>97644450</v>
      </c>
      <c r="C34" s="104">
        <f>C32-C33</f>
        <v>105720142.6575</v>
      </c>
      <c r="D34" s="104">
        <f>D32-D33</f>
        <v>142665388.46202824</v>
      </c>
      <c r="E34" s="104">
        <f>E32-E33</f>
        <v>155905908.46740317</v>
      </c>
      <c r="F34" s="104">
        <f>F32-F33</f>
        <v>169019519.01313478</v>
      </c>
      <c r="G34" s="1"/>
      <c r="H34" s="1"/>
      <c r="I34" s="1"/>
      <c r="J34" s="1"/>
      <c r="K34" s="1"/>
      <c r="L34" s="1"/>
      <c r="M34" s="1"/>
      <c r="N34" s="1"/>
      <c r="O34" s="1"/>
      <c r="P34" s="1"/>
      <c r="Q34" s="1"/>
      <c r="R34" s="1"/>
      <c r="S34" s="1"/>
      <c r="T34" s="1"/>
      <c r="U34" s="1"/>
      <c r="V34" s="1"/>
      <c r="W34" s="1"/>
      <c r="X34" s="1"/>
      <c r="Y34" s="1"/>
      <c r="Z34" s="1"/>
      <c r="AA34" s="1"/>
      <c r="AB34" s="1"/>
      <c r="AC34" s="1"/>
      <c r="AD34" s="1"/>
    </row>
    <row r="35" spans="1:30"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row>
    <row r="36" spans="1:30"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row>
    <row r="37" spans="1:30" ht="14.25" customHeight="1">
      <c r="A37" s="1"/>
      <c r="B37" s="1"/>
      <c r="C37" s="128">
        <v>146002500</v>
      </c>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30" ht="14.25" customHeight="1">
      <c r="A38" s="1"/>
      <c r="B38" s="1"/>
      <c r="C38" s="128">
        <f>+C37*0.3</f>
        <v>43800750</v>
      </c>
      <c r="D38" s="127">
        <f>+D32-C32</f>
        <v>50443863.74999997</v>
      </c>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30" ht="14.25" customHeight="1">
      <c r="A39" s="1"/>
      <c r="B39" s="1"/>
      <c r="C39" s="128">
        <f>+C37+C38</f>
        <v>189803250</v>
      </c>
      <c r="D39" s="94">
        <f>+D38/C32</f>
        <v>0.34549999999999981</v>
      </c>
      <c r="E39" s="1"/>
      <c r="F39" s="1"/>
      <c r="G39" s="1"/>
      <c r="H39" s="1"/>
      <c r="I39" s="1"/>
      <c r="J39" s="1"/>
      <c r="K39" s="1"/>
      <c r="L39" s="1"/>
      <c r="M39" s="1"/>
      <c r="N39" s="1"/>
      <c r="O39" s="1"/>
      <c r="P39" s="1"/>
      <c r="Q39" s="1"/>
      <c r="R39" s="1"/>
      <c r="S39" s="1"/>
      <c r="T39" s="1"/>
      <c r="U39" s="1"/>
      <c r="V39" s="1"/>
      <c r="W39" s="1"/>
      <c r="X39" s="1"/>
      <c r="Y39" s="1"/>
      <c r="Z39" s="1"/>
      <c r="AA39" s="1"/>
      <c r="AB39" s="1"/>
      <c r="AC39" s="1"/>
      <c r="AD39" s="1"/>
    </row>
    <row r="40" spans="1:30"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row>
    <row r="41" spans="1:30"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row>
    <row r="42" spans="1:30"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row>
    <row r="43" spans="1:30"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row>
    <row r="44" spans="1:30"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row>
    <row r="45" spans="1:30"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row>
    <row r="46" spans="1:30"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row>
    <row r="47" spans="1:30"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row>
    <row r="48" spans="1:30"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row>
    <row r="49" spans="1:30"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row>
    <row r="50" spans="1:3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row>
    <row r="51" spans="1:30"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row>
    <row r="52" spans="1:30"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row>
    <row r="53" spans="1:30"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row>
    <row r="54" spans="1:30"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row>
    <row r="55" spans="1:30"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row>
    <row r="56" spans="1:30"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row>
    <row r="57" spans="1:30"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row>
    <row r="58" spans="1:30"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row>
    <row r="59" spans="1:30"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row>
    <row r="60" spans="1:3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row>
    <row r="61" spans="1:30"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row>
    <row r="62" spans="1:30"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row>
    <row r="63" spans="1:30"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row>
    <row r="64" spans="1:30"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row>
    <row r="65" spans="1:30"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row>
    <row r="66" spans="1:30"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row>
    <row r="67" spans="1:30"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row>
    <row r="68" spans="1:30"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row>
    <row r="69" spans="1:30"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row>
    <row r="70" spans="1:3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row>
    <row r="71" spans="1:30"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row>
    <row r="72" spans="1:30"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row>
    <row r="73" spans="1:30"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row>
    <row r="74" spans="1:30"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row>
    <row r="75" spans="1:30"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row>
    <row r="76" spans="1:30"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row>
    <row r="77" spans="1:30"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row>
    <row r="78" spans="1:30"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row>
    <row r="79" spans="1:30"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row>
    <row r="80" spans="1:3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row>
    <row r="81" spans="1:30"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row>
    <row r="82" spans="1:30"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row>
    <row r="83" spans="1:30"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row>
    <row r="84" spans="1:30"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row>
    <row r="85" spans="1:30"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row>
    <row r="86" spans="1:30"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row>
    <row r="87" spans="1:30"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row>
    <row r="88" spans="1:30"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row>
    <row r="89" spans="1:30"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row>
    <row r="90" spans="1:3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row>
    <row r="91" spans="1:30"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row>
    <row r="92" spans="1:30"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row>
    <row r="93" spans="1:30"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row>
    <row r="94" spans="1:30"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row>
    <row r="95" spans="1:30"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row>
    <row r="96" spans="1:30"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row>
    <row r="97" spans="1:30"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row>
    <row r="98" spans="1:30"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row>
    <row r="99" spans="1:30"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row>
    <row r="100" spans="1:3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row>
    <row r="101" spans="1:30"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row>
    <row r="102" spans="1:30"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row>
    <row r="103" spans="1:30"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row>
    <row r="104" spans="1:30"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row>
    <row r="105" spans="1:30"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row>
    <row r="106" spans="1:30"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row>
    <row r="107" spans="1:30"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row>
    <row r="108" spans="1:30"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row>
    <row r="109" spans="1:30"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row>
    <row r="110" spans="1:3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row>
    <row r="111" spans="1:30"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row>
    <row r="112" spans="1:30"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row>
    <row r="113" spans="1:3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row>
    <row r="114" spans="1:3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row>
    <row r="115" spans="1:3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row>
    <row r="116" spans="1:3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row>
    <row r="117" spans="1:3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row>
    <row r="118" spans="1:3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row>
    <row r="119" spans="1:3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row>
    <row r="120" spans="1:3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row>
    <row r="121" spans="1:3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row>
    <row r="122" spans="1:3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row>
    <row r="123" spans="1:3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row>
    <row r="124" spans="1:3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row>
    <row r="125" spans="1:3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row>
    <row r="126" spans="1:3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row>
    <row r="127" spans="1:3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row>
    <row r="128" spans="1:3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row>
    <row r="129" spans="1:3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row>
    <row r="130" spans="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row>
    <row r="131" spans="1:3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row>
    <row r="132" spans="1:3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row>
    <row r="133" spans="1:3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row>
    <row r="134" spans="1:3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row>
    <row r="135" spans="1:3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row>
    <row r="136" spans="1:3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row>
    <row r="137" spans="1:3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row>
    <row r="138" spans="1:3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row>
    <row r="139" spans="1:3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row>
    <row r="140" spans="1:3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row>
    <row r="141" spans="1:3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row>
    <row r="142" spans="1:3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row>
    <row r="143" spans="1:3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row>
    <row r="144" spans="1:3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row>
    <row r="145" spans="1:3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row>
    <row r="146" spans="1:3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row>
    <row r="147" spans="1:3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row>
    <row r="148" spans="1:3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row>
    <row r="149" spans="1:3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row>
    <row r="150" spans="1:3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row>
    <row r="151" spans="1:3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row>
    <row r="152" spans="1:3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row>
    <row r="153" spans="1:3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row>
    <row r="154" spans="1:3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row>
    <row r="155" spans="1:3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row>
    <row r="156" spans="1:3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row>
    <row r="157" spans="1:3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row>
    <row r="158" spans="1:3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row>
    <row r="159" spans="1:3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row>
    <row r="160" spans="1:3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row>
    <row r="161" spans="1:3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row>
    <row r="162" spans="1:3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row>
    <row r="163" spans="1:3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row>
    <row r="164" spans="1:3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row>
    <row r="165" spans="1:3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row>
    <row r="166" spans="1:3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row>
    <row r="167" spans="1:3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row>
    <row r="168" spans="1:3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row>
    <row r="169" spans="1:3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row>
    <row r="170" spans="1:3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row>
    <row r="171" spans="1:3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row>
    <row r="172" spans="1:3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row>
    <row r="173" spans="1:3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row>
    <row r="174" spans="1:3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row>
    <row r="175" spans="1:3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row>
    <row r="176" spans="1:3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row>
    <row r="177" spans="1:3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row>
    <row r="178" spans="1:3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row>
    <row r="179" spans="1:3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row>
    <row r="180" spans="1:3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row>
    <row r="181" spans="1:3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row>
    <row r="182" spans="1:3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row>
    <row r="183" spans="1:3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row>
    <row r="184" spans="1:3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row>
    <row r="185" spans="1:3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row>
    <row r="186" spans="1:3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row>
    <row r="187" spans="1:3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row>
    <row r="188" spans="1:3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row>
    <row r="189" spans="1:3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row>
    <row r="190" spans="1:3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row>
    <row r="191" spans="1:30"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row>
    <row r="192" spans="1:30"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row>
    <row r="193" spans="1:30"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row>
    <row r="194" spans="1:30"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row>
    <row r="195" spans="1:30"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row>
    <row r="196" spans="1:30"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row>
    <row r="197" spans="1:30"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row>
    <row r="198" spans="1:30"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row>
    <row r="199" spans="1:30"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row>
    <row r="200" spans="1:3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row>
    <row r="201" spans="1:30"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row>
    <row r="202" spans="1:30"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row>
    <row r="203" spans="1:30"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row>
    <row r="204" spans="1:30"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row>
    <row r="205" spans="1:30"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row>
    <row r="206" spans="1:30"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row>
    <row r="207" spans="1:30"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row>
    <row r="208" spans="1:30"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row>
    <row r="209" spans="1:30"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row>
    <row r="210" spans="1:3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row>
    <row r="211" spans="1:30"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row>
    <row r="212" spans="1:30"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row>
    <row r="213" spans="1:30"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row>
    <row r="214" spans="1:30"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row>
    <row r="215" spans="1:30"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row>
    <row r="216" spans="1:30"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row>
    <row r="217" spans="1:30"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row>
    <row r="218" spans="1:30"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row>
    <row r="219" spans="1:30"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row>
    <row r="220" spans="1:3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row>
    <row r="221" spans="1:30"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row>
    <row r="222" spans="1:30"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row>
    <row r="223" spans="1:30"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row>
    <row r="224" spans="1:30"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row>
    <row r="225" spans="1:30"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row>
    <row r="226" spans="1:30"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row>
    <row r="227" spans="1:30"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row>
    <row r="228" spans="1:30"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row>
    <row r="229" spans="1:30"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row>
    <row r="230" spans="1: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row>
    <row r="231" spans="1:30"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row>
    <row r="232" spans="1:30"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row>
    <row r="233" spans="1:30"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row>
    <row r="234" spans="1:30"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row>
    <row r="235" spans="1:30"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row>
    <row r="236" spans="1:30"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row>
    <row r="237" spans="1:30"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row>
    <row r="238" spans="1:30"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row>
    <row r="239" spans="1:30"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row>
    <row r="240" spans="1:3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row>
    <row r="241" spans="1:30"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row>
    <row r="242" spans="1:30"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row>
    <row r="243" spans="1:30"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row>
    <row r="244" spans="1:30"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row>
    <row r="245" spans="1:30"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row>
    <row r="246" spans="1:30"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row>
    <row r="247" spans="1:30"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row>
    <row r="248" spans="1:30"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row>
    <row r="249" spans="1:30"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row>
    <row r="250" spans="1:3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row>
    <row r="251" spans="1:30"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row>
    <row r="252" spans="1:30"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row>
    <row r="254" spans="1:30"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row>
    <row r="255" spans="1:30"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row>
    <row r="256" spans="1:30"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row>
    <row r="257" spans="1:30"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row>
    <row r="258" spans="1:30"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row>
    <row r="259" spans="1:30"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row>
    <row r="260" spans="1:3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row>
    <row r="261" spans="1:30"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row>
    <row r="262" spans="1:30"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row>
    <row r="263" spans="1:30"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row>
    <row r="264" spans="1:30"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row>
    <row r="265" spans="1:30"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row>
    <row r="266" spans="1:30"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row>
    <row r="267" spans="1:30"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row>
    <row r="268" spans="1:30"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row>
    <row r="269" spans="1:30"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row>
    <row r="270" spans="1:3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row>
    <row r="271" spans="1:30"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row>
    <row r="272" spans="1:30"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row>
    <row r="273" spans="1:30"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row>
    <row r="274" spans="1:30"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row>
    <row r="275" spans="1:30"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row>
    <row r="276" spans="1:30"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row>
    <row r="277" spans="1:30"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row>
    <row r="278" spans="1:30"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row>
    <row r="279" spans="1:30"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row>
    <row r="280" spans="1:3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row>
    <row r="281" spans="1:30"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row>
    <row r="282" spans="1:30"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row>
    <row r="283" spans="1:30"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row>
    <row r="284" spans="1:30"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row>
    <row r="285" spans="1:30"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row>
    <row r="286" spans="1:30"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row>
    <row r="287" spans="1:30"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row>
    <row r="288" spans="1:30"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row>
    <row r="289" spans="1:30"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row>
    <row r="290" spans="1:3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row>
    <row r="291" spans="1:30"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row>
    <row r="292" spans="1:30"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row>
    <row r="293" spans="1:30"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row>
    <row r="294" spans="1:30"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row>
    <row r="295" spans="1:30"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row>
    <row r="296" spans="1:30"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row>
    <row r="297" spans="1:30"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row>
    <row r="298" spans="1:30"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row>
    <row r="299" spans="1:30"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row>
    <row r="300" spans="1:3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row>
    <row r="301" spans="1:30"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row>
    <row r="302" spans="1:30"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row>
    <row r="303" spans="1:30"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row>
    <row r="304" spans="1:30"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row>
    <row r="305" spans="1:30"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row>
    <row r="306" spans="1:30"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row>
    <row r="307" spans="1:30"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row>
    <row r="308" spans="1:30"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row>
    <row r="309" spans="1:30"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row>
    <row r="310" spans="1:3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row>
    <row r="311" spans="1:30"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row>
    <row r="312" spans="1:30"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row>
    <row r="313" spans="1:30"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row>
    <row r="314" spans="1:30"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row>
    <row r="315" spans="1:30"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row>
    <row r="316" spans="1:30"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row>
    <row r="317" spans="1:30"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row>
    <row r="318" spans="1:30"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row>
    <row r="319" spans="1:30"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row>
    <row r="320" spans="1:3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row>
    <row r="321" spans="1:30"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row>
    <row r="322" spans="1:30"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row>
    <row r="323" spans="1:30"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row>
    <row r="324" spans="1:30"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row>
    <row r="325" spans="1:30"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row>
    <row r="326" spans="1:30"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row>
    <row r="327" spans="1:30"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row>
    <row r="328" spans="1:30"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row>
    <row r="329" spans="1:30"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row>
    <row r="330" spans="1: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row>
    <row r="331" spans="1:30"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row>
    <row r="332" spans="1:30"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row>
    <row r="333" spans="1:30"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row>
    <row r="334" spans="1:30"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row>
    <row r="335" spans="1:30"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row>
    <row r="336" spans="1:30"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row>
    <row r="337" spans="1:30"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row>
    <row r="338" spans="1:30"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row>
    <row r="339" spans="1:30"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row>
    <row r="340" spans="1:3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row>
    <row r="341" spans="1:30"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row>
    <row r="342" spans="1:30"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row>
    <row r="343" spans="1:30"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row>
    <row r="344" spans="1:30"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row>
    <row r="345" spans="1:30"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row>
    <row r="346" spans="1:30"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row>
    <row r="347" spans="1:30"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row>
    <row r="348" spans="1:30"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row>
    <row r="349" spans="1:30"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row>
    <row r="350" spans="1:3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row>
    <row r="351" spans="1:30"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row>
    <row r="352" spans="1:30"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row>
    <row r="353" spans="1:30"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row>
    <row r="354" spans="1:30"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row>
    <row r="355" spans="1:30"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row>
    <row r="356" spans="1:30"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row>
    <row r="357" spans="1:30"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row>
    <row r="358" spans="1:30"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row>
    <row r="359" spans="1:30"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row>
    <row r="360" spans="1:3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row>
    <row r="361" spans="1:30"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row>
    <row r="362" spans="1:30"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row>
    <row r="363" spans="1:30"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row>
    <row r="364" spans="1:30"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row>
    <row r="365" spans="1:30"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row>
    <row r="366" spans="1:30"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row>
    <row r="367" spans="1:30"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row>
    <row r="368" spans="1:30"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row>
    <row r="369" spans="1:30"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row>
    <row r="370" spans="1:3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row>
    <row r="371" spans="1:30"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row>
    <row r="372" spans="1:30"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row>
    <row r="373" spans="1:30"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row>
    <row r="374" spans="1:30"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row>
    <row r="375" spans="1:30"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row>
    <row r="376" spans="1:30"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row>
    <row r="377" spans="1:30"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row>
    <row r="378" spans="1:30"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row>
    <row r="379" spans="1:30"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row>
    <row r="380" spans="1:3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row>
    <row r="381" spans="1:30"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row>
    <row r="382" spans="1:30"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row>
    <row r="383" spans="1:30"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row>
    <row r="384" spans="1:30"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row>
    <row r="385" spans="1:30"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row>
    <row r="386" spans="1:30"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row>
    <row r="387" spans="1:30"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row>
    <row r="388" spans="1:30"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row>
    <row r="389" spans="1:30"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row>
    <row r="390" spans="1:3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row>
    <row r="391" spans="1:30"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row>
    <row r="392" spans="1:30"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row>
    <row r="393" spans="1:30"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row>
    <row r="394" spans="1:30"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row>
    <row r="395" spans="1:30"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row>
    <row r="396" spans="1:30"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row>
    <row r="397" spans="1:30"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row>
    <row r="398" spans="1:30"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row>
    <row r="399" spans="1:30"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row>
    <row r="400" spans="1:3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row>
    <row r="401" spans="1:30"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row>
    <row r="402" spans="1:30"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row>
    <row r="403" spans="1:30"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row>
    <row r="404" spans="1:30"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row>
    <row r="405" spans="1:30"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row>
    <row r="406" spans="1:30"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row>
    <row r="407" spans="1:30"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row>
    <row r="408" spans="1:30"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row>
    <row r="409" spans="1:30"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row>
    <row r="410" spans="1:3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row>
    <row r="411" spans="1:30"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row>
    <row r="412" spans="1:30"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row>
    <row r="413" spans="1:30"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row>
    <row r="414" spans="1:30"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row>
    <row r="415" spans="1:30"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row>
    <row r="416" spans="1:30"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row>
    <row r="417" spans="1:30"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row>
    <row r="418" spans="1:30"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row>
    <row r="419" spans="1:30"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row>
    <row r="420" spans="1:3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row>
    <row r="421" spans="1:30"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row>
    <row r="422" spans="1:30"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row>
    <row r="423" spans="1:30"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row>
    <row r="424" spans="1:30"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row>
    <row r="425" spans="1:30"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row>
    <row r="426" spans="1:30"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row>
    <row r="427" spans="1:30"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row>
    <row r="428" spans="1:30"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row>
    <row r="429" spans="1:30"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row>
    <row r="430" spans="1: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row>
    <row r="431" spans="1:30"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row>
    <row r="432" spans="1:30"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row>
    <row r="433" spans="1:30"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row>
    <row r="434" spans="1:30"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row>
    <row r="435" spans="1:30"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row>
    <row r="436" spans="1:30"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row>
    <row r="437" spans="1:30"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row>
    <row r="438" spans="1:30"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row>
    <row r="439" spans="1:30"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row>
    <row r="440" spans="1:3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row>
    <row r="441" spans="1:30"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row>
    <row r="442" spans="1:30"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row>
    <row r="443" spans="1:30"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row>
    <row r="444" spans="1:30"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row>
    <row r="445" spans="1:30"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row>
    <row r="446" spans="1:30"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row>
    <row r="447" spans="1:30"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row>
    <row r="448" spans="1:30"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row>
    <row r="449" spans="1:30"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row>
    <row r="450" spans="1:3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row>
    <row r="451" spans="1:30"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row>
    <row r="452" spans="1:30"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row>
    <row r="453" spans="1:30"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row>
    <row r="454" spans="1:30"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row>
    <row r="455" spans="1:30"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row>
    <row r="456" spans="1:30"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row>
    <row r="457" spans="1:30"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row>
    <row r="458" spans="1:30"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row>
    <row r="459" spans="1:30"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row>
    <row r="460" spans="1:3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row>
    <row r="461" spans="1:30"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row>
    <row r="462" spans="1:30"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row>
    <row r="463" spans="1:30"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row>
    <row r="464" spans="1:30"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row>
    <row r="465" spans="1:30"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row>
    <row r="466" spans="1:30"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row>
    <row r="467" spans="1:30"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row>
    <row r="468" spans="1:30"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row>
    <row r="469" spans="1:30"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row>
    <row r="470" spans="1:3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row>
    <row r="471" spans="1:30"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row>
    <row r="472" spans="1:30"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row>
    <row r="473" spans="1:30"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row>
    <row r="474" spans="1:30"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row>
    <row r="475" spans="1:30"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row>
    <row r="476" spans="1:30"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row>
    <row r="477" spans="1:30"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row>
    <row r="478" spans="1:30"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row>
    <row r="479" spans="1:30"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row>
    <row r="480" spans="1:3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row>
    <row r="481" spans="1:30"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row>
    <row r="482" spans="1:30"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row>
    <row r="483" spans="1:30"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row>
    <row r="484" spans="1:30"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row>
    <row r="485" spans="1:30"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row>
    <row r="486" spans="1:30"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row>
    <row r="487" spans="1:30"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row>
    <row r="488" spans="1:30"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row>
    <row r="489" spans="1:30"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row>
    <row r="490" spans="1:3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row>
    <row r="491" spans="1:30"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row>
    <row r="492" spans="1:30"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row>
    <row r="493" spans="1:30"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row>
    <row r="494" spans="1:30"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row>
    <row r="495" spans="1:30"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row>
    <row r="496" spans="1:30"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row>
    <row r="497" spans="1:30"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row>
    <row r="498" spans="1:30"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row>
    <row r="499" spans="1:30"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row>
    <row r="500" spans="1:3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row>
    <row r="501" spans="1:30"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row>
    <row r="502" spans="1:30"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row>
    <row r="503" spans="1:30"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row>
    <row r="504" spans="1:30"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row>
    <row r="505" spans="1:30"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row>
    <row r="506" spans="1:30"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row>
    <row r="507" spans="1:30"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row>
    <row r="508" spans="1:30"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row>
    <row r="509" spans="1:30"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row>
    <row r="510" spans="1:3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row>
    <row r="511" spans="1:30"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row>
    <row r="512" spans="1:30"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row>
    <row r="513" spans="1:30"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row>
    <row r="514" spans="1:30"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row>
    <row r="515" spans="1:30"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row>
    <row r="516" spans="1:30"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row>
    <row r="517" spans="1:30"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row>
    <row r="518" spans="1:30"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row>
    <row r="519" spans="1:30"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row>
    <row r="520" spans="1:3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row>
    <row r="521" spans="1:30"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row>
    <row r="522" spans="1:30"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row>
    <row r="523" spans="1:30"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row>
    <row r="524" spans="1:30"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row>
    <row r="525" spans="1:30"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row>
    <row r="526" spans="1:30"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row>
    <row r="527" spans="1:30"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row>
    <row r="528" spans="1:30"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row>
    <row r="529" spans="1:30"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row>
    <row r="530" spans="1: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row>
    <row r="531" spans="1:30"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row>
    <row r="532" spans="1:30"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row>
    <row r="533" spans="1:30"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row>
    <row r="534" spans="1:30"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row>
    <row r="535" spans="1:30"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row>
    <row r="536" spans="1:30"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row>
    <row r="537" spans="1:30"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row>
    <row r="538" spans="1:30"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row>
    <row r="539" spans="1:30"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row>
    <row r="540" spans="1:3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row>
    <row r="541" spans="1:30"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row>
    <row r="542" spans="1:30"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row>
    <row r="543" spans="1:30"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row>
    <row r="544" spans="1:30"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row>
    <row r="545" spans="1:30"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row>
    <row r="546" spans="1:30"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row>
    <row r="547" spans="1:30"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row>
    <row r="548" spans="1:30"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row>
    <row r="549" spans="1:30"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row>
    <row r="550" spans="1:3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row>
    <row r="551" spans="1:30"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row>
    <row r="552" spans="1:30"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row>
    <row r="553" spans="1:30"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row>
    <row r="554" spans="1:30"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row>
    <row r="555" spans="1:30"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row>
    <row r="556" spans="1:30"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row>
    <row r="557" spans="1:30"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row>
    <row r="558" spans="1:30"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row>
    <row r="559" spans="1:30"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row>
    <row r="560" spans="1:3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row>
    <row r="561" spans="1:30"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row>
    <row r="562" spans="1:30"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row>
    <row r="563" spans="1:30"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row>
    <row r="564" spans="1:30"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row>
    <row r="565" spans="1:30"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row>
    <row r="566" spans="1:30"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row>
    <row r="567" spans="1:30"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row>
    <row r="568" spans="1:30"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row>
    <row r="569" spans="1:30"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row>
    <row r="570" spans="1:3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row>
    <row r="571" spans="1:30"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row>
    <row r="572" spans="1:30"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row>
    <row r="573" spans="1:30"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row>
    <row r="574" spans="1:30"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row>
    <row r="575" spans="1:30"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row>
    <row r="576" spans="1:30"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row>
    <row r="577" spans="1:30"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row>
    <row r="578" spans="1:30"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row>
    <row r="579" spans="1:30"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row>
    <row r="580" spans="1:3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row>
    <row r="581" spans="1:30"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row>
    <row r="582" spans="1:30"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row>
    <row r="583" spans="1:30"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row>
    <row r="584" spans="1:30"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row>
    <row r="585" spans="1:30"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row>
    <row r="586" spans="1:30"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row>
    <row r="587" spans="1:30"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row>
    <row r="588" spans="1:30"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row>
    <row r="589" spans="1:30"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row>
    <row r="590" spans="1:3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row>
    <row r="591" spans="1:30"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row>
    <row r="592" spans="1:30"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row>
    <row r="593" spans="1:30"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row>
    <row r="594" spans="1:30"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row>
    <row r="595" spans="1:30"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row>
    <row r="596" spans="1:30"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row>
    <row r="597" spans="1:30"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row>
    <row r="598" spans="1:30"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row>
    <row r="599" spans="1:30"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row>
    <row r="600" spans="1:3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row>
    <row r="601" spans="1:30"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row>
    <row r="602" spans="1:30"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row>
    <row r="603" spans="1:30"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row>
    <row r="604" spans="1:30"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row>
    <row r="605" spans="1:30"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row>
    <row r="606" spans="1:30"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row>
    <row r="607" spans="1:30"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row>
    <row r="608" spans="1:30"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row>
    <row r="609" spans="1:30"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row>
    <row r="610" spans="1:3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row>
    <row r="611" spans="1:30"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row>
    <row r="612" spans="1:30"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row>
    <row r="613" spans="1:30"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row>
    <row r="614" spans="1:30"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row>
    <row r="615" spans="1:30"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row>
    <row r="616" spans="1:30"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row>
    <row r="617" spans="1:30"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row>
    <row r="618" spans="1:30"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row>
    <row r="619" spans="1:30"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row>
    <row r="620" spans="1:3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row>
    <row r="621" spans="1:30"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row>
    <row r="622" spans="1:30"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row>
    <row r="623" spans="1:30"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row>
    <row r="624" spans="1:30"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row>
    <row r="625" spans="1:30"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row>
    <row r="626" spans="1:30"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row>
    <row r="627" spans="1:30"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row>
    <row r="628" spans="1:30"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row>
    <row r="629" spans="1:30"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row>
    <row r="630" spans="1: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row>
    <row r="631" spans="1:30"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row>
    <row r="632" spans="1:30"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row>
    <row r="633" spans="1:30"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row>
    <row r="634" spans="1:30"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row>
    <row r="635" spans="1:30"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row>
    <row r="636" spans="1:30"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row>
    <row r="637" spans="1:30"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row>
    <row r="638" spans="1:30"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row>
    <row r="639" spans="1:30"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row>
    <row r="640" spans="1:3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row>
    <row r="641" spans="1:30"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row>
    <row r="642" spans="1:30"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row>
    <row r="643" spans="1:30"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row>
    <row r="644" spans="1:30"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row>
    <row r="645" spans="1:30"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row>
    <row r="646" spans="1:30"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row>
    <row r="647" spans="1:30"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row>
    <row r="648" spans="1:30"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row>
    <row r="649" spans="1:30"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row>
    <row r="650" spans="1:3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row>
    <row r="651" spans="1:30"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row>
    <row r="652" spans="1:30"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row>
    <row r="653" spans="1:30"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row>
    <row r="654" spans="1:30"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row>
    <row r="655" spans="1:30"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row>
    <row r="656" spans="1:30"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row>
    <row r="657" spans="1:30"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row>
    <row r="658" spans="1:30"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row>
    <row r="659" spans="1:30"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row>
    <row r="660" spans="1:3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row>
    <row r="661" spans="1:30"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row>
    <row r="662" spans="1:30"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row>
    <row r="663" spans="1:30"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row>
    <row r="664" spans="1:30"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row>
    <row r="665" spans="1:30"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row>
    <row r="666" spans="1:30"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row>
    <row r="667" spans="1:30"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row>
    <row r="668" spans="1:30"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row>
    <row r="669" spans="1:30"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row>
    <row r="670" spans="1:3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row>
    <row r="671" spans="1:30"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row>
    <row r="672" spans="1:30"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row>
    <row r="673" spans="1:30"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row>
    <row r="674" spans="1:30"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row>
    <row r="675" spans="1:30"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row>
    <row r="676" spans="1:30"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row>
    <row r="677" spans="1:30"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row>
    <row r="678" spans="1:30"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row>
    <row r="679" spans="1:30"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row>
    <row r="680" spans="1:3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row>
    <row r="681" spans="1:30"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row>
    <row r="682" spans="1:30"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row>
    <row r="683" spans="1:30"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row>
    <row r="684" spans="1:30"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row>
    <row r="685" spans="1:30"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row>
    <row r="686" spans="1:30"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row>
    <row r="687" spans="1:30"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row>
    <row r="688" spans="1:30"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row>
    <row r="689" spans="1:30"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row>
    <row r="690" spans="1:3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row>
    <row r="691" spans="1:30"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row>
    <row r="692" spans="1:30"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row>
    <row r="693" spans="1:30"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row>
    <row r="694" spans="1:30"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row>
    <row r="695" spans="1:30"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row>
    <row r="696" spans="1:30"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row>
    <row r="697" spans="1:30"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row>
    <row r="698" spans="1:30"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row>
    <row r="699" spans="1:30"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row>
    <row r="700" spans="1:3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row>
    <row r="701" spans="1:30"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row>
    <row r="702" spans="1:30"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row>
    <row r="703" spans="1:30"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row>
    <row r="704" spans="1:30"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row>
    <row r="705" spans="1:30"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row>
    <row r="706" spans="1:30"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row>
    <row r="707" spans="1:30"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row>
    <row r="708" spans="1:30"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row>
    <row r="709" spans="1:30"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row>
    <row r="710" spans="1:3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row>
    <row r="711" spans="1:30"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row>
    <row r="712" spans="1:30"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row>
    <row r="713" spans="1:30"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row>
    <row r="714" spans="1:30"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row>
    <row r="715" spans="1:30"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row>
    <row r="716" spans="1:30"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row>
    <row r="717" spans="1:30"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row>
    <row r="718" spans="1:30"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row>
    <row r="719" spans="1:30"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row>
    <row r="720" spans="1:3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row>
    <row r="721" spans="1:30"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row>
    <row r="722" spans="1:30"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row>
    <row r="723" spans="1:30"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row>
    <row r="724" spans="1:30"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row>
    <row r="725" spans="1:30"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row>
    <row r="726" spans="1:30"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row>
    <row r="727" spans="1:30"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row>
    <row r="728" spans="1:30"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row>
    <row r="729" spans="1:30"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row>
    <row r="730" spans="1: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row>
    <row r="731" spans="1:30"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row>
    <row r="732" spans="1:30"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row>
    <row r="733" spans="1:30"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row>
    <row r="734" spans="1:30"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row>
    <row r="735" spans="1:30"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row>
    <row r="736" spans="1:30"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row>
    <row r="737" spans="1:30"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row>
    <row r="738" spans="1:30"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row>
    <row r="739" spans="1:30"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row>
    <row r="740" spans="1:3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row>
    <row r="741" spans="1:30"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row>
    <row r="742" spans="1:30"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row>
    <row r="743" spans="1:30"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row>
    <row r="744" spans="1:30"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row>
    <row r="745" spans="1:30"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row>
    <row r="746" spans="1:30"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row>
    <row r="747" spans="1:30"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row>
    <row r="748" spans="1:30"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row>
    <row r="749" spans="1:30"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row>
    <row r="750" spans="1:3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row>
    <row r="751" spans="1:30"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row>
    <row r="752" spans="1:30"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row>
    <row r="753" spans="1:30"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row>
    <row r="754" spans="1:30"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row>
    <row r="755" spans="1:30"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row>
    <row r="756" spans="1:30"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row>
    <row r="757" spans="1:30"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row>
    <row r="758" spans="1:30"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row>
    <row r="759" spans="1:30"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row>
    <row r="760" spans="1:3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row>
    <row r="761" spans="1:30"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row>
    <row r="762" spans="1:30"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row>
    <row r="763" spans="1:30"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row>
    <row r="764" spans="1:30"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row>
    <row r="765" spans="1:30"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row>
    <row r="766" spans="1:30"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row>
    <row r="767" spans="1:30"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row>
    <row r="768" spans="1:30"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row>
    <row r="769" spans="1:30"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row>
    <row r="770" spans="1:3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row>
    <row r="771" spans="1:30"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row>
    <row r="772" spans="1:30"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row>
    <row r="773" spans="1:30"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row>
    <row r="774" spans="1:30"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row>
    <row r="775" spans="1:30"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row>
    <row r="776" spans="1:30"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row>
    <row r="777" spans="1:30"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row>
    <row r="778" spans="1:30"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row>
    <row r="779" spans="1:30"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row>
    <row r="780" spans="1:3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row>
    <row r="781" spans="1:30"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row>
    <row r="782" spans="1:30"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row>
    <row r="783" spans="1:30"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row>
    <row r="784" spans="1:30"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row>
    <row r="785" spans="1:30"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row>
    <row r="786" spans="1:30"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row>
    <row r="787" spans="1:30"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row>
    <row r="788" spans="1:30"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row>
    <row r="789" spans="1:30"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row>
    <row r="790" spans="1:3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row>
    <row r="791" spans="1:30"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row>
    <row r="792" spans="1:30"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row>
    <row r="793" spans="1:30"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row>
    <row r="794" spans="1:30"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row>
    <row r="795" spans="1:30"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row>
    <row r="796" spans="1:30"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row>
    <row r="797" spans="1:30"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row>
    <row r="798" spans="1:30"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row>
    <row r="799" spans="1:30"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row>
    <row r="800" spans="1:3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row>
    <row r="801" spans="1:30"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row>
    <row r="802" spans="1:30"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row>
    <row r="803" spans="1:30"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row>
    <row r="804" spans="1:30"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row>
    <row r="805" spans="1:30"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row>
    <row r="806" spans="1:30"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row>
    <row r="807" spans="1:30"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row>
    <row r="808" spans="1:30"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row>
    <row r="809" spans="1:30"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row>
    <row r="810" spans="1:3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row>
    <row r="811" spans="1:30"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row>
    <row r="812" spans="1:30"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row>
    <row r="813" spans="1:30"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row>
    <row r="814" spans="1:30"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row>
    <row r="815" spans="1:30"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row>
    <row r="816" spans="1:30"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row>
    <row r="817" spans="1:30"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row>
    <row r="818" spans="1:30"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row>
    <row r="819" spans="1:30"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row>
    <row r="820" spans="1:3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row>
    <row r="821" spans="1:30"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row>
    <row r="822" spans="1:30"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row>
    <row r="823" spans="1:30"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row>
    <row r="824" spans="1:30"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row>
    <row r="825" spans="1:30"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row>
    <row r="826" spans="1:30"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row>
    <row r="827" spans="1:30"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row>
    <row r="828" spans="1:30"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row>
    <row r="829" spans="1:30"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row>
    <row r="830" spans="1: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row>
    <row r="831" spans="1:30"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row>
    <row r="832" spans="1:30"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row>
    <row r="833" spans="1:30"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row>
    <row r="834" spans="1:30"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row>
    <row r="835" spans="1:30"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row>
    <row r="836" spans="1:30"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row>
    <row r="837" spans="1:30"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row>
    <row r="838" spans="1:30"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row>
    <row r="839" spans="1:30"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row>
    <row r="840" spans="1:3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row>
    <row r="841" spans="1:30"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row>
    <row r="842" spans="1:30"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row>
    <row r="843" spans="1:30"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row>
    <row r="844" spans="1:30"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row>
    <row r="845" spans="1:30"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row>
    <row r="846" spans="1:30"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row>
    <row r="847" spans="1:30"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row>
    <row r="848" spans="1:30"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row>
    <row r="849" spans="1:30"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row>
    <row r="850" spans="1:3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row>
    <row r="851" spans="1:30"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row>
    <row r="852" spans="1:30"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row>
    <row r="853" spans="1:30"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row>
    <row r="854" spans="1:30"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row>
    <row r="855" spans="1:30"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row>
    <row r="856" spans="1:30"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row>
    <row r="857" spans="1:30"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row>
    <row r="858" spans="1:30"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row>
    <row r="859" spans="1:30"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row>
    <row r="860" spans="1:3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row>
    <row r="861" spans="1:30"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row>
    <row r="862" spans="1:30"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row>
    <row r="863" spans="1:30"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row>
    <row r="864" spans="1:30"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row>
    <row r="865" spans="1:30"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row>
    <row r="866" spans="1:30"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row>
    <row r="867" spans="1:30"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row>
    <row r="868" spans="1:30"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row>
    <row r="869" spans="1:30"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row>
    <row r="870" spans="1:3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row>
    <row r="871" spans="1:30"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row>
    <row r="872" spans="1:30"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row>
    <row r="873" spans="1:30"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row>
    <row r="874" spans="1:30"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row>
    <row r="875" spans="1:30"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row>
    <row r="876" spans="1:30"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row>
    <row r="877" spans="1:30"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row>
    <row r="878" spans="1:30"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row>
    <row r="879" spans="1:30"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row>
    <row r="880" spans="1:3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row>
    <row r="881" spans="1:30"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row>
    <row r="882" spans="1:30"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row>
    <row r="883" spans="1:30"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row>
    <row r="884" spans="1:30"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row>
    <row r="885" spans="1:30"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row>
    <row r="886" spans="1:30"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row>
    <row r="887" spans="1:30"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row>
    <row r="888" spans="1:30"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row>
    <row r="889" spans="1:30"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row>
    <row r="890" spans="1:3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row>
    <row r="891" spans="1:30"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row>
    <row r="892" spans="1:30"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row>
    <row r="893" spans="1:30"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row>
    <row r="894" spans="1:30"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row>
    <row r="895" spans="1:30"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row>
    <row r="896" spans="1:30"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row>
    <row r="897" spans="1:30"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row>
    <row r="898" spans="1:30"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row>
    <row r="899" spans="1:30"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row>
    <row r="900" spans="1:3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row>
    <row r="901" spans="1:30"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row>
    <row r="902" spans="1:30"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row>
    <row r="903" spans="1:30"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row>
    <row r="904" spans="1:30"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row>
    <row r="905" spans="1:30"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row>
    <row r="906" spans="1:30"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row>
    <row r="907" spans="1:30"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row>
    <row r="908" spans="1:30"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row>
    <row r="909" spans="1:30"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row>
    <row r="910" spans="1:3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row>
    <row r="911" spans="1:30"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row>
    <row r="912" spans="1:30"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row>
    <row r="913" spans="1:30"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row>
    <row r="914" spans="1:30"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row>
    <row r="915" spans="1:30"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row>
    <row r="916" spans="1:30"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row>
    <row r="917" spans="1:30"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row>
    <row r="918" spans="1:30"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row>
    <row r="919" spans="1:30"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row>
    <row r="920" spans="1:3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row>
    <row r="921" spans="1:30"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row>
    <row r="922" spans="1:30"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row>
    <row r="923" spans="1:30"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row>
    <row r="924" spans="1:30"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row>
    <row r="925" spans="1:30"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row>
    <row r="926" spans="1:30"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row>
    <row r="927" spans="1:30"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row>
    <row r="928" spans="1:30"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row>
    <row r="929" spans="1:30"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row>
    <row r="930" spans="1: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row>
    <row r="931" spans="1:30"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row>
    <row r="932" spans="1:30"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row>
    <row r="933" spans="1:30"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row>
    <row r="934" spans="1:30"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row>
    <row r="935" spans="1:30"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row>
    <row r="936" spans="1:30"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row>
    <row r="937" spans="1:30"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row>
    <row r="938" spans="1:30"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row>
    <row r="939" spans="1:30"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row>
    <row r="940" spans="1:3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row>
    <row r="941" spans="1:30"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row>
    <row r="942" spans="1:30"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row>
    <row r="943" spans="1:30"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row>
    <row r="944" spans="1:30"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row>
    <row r="945" spans="1:30"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row>
    <row r="946" spans="1:30"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row>
    <row r="947" spans="1:30"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row>
    <row r="948" spans="1:30"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row>
    <row r="949" spans="1:30"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row>
    <row r="950" spans="1:3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row>
    <row r="951" spans="1:30"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row>
    <row r="952" spans="1:30"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row>
    <row r="953" spans="1:30"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row>
    <row r="954" spans="1:30"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row>
    <row r="955" spans="1:30"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row>
    <row r="956" spans="1:30"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row>
    <row r="957" spans="1:30"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row>
    <row r="958" spans="1:30"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row>
    <row r="959" spans="1:30"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row>
    <row r="960" spans="1:3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row>
    <row r="961" spans="1:30"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row>
    <row r="962" spans="1:30"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row>
    <row r="963" spans="1:30"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row>
    <row r="964" spans="1:30"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row>
    <row r="965" spans="1:30"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row>
    <row r="966" spans="1:30"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row>
    <row r="967" spans="1:30"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row>
    <row r="968" spans="1:30"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row>
    <row r="969" spans="1:30"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row>
    <row r="970" spans="1:3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row>
    <row r="971" spans="1:30"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row>
    <row r="972" spans="1:30"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row>
    <row r="973" spans="1:30"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row>
    <row r="974" spans="1:30"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row>
    <row r="975" spans="1:30"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row>
    <row r="976" spans="1:30"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row>
    <row r="977" spans="1:30"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row>
    <row r="978" spans="1:30"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row>
    <row r="979" spans="1:30"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row>
    <row r="980" spans="1:3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row>
    <row r="981" spans="1:30"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row>
    <row r="982" spans="1:30"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row>
    <row r="983" spans="1:30"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row>
    <row r="984" spans="1:30"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row>
    <row r="985" spans="1:30"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row>
    <row r="986" spans="1:30"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row>
    <row r="987" spans="1:30"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row>
    <row r="988" spans="1:30"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row>
    <row r="989" spans="1:30"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row>
    <row r="990" spans="1:3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row>
    <row r="991" spans="1:30"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row>
    <row r="992" spans="1:30"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row>
    <row r="993" spans="1:30"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row>
    <row r="994" spans="1:30"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row>
    <row r="995" spans="1:30"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row>
    <row r="996" spans="1:30"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row>
    <row r="997" spans="1:30"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row>
    <row r="998" spans="1:30"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row>
    <row r="999" spans="1:30"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row>
    <row r="1000" spans="1:3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row>
  </sheetData>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showGridLines="0" workbookViewId="0">
      <pane ySplit="14" topLeftCell="A18" activePane="bottomLeft" state="frozen"/>
      <selection pane="bottomLeft" activeCell="H20" sqref="H20"/>
    </sheetView>
  </sheetViews>
  <sheetFormatPr baseColWidth="10" defaultColWidth="14.44140625" defaultRowHeight="15" customHeight="1"/>
  <cols>
    <col min="1" max="1" width="5.44140625" customWidth="1"/>
    <col min="2" max="2" width="29.44140625" customWidth="1"/>
    <col min="3" max="3" width="20.33203125" customWidth="1"/>
    <col min="4" max="4" width="11.44140625" customWidth="1"/>
    <col min="5" max="5" width="23.33203125" customWidth="1"/>
    <col min="6" max="6" width="17.6640625" customWidth="1"/>
    <col min="7" max="7" width="15.5546875" customWidth="1"/>
    <col min="8" max="26" width="11.44140625" customWidth="1"/>
  </cols>
  <sheetData>
    <row r="1" spans="1:26" ht="14.25" customHeight="1">
      <c r="A1" s="1"/>
      <c r="B1" s="136" t="s">
        <v>2</v>
      </c>
      <c r="C1" s="134"/>
      <c r="D1" s="134"/>
      <c r="E1" s="134"/>
      <c r="F1" s="134"/>
      <c r="G1" s="134"/>
      <c r="H1" s="134"/>
      <c r="I1" s="1"/>
      <c r="J1" s="1"/>
      <c r="K1" s="1"/>
      <c r="L1" s="1"/>
      <c r="M1" s="1"/>
      <c r="N1" s="1"/>
      <c r="O1" s="1"/>
      <c r="P1" s="1"/>
      <c r="Q1" s="1"/>
      <c r="R1" s="1"/>
      <c r="S1" s="1"/>
      <c r="T1" s="1"/>
      <c r="U1" s="1"/>
      <c r="V1" s="1"/>
      <c r="W1" s="1"/>
      <c r="X1" s="1"/>
      <c r="Y1" s="1"/>
      <c r="Z1" s="1"/>
    </row>
    <row r="2" spans="1:26" ht="3.75" customHeight="1">
      <c r="A2" s="1"/>
      <c r="B2" s="134"/>
      <c r="C2" s="134"/>
      <c r="D2" s="134"/>
      <c r="E2" s="134"/>
      <c r="F2" s="134"/>
      <c r="G2" s="134"/>
      <c r="H2" s="134"/>
      <c r="I2" s="1"/>
      <c r="J2" s="1"/>
      <c r="K2" s="1"/>
      <c r="L2" s="1"/>
      <c r="M2" s="1"/>
      <c r="N2" s="1"/>
      <c r="O2" s="1"/>
      <c r="P2" s="1"/>
      <c r="Q2" s="1"/>
      <c r="R2" s="1"/>
      <c r="S2" s="1"/>
      <c r="T2" s="1"/>
      <c r="U2" s="1"/>
      <c r="V2" s="1"/>
      <c r="W2" s="1"/>
      <c r="X2" s="1"/>
      <c r="Y2" s="1"/>
      <c r="Z2" s="1"/>
    </row>
    <row r="3" spans="1:26" ht="14.25" customHeight="1">
      <c r="A3" s="1"/>
      <c r="B3" s="1"/>
      <c r="C3" s="2" t="s">
        <v>5</v>
      </c>
      <c r="D3" s="1"/>
      <c r="E3" s="1"/>
      <c r="F3" s="3" t="s">
        <v>6</v>
      </c>
      <c r="G3" s="3"/>
      <c r="H3" s="1"/>
      <c r="I3" s="1"/>
      <c r="J3" s="1"/>
      <c r="K3" s="1"/>
      <c r="L3" s="1"/>
      <c r="M3" s="1"/>
      <c r="N3" s="1"/>
      <c r="O3" s="1"/>
      <c r="P3" s="1"/>
      <c r="Q3" s="1"/>
      <c r="R3" s="1"/>
      <c r="S3" s="1"/>
      <c r="T3" s="1"/>
      <c r="U3" s="1"/>
      <c r="V3" s="1"/>
      <c r="W3" s="1"/>
      <c r="X3" s="1"/>
      <c r="Y3" s="1"/>
      <c r="Z3" s="1"/>
    </row>
    <row r="4" spans="1:26" ht="14.25" hidden="1" customHeight="1">
      <c r="A4" s="1"/>
      <c r="B4" s="4" t="s">
        <v>7</v>
      </c>
      <c r="C4" s="6">
        <v>0</v>
      </c>
      <c r="D4" s="1"/>
      <c r="E4" s="1"/>
      <c r="F4" s="3"/>
      <c r="G4" s="3"/>
      <c r="H4" s="1"/>
      <c r="I4" s="1"/>
      <c r="J4" s="1"/>
      <c r="K4" s="1"/>
      <c r="L4" s="1"/>
      <c r="M4" s="1"/>
      <c r="N4" s="1"/>
      <c r="O4" s="1"/>
      <c r="P4" s="1"/>
      <c r="Q4" s="1"/>
      <c r="R4" s="1"/>
      <c r="S4" s="1"/>
      <c r="T4" s="1"/>
      <c r="U4" s="1"/>
      <c r="V4" s="1"/>
      <c r="W4" s="1"/>
      <c r="X4" s="1"/>
      <c r="Y4" s="1"/>
      <c r="Z4" s="1"/>
    </row>
    <row r="5" spans="1:26" ht="14.25" customHeight="1">
      <c r="A5" s="1"/>
      <c r="B5" s="4" t="s">
        <v>8</v>
      </c>
      <c r="C5" s="6">
        <v>4000000</v>
      </c>
      <c r="D5" s="1"/>
      <c r="E5" s="1"/>
      <c r="F5" s="3">
        <v>10</v>
      </c>
      <c r="G5" s="12">
        <f t="shared" ref="G5:G11" si="0">C5/F5</f>
        <v>400000</v>
      </c>
      <c r="H5" s="1"/>
      <c r="I5" s="1"/>
      <c r="J5" s="1"/>
      <c r="K5" s="1"/>
      <c r="L5" s="1"/>
      <c r="M5" s="1"/>
      <c r="N5" s="1"/>
      <c r="O5" s="1"/>
      <c r="P5" s="1"/>
      <c r="Q5" s="1"/>
      <c r="R5" s="1"/>
      <c r="S5" s="1"/>
      <c r="T5" s="1"/>
      <c r="U5" s="1"/>
      <c r="V5" s="1"/>
      <c r="W5" s="1"/>
      <c r="X5" s="1"/>
      <c r="Y5" s="1"/>
      <c r="Z5" s="1"/>
    </row>
    <row r="6" spans="1:26" ht="14.25" hidden="1" customHeight="1">
      <c r="A6" s="1"/>
      <c r="B6" s="4" t="s">
        <v>14</v>
      </c>
      <c r="C6" s="6"/>
      <c r="D6" s="1"/>
      <c r="E6" s="1"/>
      <c r="F6" s="3">
        <v>5</v>
      </c>
      <c r="G6" s="12">
        <f t="shared" si="0"/>
        <v>0</v>
      </c>
      <c r="H6" s="1"/>
      <c r="I6" s="1"/>
      <c r="J6" s="1"/>
      <c r="K6" s="1"/>
      <c r="L6" s="1"/>
      <c r="M6" s="1"/>
      <c r="N6" s="1"/>
      <c r="O6" s="1"/>
      <c r="P6" s="1"/>
      <c r="Q6" s="1"/>
      <c r="R6" s="1"/>
      <c r="S6" s="1"/>
      <c r="T6" s="1"/>
      <c r="U6" s="1"/>
      <c r="V6" s="1"/>
      <c r="W6" s="1"/>
      <c r="X6" s="1"/>
      <c r="Y6" s="1"/>
      <c r="Z6" s="1"/>
    </row>
    <row r="7" spans="1:26" ht="14.25" hidden="1" customHeight="1">
      <c r="A7" s="1"/>
      <c r="B7" s="4" t="s">
        <v>15</v>
      </c>
      <c r="C7" s="6"/>
      <c r="D7" s="1"/>
      <c r="E7" s="1"/>
      <c r="F7" s="3">
        <v>5</v>
      </c>
      <c r="G7" s="12">
        <f t="shared" si="0"/>
        <v>0</v>
      </c>
      <c r="H7" s="1"/>
      <c r="I7" s="1"/>
      <c r="J7" s="1"/>
      <c r="K7" s="1"/>
      <c r="L7" s="1"/>
      <c r="M7" s="1"/>
      <c r="N7" s="1"/>
      <c r="O7" s="1"/>
      <c r="P7" s="1"/>
      <c r="Q7" s="1"/>
      <c r="R7" s="1"/>
      <c r="S7" s="1"/>
      <c r="T7" s="1"/>
      <c r="U7" s="1"/>
      <c r="V7" s="1"/>
      <c r="W7" s="1"/>
      <c r="X7" s="1"/>
      <c r="Y7" s="1"/>
      <c r="Z7" s="1"/>
    </row>
    <row r="8" spans="1:26" ht="14.25" hidden="1" customHeight="1">
      <c r="A8" s="1"/>
      <c r="B8" s="4" t="s">
        <v>16</v>
      </c>
      <c r="C8" s="6">
        <v>0</v>
      </c>
      <c r="D8" s="1"/>
      <c r="E8" s="1"/>
      <c r="F8" s="3">
        <v>5</v>
      </c>
      <c r="G8" s="12">
        <f t="shared" si="0"/>
        <v>0</v>
      </c>
      <c r="H8" s="1"/>
      <c r="I8" s="1"/>
      <c r="J8" s="1"/>
      <c r="K8" s="1"/>
      <c r="L8" s="1"/>
      <c r="M8" s="1"/>
      <c r="N8" s="1"/>
      <c r="O8" s="1"/>
      <c r="P8" s="1"/>
      <c r="Q8" s="1"/>
      <c r="R8" s="1"/>
      <c r="S8" s="1"/>
      <c r="T8" s="1"/>
      <c r="U8" s="1"/>
      <c r="V8" s="1"/>
      <c r="W8" s="1"/>
      <c r="X8" s="1"/>
      <c r="Y8" s="1"/>
      <c r="Z8" s="1"/>
    </row>
    <row r="9" spans="1:26" ht="14.25" hidden="1" customHeight="1">
      <c r="A9" s="1"/>
      <c r="B9" s="4" t="s">
        <v>17</v>
      </c>
      <c r="C9" s="6">
        <v>0</v>
      </c>
      <c r="D9" s="1"/>
      <c r="E9" s="1"/>
      <c r="F9" s="3">
        <v>5</v>
      </c>
      <c r="G9" s="12">
        <f t="shared" si="0"/>
        <v>0</v>
      </c>
      <c r="H9" s="1"/>
      <c r="I9" s="1"/>
      <c r="J9" s="1"/>
      <c r="K9" s="1"/>
      <c r="L9" s="1"/>
      <c r="M9" s="1"/>
      <c r="N9" s="1"/>
      <c r="O9" s="1"/>
      <c r="P9" s="1"/>
      <c r="Q9" s="1"/>
      <c r="R9" s="1"/>
      <c r="S9" s="1"/>
      <c r="T9" s="1"/>
      <c r="U9" s="1"/>
      <c r="V9" s="1"/>
      <c r="W9" s="1"/>
      <c r="X9" s="1"/>
      <c r="Y9" s="1"/>
      <c r="Z9" s="1"/>
    </row>
    <row r="10" spans="1:26" ht="14.25" hidden="1" customHeight="1">
      <c r="A10" s="1"/>
      <c r="B10" s="4" t="s">
        <v>18</v>
      </c>
      <c r="C10" s="6"/>
      <c r="D10" s="1"/>
      <c r="E10" s="1"/>
      <c r="F10" s="3">
        <v>5</v>
      </c>
      <c r="G10" s="12">
        <f t="shared" si="0"/>
        <v>0</v>
      </c>
      <c r="H10" s="1"/>
      <c r="I10" s="1"/>
      <c r="J10" s="1"/>
      <c r="K10" s="1"/>
      <c r="L10" s="1"/>
      <c r="M10" s="1"/>
      <c r="N10" s="1"/>
      <c r="O10" s="1"/>
      <c r="P10" s="1"/>
      <c r="Q10" s="1"/>
      <c r="R10" s="1"/>
      <c r="S10" s="1"/>
      <c r="T10" s="1"/>
      <c r="U10" s="1"/>
      <c r="V10" s="1"/>
      <c r="W10" s="1"/>
      <c r="X10" s="1"/>
      <c r="Y10" s="1"/>
      <c r="Z10" s="1"/>
    </row>
    <row r="11" spans="1:26" ht="14.25" customHeight="1">
      <c r="A11" s="1"/>
      <c r="B11" s="4" t="s">
        <v>21</v>
      </c>
      <c r="C11" s="6">
        <v>1000000</v>
      </c>
      <c r="D11" s="1"/>
      <c r="E11" s="1"/>
      <c r="F11" s="3">
        <v>5</v>
      </c>
      <c r="G11" s="12">
        <f t="shared" si="0"/>
        <v>200000</v>
      </c>
      <c r="H11" s="1"/>
      <c r="I11" s="1"/>
      <c r="J11" s="1"/>
      <c r="K11" s="1"/>
      <c r="L11" s="1"/>
      <c r="M11" s="1"/>
      <c r="N11" s="1"/>
      <c r="O11" s="1"/>
      <c r="P11" s="1"/>
      <c r="Q11" s="1"/>
      <c r="R11" s="1"/>
      <c r="S11" s="1"/>
      <c r="T11" s="1"/>
      <c r="U11" s="1"/>
      <c r="V11" s="1"/>
      <c r="W11" s="1"/>
      <c r="X11" s="1"/>
      <c r="Y11" s="1"/>
      <c r="Z11" s="1"/>
    </row>
    <row r="12" spans="1:26" ht="14.25" customHeight="1">
      <c r="A12" s="1"/>
      <c r="B12" s="14" t="s">
        <v>28</v>
      </c>
      <c r="C12" s="17">
        <f>SUM(C4:C11)</f>
        <v>5000000</v>
      </c>
      <c r="D12" s="1"/>
      <c r="E12" s="1"/>
      <c r="F12" s="3"/>
      <c r="G12" s="12">
        <f>SUM(G5:G11)</f>
        <v>600000</v>
      </c>
      <c r="H12" s="1"/>
      <c r="I12" s="1"/>
      <c r="J12" s="1"/>
      <c r="K12" s="1"/>
      <c r="L12" s="1"/>
      <c r="M12" s="1"/>
      <c r="N12" s="1"/>
      <c r="O12" s="1"/>
      <c r="P12" s="1"/>
      <c r="Q12" s="1"/>
      <c r="R12" s="1"/>
      <c r="S12" s="1"/>
      <c r="T12" s="1"/>
      <c r="U12" s="1"/>
      <c r="V12" s="1"/>
      <c r="W12" s="1"/>
      <c r="X12" s="1"/>
      <c r="Y12" s="1"/>
      <c r="Z12" s="1"/>
    </row>
    <row r="13" spans="1:26" ht="14.25" customHeight="1">
      <c r="A13" s="1"/>
      <c r="B13" s="137" t="s">
        <v>29</v>
      </c>
      <c r="C13" s="138"/>
      <c r="D13" s="138"/>
      <c r="E13" s="138"/>
      <c r="F13" s="138"/>
      <c r="G13" s="138"/>
      <c r="H13" s="139"/>
      <c r="I13" s="1"/>
      <c r="J13" s="1"/>
      <c r="K13" s="1"/>
      <c r="L13" s="1"/>
      <c r="M13" s="1"/>
      <c r="N13" s="1"/>
      <c r="O13" s="1"/>
      <c r="P13" s="1"/>
      <c r="Q13" s="1"/>
      <c r="R13" s="1"/>
      <c r="S13" s="1"/>
      <c r="T13" s="1"/>
      <c r="U13" s="1"/>
      <c r="V13" s="1"/>
      <c r="W13" s="1"/>
      <c r="X13" s="1"/>
      <c r="Y13" s="1"/>
      <c r="Z13" s="1"/>
    </row>
    <row r="14" spans="1:26" ht="14.25" customHeight="1">
      <c r="A14" s="1"/>
      <c r="B14" s="140"/>
      <c r="C14" s="141"/>
      <c r="D14" s="141"/>
      <c r="E14" s="141"/>
      <c r="F14" s="141"/>
      <c r="G14" s="141"/>
      <c r="H14" s="142"/>
      <c r="I14" s="1"/>
      <c r="J14" s="1"/>
      <c r="K14" s="1"/>
      <c r="L14" s="1"/>
      <c r="M14" s="1"/>
      <c r="N14" s="1"/>
      <c r="O14" s="1"/>
      <c r="P14" s="1"/>
      <c r="Q14" s="1"/>
      <c r="R14" s="1"/>
      <c r="S14" s="1"/>
      <c r="T14" s="1"/>
      <c r="U14" s="1"/>
      <c r="V14" s="1"/>
      <c r="W14" s="1"/>
      <c r="X14" s="1"/>
      <c r="Y14" s="1"/>
      <c r="Z14" s="1"/>
    </row>
    <row r="15" spans="1:26" ht="14.25" customHeight="1">
      <c r="A15" s="1"/>
      <c r="B15" s="22"/>
      <c r="C15" s="22"/>
      <c r="D15" s="22"/>
      <c r="E15" s="22"/>
      <c r="F15" s="22"/>
      <c r="G15" s="22"/>
      <c r="H15" s="22"/>
      <c r="I15" s="1"/>
      <c r="J15" s="1"/>
      <c r="K15" s="1"/>
      <c r="L15" s="1"/>
      <c r="M15" s="1"/>
      <c r="N15" s="1"/>
      <c r="O15" s="1"/>
      <c r="P15" s="1"/>
      <c r="Q15" s="1"/>
      <c r="R15" s="1"/>
      <c r="S15" s="1"/>
      <c r="T15" s="1"/>
      <c r="U15" s="1"/>
      <c r="V15" s="1"/>
      <c r="W15" s="1"/>
      <c r="X15" s="1"/>
      <c r="Y15" s="1"/>
      <c r="Z15" s="1"/>
    </row>
    <row r="16" spans="1:26" ht="14.25" customHeight="1">
      <c r="A16" s="1"/>
      <c r="B16" s="14" t="s">
        <v>30</v>
      </c>
      <c r="C16" s="1"/>
      <c r="D16" s="1"/>
      <c r="E16" s="143" t="s">
        <v>31</v>
      </c>
      <c r="F16" s="143"/>
      <c r="G16" s="1"/>
      <c r="H16" s="1"/>
      <c r="I16" s="1"/>
      <c r="J16" s="1"/>
      <c r="K16" s="1"/>
      <c r="L16" s="1"/>
      <c r="M16" s="1"/>
      <c r="N16" s="1"/>
      <c r="O16" s="1"/>
      <c r="P16" s="1"/>
      <c r="Q16" s="1"/>
      <c r="R16" s="1"/>
      <c r="S16" s="1"/>
      <c r="T16" s="1"/>
      <c r="U16" s="1"/>
      <c r="V16" s="1"/>
      <c r="W16" s="1"/>
      <c r="X16" s="1"/>
      <c r="Y16" s="1"/>
      <c r="Z16" s="1"/>
    </row>
    <row r="17" spans="1:26" ht="14.25" customHeight="1">
      <c r="A17" s="1"/>
      <c r="B17" s="1"/>
      <c r="C17" s="14" t="s">
        <v>32</v>
      </c>
      <c r="D17" s="1"/>
      <c r="E17" s="1"/>
      <c r="F17" s="14" t="str">
        <f>C17</f>
        <v>VALOR AÑO 1</v>
      </c>
      <c r="G17" s="1"/>
      <c r="H17" s="1"/>
      <c r="I17" s="1"/>
      <c r="J17" s="1"/>
      <c r="K17" s="1"/>
      <c r="L17" s="1"/>
      <c r="M17" s="1"/>
      <c r="N17" s="1"/>
      <c r="O17" s="1"/>
      <c r="P17" s="1"/>
      <c r="Q17" s="1"/>
      <c r="R17" s="1"/>
      <c r="S17" s="1"/>
      <c r="T17" s="1"/>
      <c r="U17" s="1"/>
      <c r="V17" s="1"/>
      <c r="W17" s="1"/>
      <c r="X17" s="1"/>
      <c r="Y17" s="1"/>
      <c r="Z17" s="1"/>
    </row>
    <row r="18" spans="1:26" ht="14.25" customHeight="1">
      <c r="A18" s="1"/>
      <c r="B18" s="25" t="s">
        <v>139</v>
      </c>
      <c r="C18" s="6">
        <v>18000000</v>
      </c>
      <c r="D18" s="1"/>
      <c r="E18" s="26" t="s">
        <v>138</v>
      </c>
      <c r="F18" s="6">
        <v>13968000</v>
      </c>
      <c r="G18" s="1"/>
      <c r="H18" s="1"/>
      <c r="I18" s="1"/>
      <c r="J18" s="1"/>
      <c r="K18" s="1"/>
      <c r="L18" s="1"/>
      <c r="M18" s="1"/>
      <c r="N18" s="1"/>
      <c r="O18" s="1"/>
      <c r="P18" s="1"/>
      <c r="Q18" s="1"/>
      <c r="R18" s="1"/>
      <c r="S18" s="1"/>
      <c r="T18" s="1"/>
      <c r="U18" s="1"/>
      <c r="V18" s="1"/>
      <c r="W18" s="1"/>
      <c r="X18" s="1"/>
      <c r="Y18" s="1"/>
      <c r="Z18" s="1"/>
    </row>
    <row r="19" spans="1:26" ht="15" customHeight="1">
      <c r="A19" s="1"/>
      <c r="B19" s="1"/>
      <c r="C19" s="27"/>
      <c r="D19" s="1"/>
      <c r="E19" s="26" t="s">
        <v>137</v>
      </c>
      <c r="F19" s="6">
        <v>700000</v>
      </c>
      <c r="G19" s="1"/>
      <c r="H19" s="1"/>
      <c r="I19" s="1"/>
      <c r="J19" s="1"/>
      <c r="K19" s="1"/>
      <c r="L19" s="1"/>
      <c r="M19" s="1"/>
      <c r="N19" s="1"/>
      <c r="O19" s="1"/>
      <c r="P19" s="1"/>
      <c r="Q19" s="1"/>
      <c r="R19" s="1"/>
      <c r="S19" s="1"/>
      <c r="T19" s="1"/>
      <c r="U19" s="1"/>
      <c r="V19" s="1"/>
      <c r="W19" s="1"/>
      <c r="X19" s="1"/>
      <c r="Y19" s="1"/>
      <c r="Z19" s="1"/>
    </row>
    <row r="20" spans="1:26" ht="14.4">
      <c r="A20" s="1"/>
      <c r="B20" s="25" t="s">
        <v>140</v>
      </c>
      <c r="C20" s="6">
        <v>18000000</v>
      </c>
      <c r="D20" s="1"/>
      <c r="E20" s="26"/>
      <c r="F20" s="6">
        <v>0</v>
      </c>
      <c r="G20" s="1"/>
      <c r="H20" s="1"/>
      <c r="I20" s="1"/>
      <c r="J20" s="1"/>
      <c r="K20" s="1"/>
      <c r="L20" s="1"/>
      <c r="M20" s="1"/>
      <c r="N20" s="1"/>
      <c r="O20" s="1"/>
      <c r="P20" s="1"/>
      <c r="Q20" s="1"/>
      <c r="R20" s="1"/>
      <c r="S20" s="1"/>
      <c r="T20" s="1"/>
      <c r="U20" s="1"/>
      <c r="V20" s="1"/>
      <c r="W20" s="1"/>
      <c r="X20" s="1"/>
      <c r="Y20" s="1"/>
      <c r="Z20" s="1"/>
    </row>
    <row r="21" spans="1:26" ht="14.4">
      <c r="A21" s="1"/>
      <c r="B21" s="1"/>
      <c r="C21" s="27"/>
      <c r="D21" s="1"/>
      <c r="E21" s="26"/>
      <c r="F21" s="6"/>
      <c r="G21" s="1"/>
      <c r="H21" s="1"/>
      <c r="I21" s="1"/>
      <c r="J21" s="1"/>
      <c r="K21" s="1"/>
      <c r="L21" s="1"/>
      <c r="M21" s="1"/>
      <c r="N21" s="1"/>
      <c r="O21" s="1"/>
      <c r="P21" s="1"/>
      <c r="Q21" s="1"/>
      <c r="R21" s="1"/>
      <c r="S21" s="1"/>
      <c r="T21" s="1"/>
      <c r="U21" s="1"/>
      <c r="V21" s="1"/>
      <c r="W21" s="1"/>
      <c r="X21" s="1"/>
      <c r="Y21" s="1"/>
      <c r="Z21" s="1"/>
    </row>
    <row r="22" spans="1:26" ht="14.4">
      <c r="A22" s="1"/>
      <c r="B22" s="25" t="s">
        <v>141</v>
      </c>
      <c r="C22" s="6">
        <v>18000000</v>
      </c>
      <c r="D22" s="1"/>
      <c r="E22" s="26"/>
      <c r="F22" s="6"/>
      <c r="G22" s="1"/>
      <c r="H22" s="1"/>
      <c r="I22" s="1"/>
      <c r="J22" s="1"/>
      <c r="K22" s="1"/>
      <c r="L22" s="1"/>
      <c r="M22" s="1"/>
      <c r="N22" s="1"/>
      <c r="O22" s="1"/>
      <c r="P22" s="1"/>
      <c r="Q22" s="1"/>
      <c r="R22" s="1"/>
      <c r="S22" s="1"/>
      <c r="T22" s="1"/>
      <c r="U22" s="1"/>
      <c r="V22" s="1"/>
      <c r="W22" s="1"/>
      <c r="X22" s="1"/>
      <c r="Y22" s="1"/>
      <c r="Z22" s="1"/>
    </row>
    <row r="23" spans="1:26" ht="15.6">
      <c r="A23" s="1"/>
      <c r="B23" s="1" t="s">
        <v>34</v>
      </c>
      <c r="C23" s="17">
        <f>C18+C20+C22</f>
        <v>54000000</v>
      </c>
      <c r="D23" s="1"/>
      <c r="E23" s="26"/>
      <c r="F23" s="6">
        <v>0</v>
      </c>
      <c r="G23" s="1"/>
      <c r="H23" s="1"/>
      <c r="I23" s="1"/>
      <c r="J23" s="1"/>
      <c r="K23" s="1"/>
      <c r="L23" s="1"/>
      <c r="M23" s="1"/>
      <c r="N23" s="1"/>
      <c r="O23" s="1"/>
      <c r="P23" s="1"/>
      <c r="Q23" s="1"/>
      <c r="R23" s="1"/>
      <c r="S23" s="1"/>
      <c r="T23" s="1"/>
      <c r="U23" s="1"/>
      <c r="V23" s="1"/>
      <c r="W23" s="1"/>
      <c r="X23" s="1"/>
      <c r="Y23" s="1"/>
      <c r="Z23" s="1"/>
    </row>
    <row r="24" spans="1:26" ht="14.4">
      <c r="A24" s="1"/>
      <c r="B24" s="1"/>
      <c r="C24" s="1"/>
      <c r="D24" s="1"/>
      <c r="E24" s="26"/>
      <c r="F24" s="6">
        <v>0</v>
      </c>
      <c r="G24" s="1"/>
      <c r="H24" s="1"/>
      <c r="I24" s="1"/>
      <c r="J24" s="1"/>
      <c r="K24" s="1"/>
      <c r="L24" s="1"/>
      <c r="M24" s="1"/>
      <c r="N24" s="1"/>
      <c r="O24" s="1"/>
      <c r="P24" s="1"/>
      <c r="Q24" s="1"/>
      <c r="R24" s="1"/>
      <c r="S24" s="1"/>
      <c r="T24" s="1"/>
      <c r="U24" s="1"/>
      <c r="V24" s="1"/>
      <c r="W24" s="1"/>
      <c r="X24" s="1"/>
      <c r="Y24" s="1"/>
      <c r="Z24" s="1"/>
    </row>
    <row r="25" spans="1:26" ht="14.4">
      <c r="A25" s="1"/>
      <c r="B25" s="26" t="s">
        <v>35</v>
      </c>
      <c r="C25" s="6">
        <v>18000000</v>
      </c>
      <c r="D25" s="1"/>
      <c r="E25" s="26"/>
      <c r="F25" s="6">
        <v>0</v>
      </c>
      <c r="G25" s="1"/>
      <c r="H25" s="1"/>
      <c r="I25" s="1"/>
      <c r="J25" s="1"/>
      <c r="K25" s="1"/>
      <c r="L25" s="1"/>
      <c r="M25" s="1"/>
      <c r="N25" s="1"/>
      <c r="O25" s="1"/>
      <c r="P25" s="1"/>
      <c r="Q25" s="1"/>
      <c r="R25" s="1"/>
      <c r="S25" s="1"/>
      <c r="T25" s="1"/>
      <c r="U25" s="1"/>
      <c r="V25" s="1"/>
      <c r="W25" s="1"/>
      <c r="X25" s="1"/>
      <c r="Y25" s="1"/>
      <c r="Z25" s="1"/>
    </row>
    <row r="26" spans="1:26" ht="14.4">
      <c r="A26" s="1"/>
      <c r="B26" s="1"/>
      <c r="C26" s="1"/>
      <c r="D26" s="1"/>
      <c r="E26" s="26"/>
      <c r="F26" s="6">
        <v>0</v>
      </c>
      <c r="G26" s="1"/>
      <c r="H26" s="1"/>
      <c r="I26" s="1"/>
      <c r="J26" s="1"/>
      <c r="K26" s="1"/>
      <c r="L26" s="1"/>
      <c r="M26" s="1"/>
      <c r="N26" s="1"/>
      <c r="O26" s="1"/>
      <c r="P26" s="1"/>
      <c r="Q26" s="1"/>
      <c r="R26" s="1"/>
      <c r="S26" s="1"/>
      <c r="T26" s="1"/>
      <c r="U26" s="1"/>
      <c r="V26" s="1"/>
      <c r="W26" s="1"/>
      <c r="X26" s="1"/>
      <c r="Y26" s="1"/>
      <c r="Z26" s="1"/>
    </row>
    <row r="27" spans="1:26" ht="14.4">
      <c r="A27" s="1"/>
      <c r="B27" s="1"/>
      <c r="C27" s="1"/>
      <c r="D27" s="1"/>
      <c r="E27" s="26"/>
      <c r="F27" s="6">
        <v>0</v>
      </c>
      <c r="G27" s="1"/>
      <c r="H27" s="1"/>
      <c r="I27" s="1"/>
      <c r="J27" s="1"/>
      <c r="K27" s="1"/>
      <c r="L27" s="1"/>
      <c r="M27" s="1"/>
      <c r="N27" s="1"/>
      <c r="O27" s="1"/>
      <c r="P27" s="1"/>
      <c r="Q27" s="1"/>
      <c r="R27" s="1"/>
      <c r="S27" s="1"/>
      <c r="T27" s="1"/>
      <c r="U27" s="1"/>
      <c r="V27" s="1"/>
      <c r="W27" s="1"/>
      <c r="X27" s="1"/>
      <c r="Y27" s="1"/>
      <c r="Z27" s="1"/>
    </row>
    <row r="28" spans="1:26" ht="14.4">
      <c r="A28" s="1"/>
      <c r="B28" s="1"/>
      <c r="C28" s="1"/>
      <c r="D28" s="1"/>
      <c r="E28" s="26"/>
      <c r="F28" s="6">
        <v>0</v>
      </c>
      <c r="G28" s="1"/>
      <c r="H28" s="1"/>
      <c r="I28" s="1"/>
      <c r="J28" s="1"/>
      <c r="K28" s="1"/>
      <c r="L28" s="1"/>
      <c r="M28" s="1"/>
      <c r="N28" s="1"/>
      <c r="O28" s="1"/>
      <c r="P28" s="1"/>
      <c r="Q28" s="1"/>
      <c r="R28" s="1"/>
      <c r="S28" s="1"/>
      <c r="T28" s="1"/>
      <c r="U28" s="1"/>
      <c r="V28" s="1"/>
      <c r="W28" s="1"/>
      <c r="X28" s="1"/>
      <c r="Y28" s="1"/>
      <c r="Z28" s="1"/>
    </row>
    <row r="29" spans="1:26" ht="14.4">
      <c r="A29" s="1"/>
      <c r="B29" s="1"/>
      <c r="C29" s="1"/>
      <c r="D29" s="1"/>
      <c r="E29" s="26"/>
      <c r="F29" s="6">
        <v>0</v>
      </c>
      <c r="G29" s="1"/>
      <c r="H29" s="1"/>
      <c r="I29" s="1"/>
      <c r="J29" s="1"/>
      <c r="K29" s="1"/>
      <c r="L29" s="1"/>
      <c r="M29" s="1"/>
      <c r="N29" s="1"/>
      <c r="O29" s="1"/>
      <c r="P29" s="1"/>
      <c r="Q29" s="1"/>
      <c r="R29" s="1"/>
      <c r="S29" s="1"/>
      <c r="T29" s="1"/>
      <c r="U29" s="1"/>
      <c r="V29" s="1"/>
      <c r="W29" s="1"/>
      <c r="X29" s="1"/>
      <c r="Y29" s="1"/>
      <c r="Z29" s="1"/>
    </row>
    <row r="30" spans="1:26" ht="14.4">
      <c r="A30" s="1"/>
      <c r="B30" s="1"/>
      <c r="C30" s="1"/>
      <c r="D30" s="1"/>
      <c r="E30" s="26"/>
      <c r="F30" s="6">
        <v>0</v>
      </c>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26" t="s">
        <v>36</v>
      </c>
      <c r="F31" s="17">
        <f>SUM(F18:F30)</f>
        <v>14668000</v>
      </c>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B1:H2"/>
    <mergeCell ref="B13:H14"/>
    <mergeCell ref="E16:F16"/>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showGridLines="0" workbookViewId="0">
      <selection activeCell="B17" sqref="B17"/>
    </sheetView>
  </sheetViews>
  <sheetFormatPr baseColWidth="10" defaultColWidth="14.44140625" defaultRowHeight="15" customHeight="1"/>
  <cols>
    <col min="1" max="1" width="11.44140625" customWidth="1"/>
    <col min="2" max="2" width="39" customWidth="1"/>
    <col min="3" max="3" width="18.5546875" customWidth="1"/>
    <col min="4" max="4" width="24.44140625" bestFit="1" customWidth="1"/>
    <col min="5" max="5" width="5" customWidth="1"/>
    <col min="6" max="6" width="14.6640625" customWidth="1"/>
    <col min="7" max="8" width="14.44140625" customWidth="1"/>
    <col min="9" max="9" width="14" customWidth="1"/>
    <col min="10" max="10" width="15.6640625" customWidth="1"/>
    <col min="11" max="26" width="11.44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29.25" customHeight="1">
      <c r="A2" s="1"/>
      <c r="B2" s="133" t="s">
        <v>37</v>
      </c>
      <c r="C2" s="134"/>
      <c r="D2" s="134"/>
      <c r="E2" s="134"/>
      <c r="F2" s="134"/>
      <c r="G2" s="134"/>
      <c r="H2" s="134"/>
      <c r="I2" s="134"/>
      <c r="J2" s="134"/>
      <c r="K2" s="1"/>
      <c r="L2" s="1"/>
      <c r="M2" s="1"/>
      <c r="N2" s="1"/>
      <c r="O2" s="1"/>
      <c r="P2" s="1"/>
      <c r="Q2" s="1"/>
      <c r="R2" s="1"/>
      <c r="S2" s="1"/>
      <c r="T2" s="1"/>
      <c r="U2" s="1"/>
      <c r="V2" s="1"/>
      <c r="W2" s="1"/>
      <c r="X2" s="1"/>
      <c r="Y2" s="1"/>
      <c r="Z2" s="1"/>
    </row>
    <row r="3" spans="1:26" ht="14.25" customHeight="1">
      <c r="A3" s="1"/>
      <c r="B3" s="1"/>
      <c r="C3" s="1"/>
      <c r="D3" s="1"/>
      <c r="E3" s="1"/>
      <c r="F3" s="146" t="s">
        <v>38</v>
      </c>
      <c r="G3" s="134"/>
      <c r="H3" s="1"/>
      <c r="I3" s="1"/>
      <c r="J3" s="1"/>
      <c r="K3" s="1"/>
      <c r="L3" s="1"/>
      <c r="M3" s="1"/>
      <c r="N3" s="1"/>
      <c r="O3" s="1"/>
      <c r="P3" s="1"/>
      <c r="Q3" s="1"/>
      <c r="R3" s="1"/>
      <c r="S3" s="1"/>
      <c r="T3" s="1"/>
      <c r="U3" s="1"/>
      <c r="V3" s="1"/>
      <c r="W3" s="1"/>
      <c r="X3" s="1"/>
      <c r="Y3" s="1"/>
      <c r="Z3" s="1"/>
    </row>
    <row r="4" spans="1:26" ht="14.25" customHeight="1">
      <c r="A4" s="1"/>
      <c r="B4" s="8" t="s">
        <v>28</v>
      </c>
      <c r="C4" s="17">
        <f>'2'!C12</f>
        <v>5000000</v>
      </c>
      <c r="D4" s="1"/>
      <c r="E4" s="1"/>
      <c r="F4" s="147">
        <v>0.21560000000000001</v>
      </c>
      <c r="G4" s="130"/>
      <c r="H4" s="1"/>
      <c r="I4" s="1"/>
      <c r="J4" s="1"/>
      <c r="K4" s="1"/>
      <c r="L4" s="1"/>
      <c r="M4" s="1"/>
      <c r="N4" s="1"/>
      <c r="O4" s="1"/>
      <c r="P4" s="1"/>
      <c r="Q4" s="1"/>
      <c r="R4" s="1"/>
      <c r="S4" s="1"/>
      <c r="T4" s="1"/>
      <c r="U4" s="1"/>
      <c r="V4" s="1"/>
      <c r="W4" s="1"/>
      <c r="X4" s="1"/>
      <c r="Y4" s="1"/>
      <c r="Z4" s="1"/>
    </row>
    <row r="5" spans="1:26" ht="14.25" customHeight="1">
      <c r="A5" s="1"/>
      <c r="B5" s="1"/>
      <c r="C5" s="1"/>
      <c r="D5" s="1"/>
      <c r="E5" s="1"/>
      <c r="F5" s="1"/>
      <c r="G5" s="1"/>
      <c r="H5" s="1"/>
      <c r="I5" s="1"/>
      <c r="J5" s="1"/>
      <c r="K5" s="1"/>
      <c r="L5" s="1"/>
      <c r="M5" s="1"/>
      <c r="N5" s="1"/>
      <c r="O5" s="1"/>
      <c r="P5" s="1"/>
      <c r="Q5" s="1"/>
      <c r="R5" s="1"/>
      <c r="S5" s="1"/>
      <c r="T5" s="1"/>
      <c r="U5" s="1"/>
      <c r="V5" s="1"/>
      <c r="W5" s="1"/>
      <c r="X5" s="1"/>
      <c r="Y5" s="1"/>
      <c r="Z5" s="1"/>
    </row>
    <row r="6" spans="1:26" ht="14.25" customHeight="1">
      <c r="A6" s="1"/>
      <c r="B6" s="148" t="s">
        <v>40</v>
      </c>
      <c r="C6" s="148"/>
      <c r="D6" s="148"/>
      <c r="E6" s="1"/>
      <c r="F6" s="144" t="s">
        <v>41</v>
      </c>
      <c r="G6" s="145"/>
      <c r="H6" s="145"/>
      <c r="I6" s="145"/>
      <c r="J6" s="145"/>
      <c r="K6" s="1"/>
      <c r="L6" s="1"/>
      <c r="M6" s="1"/>
      <c r="N6" s="1"/>
      <c r="O6" s="1"/>
      <c r="P6" s="1"/>
      <c r="Q6" s="1"/>
      <c r="R6" s="1"/>
      <c r="S6" s="1"/>
      <c r="T6" s="1"/>
      <c r="U6" s="1"/>
      <c r="V6" s="1"/>
      <c r="W6" s="1"/>
      <c r="X6" s="1"/>
      <c r="Y6" s="1"/>
      <c r="Z6" s="1"/>
    </row>
    <row r="7" spans="1:26" ht="13.8" customHeight="1">
      <c r="A7" s="1"/>
      <c r="B7" s="1"/>
      <c r="C7" s="34" t="s">
        <v>42</v>
      </c>
      <c r="D7" s="34" t="s">
        <v>43</v>
      </c>
      <c r="E7" s="1"/>
      <c r="F7" s="35" t="s">
        <v>44</v>
      </c>
      <c r="G7" s="35" t="s">
        <v>45</v>
      </c>
      <c r="H7" s="35" t="s">
        <v>46</v>
      </c>
      <c r="I7" s="35" t="s">
        <v>47</v>
      </c>
      <c r="J7" s="35" t="s">
        <v>48</v>
      </c>
      <c r="K7" s="1"/>
      <c r="L7" s="1"/>
      <c r="M7" s="1"/>
      <c r="N7" s="1"/>
      <c r="O7" s="1"/>
      <c r="P7" s="1"/>
      <c r="Q7" s="1"/>
      <c r="R7" s="1"/>
      <c r="S7" s="1"/>
      <c r="T7" s="1"/>
      <c r="U7" s="1"/>
      <c r="V7" s="1"/>
      <c r="W7" s="1"/>
      <c r="X7" s="1"/>
      <c r="Y7" s="1"/>
      <c r="Z7" s="1"/>
    </row>
    <row r="8" spans="1:26" ht="14.25" customHeight="1">
      <c r="A8" s="1"/>
      <c r="B8" s="4" t="s">
        <v>49</v>
      </c>
      <c r="C8" s="36">
        <v>1</v>
      </c>
      <c r="D8" s="24">
        <f>('1'!B33/12)*C8</f>
        <v>3112962.5</v>
      </c>
      <c r="E8" s="1"/>
      <c r="F8" s="38">
        <v>0</v>
      </c>
      <c r="G8" s="40"/>
      <c r="H8" s="41"/>
      <c r="I8" s="41"/>
      <c r="J8" s="42">
        <f>D16</f>
        <v>3.3333338797092438E-3</v>
      </c>
      <c r="K8" s="1"/>
      <c r="L8" s="1"/>
      <c r="M8" s="1"/>
      <c r="N8" s="1"/>
      <c r="O8" s="1"/>
      <c r="P8" s="1"/>
      <c r="Q8" s="1"/>
      <c r="R8" s="1"/>
      <c r="S8" s="1"/>
      <c r="T8" s="1"/>
      <c r="U8" s="1"/>
      <c r="V8" s="1"/>
      <c r="W8" s="1"/>
      <c r="X8" s="1"/>
      <c r="Y8" s="1"/>
      <c r="Z8" s="1"/>
    </row>
    <row r="9" spans="1:26" ht="14.25" customHeight="1">
      <c r="A9" s="1"/>
      <c r="B9" s="4" t="s">
        <v>51</v>
      </c>
      <c r="C9" s="36">
        <v>1</v>
      </c>
      <c r="D9" s="24">
        <f>('2'!C23/12)*C9</f>
        <v>4500000</v>
      </c>
      <c r="E9" s="1"/>
      <c r="F9" s="38">
        <f>'1'!B31</f>
        <v>2021</v>
      </c>
      <c r="G9" s="43">
        <f>PMT(F4,5,J8)</f>
        <v>-1.1530847404366521E-3</v>
      </c>
      <c r="H9" s="41">
        <f>I9+G9</f>
        <v>-4.3441795597133907E-4</v>
      </c>
      <c r="I9" s="41">
        <f>J8*$F$4</f>
        <v>7.1866678446531299E-4</v>
      </c>
      <c r="J9" s="43">
        <f>J8+H9</f>
        <v>2.8989159237379049E-3</v>
      </c>
      <c r="K9" s="1"/>
      <c r="L9" s="1"/>
      <c r="M9" s="1"/>
      <c r="N9" s="1"/>
      <c r="O9" s="1"/>
      <c r="P9" s="1"/>
      <c r="Q9" s="1"/>
      <c r="R9" s="1"/>
      <c r="S9" s="1"/>
      <c r="T9" s="1"/>
      <c r="U9" s="1"/>
      <c r="V9" s="1"/>
      <c r="W9" s="1"/>
      <c r="X9" s="1"/>
      <c r="Y9" s="1"/>
      <c r="Z9" s="1"/>
    </row>
    <row r="10" spans="1:26" ht="14.25" customHeight="1">
      <c r="A10" s="1"/>
      <c r="B10" s="4" t="s">
        <v>52</v>
      </c>
      <c r="C10" s="36">
        <v>1</v>
      </c>
      <c r="D10" s="24">
        <f>('2'!C25/12)*C10</f>
        <v>1500000</v>
      </c>
      <c r="E10" s="1"/>
      <c r="F10" s="38">
        <f>'1'!C31</f>
        <v>2022</v>
      </c>
      <c r="G10" s="43">
        <f>G9</f>
        <v>-1.1530847404366521E-3</v>
      </c>
      <c r="H10" s="41">
        <f>I10+G10</f>
        <v>-5.2807846727875971E-4</v>
      </c>
      <c r="I10" s="41">
        <f>J9*$F$4</f>
        <v>6.2500627315789235E-4</v>
      </c>
      <c r="J10" s="43">
        <f>J9+H10</f>
        <v>2.3708374564591454E-3</v>
      </c>
      <c r="K10" s="1"/>
      <c r="L10" s="1"/>
      <c r="M10" s="1"/>
      <c r="N10" s="1"/>
      <c r="O10" s="1"/>
      <c r="P10" s="1"/>
      <c r="Q10" s="1"/>
      <c r="R10" s="1"/>
      <c r="S10" s="1"/>
      <c r="T10" s="1"/>
      <c r="U10" s="1"/>
      <c r="V10" s="1"/>
      <c r="W10" s="1"/>
      <c r="X10" s="1"/>
      <c r="Y10" s="1"/>
      <c r="Z10" s="1"/>
    </row>
    <row r="11" spans="1:26" ht="14.25" customHeight="1">
      <c r="A11" s="1"/>
      <c r="B11" s="4" t="s">
        <v>54</v>
      </c>
      <c r="C11" s="36">
        <v>1</v>
      </c>
      <c r="D11" s="24">
        <f>('2'!F31/12)*C11</f>
        <v>1222333.3333333333</v>
      </c>
      <c r="E11" s="1"/>
      <c r="F11" s="38">
        <f>'1'!D31</f>
        <v>2023</v>
      </c>
      <c r="G11" s="43">
        <f>G10</f>
        <v>-1.1530847404366521E-3</v>
      </c>
      <c r="H11" s="41">
        <f>I11+G11</f>
        <v>-6.4193218482406025E-4</v>
      </c>
      <c r="I11" s="41">
        <f>J10*$F$4</f>
        <v>5.1115255561259181E-4</v>
      </c>
      <c r="J11" s="43">
        <f>J10+H11</f>
        <v>1.7289052716350853E-3</v>
      </c>
      <c r="K11" s="1"/>
      <c r="L11" s="1"/>
      <c r="M11" s="1"/>
      <c r="N11" s="1"/>
      <c r="O11" s="1"/>
      <c r="P11" s="1"/>
      <c r="Q11" s="1"/>
      <c r="R11" s="1"/>
      <c r="S11" s="1"/>
      <c r="T11" s="1"/>
      <c r="U11" s="1"/>
      <c r="V11" s="1"/>
      <c r="W11" s="1"/>
      <c r="X11" s="1"/>
      <c r="Y11" s="1"/>
      <c r="Z11" s="1"/>
    </row>
    <row r="12" spans="1:26" ht="14.25" customHeight="1">
      <c r="A12" s="1"/>
      <c r="B12" s="48" t="s">
        <v>55</v>
      </c>
      <c r="C12" s="49"/>
      <c r="D12" s="50">
        <f>SUM(D8:D11)</f>
        <v>10335295.833333334</v>
      </c>
      <c r="E12" s="1"/>
      <c r="F12" s="38">
        <f>'1'!E31</f>
        <v>2024</v>
      </c>
      <c r="G12" s="43">
        <f>G11</f>
        <v>-1.1530847404366521E-3</v>
      </c>
      <c r="H12" s="41">
        <f>I12+G12</f>
        <v>-7.8033276387212767E-4</v>
      </c>
      <c r="I12" s="41">
        <f>J11*$F$4</f>
        <v>3.7275197656452439E-4</v>
      </c>
      <c r="J12" s="43">
        <f>J11+H12</f>
        <v>9.4857250776295761E-4</v>
      </c>
      <c r="K12" s="1"/>
      <c r="L12" s="1"/>
      <c r="M12" s="1"/>
      <c r="N12" s="1"/>
      <c r="O12" s="1"/>
      <c r="P12" s="1"/>
      <c r="Q12" s="1"/>
      <c r="R12" s="1"/>
      <c r="S12" s="1"/>
      <c r="T12" s="1"/>
      <c r="U12" s="1"/>
      <c r="V12" s="1"/>
      <c r="W12" s="1"/>
      <c r="X12" s="1"/>
      <c r="Y12" s="1"/>
      <c r="Z12" s="1"/>
    </row>
    <row r="13" spans="1:26" ht="14.25" customHeight="1">
      <c r="A13" s="1"/>
      <c r="B13" s="1"/>
      <c r="C13" s="1"/>
      <c r="D13" s="1"/>
      <c r="E13" s="1"/>
      <c r="F13" s="38">
        <f>'1'!F31</f>
        <v>2025</v>
      </c>
      <c r="G13" s="43">
        <f>G12</f>
        <v>-1.1530847404366521E-3</v>
      </c>
      <c r="H13" s="41">
        <f>I13+G13</f>
        <v>-9.4857250776295837E-4</v>
      </c>
      <c r="I13" s="41">
        <f>J12*$F$4</f>
        <v>2.0451223267369366E-4</v>
      </c>
      <c r="J13" s="43">
        <f>J12+H13</f>
        <v>0</v>
      </c>
      <c r="K13" s="1"/>
      <c r="L13" s="1"/>
      <c r="M13" s="1"/>
      <c r="N13" s="1"/>
      <c r="O13" s="1"/>
      <c r="P13" s="1"/>
      <c r="Q13" s="1"/>
      <c r="R13" s="1"/>
      <c r="S13" s="1"/>
      <c r="T13" s="1"/>
      <c r="U13" s="1"/>
      <c r="V13" s="1"/>
      <c r="W13" s="1"/>
      <c r="X13" s="1"/>
      <c r="Y13" s="1"/>
      <c r="Z13" s="1"/>
    </row>
    <row r="14" spans="1:26" ht="14.25" customHeight="1">
      <c r="A14" s="1"/>
      <c r="B14" s="4" t="s">
        <v>56</v>
      </c>
      <c r="C14" s="1"/>
      <c r="D14" s="17">
        <f>C4+D12</f>
        <v>15335295.833333334</v>
      </c>
      <c r="E14" s="1"/>
      <c r="F14" s="1"/>
      <c r="G14" s="1"/>
      <c r="H14" s="1"/>
      <c r="I14" s="1"/>
      <c r="J14" s="1"/>
      <c r="K14" s="1"/>
      <c r="L14" s="1"/>
      <c r="M14" s="1"/>
      <c r="N14" s="1"/>
      <c r="O14" s="1"/>
      <c r="P14" s="1"/>
      <c r="Q14" s="1"/>
      <c r="R14" s="1"/>
      <c r="S14" s="1"/>
      <c r="T14" s="1"/>
      <c r="U14" s="1"/>
      <c r="V14" s="1"/>
      <c r="W14" s="1"/>
      <c r="X14" s="1"/>
      <c r="Y14" s="1"/>
      <c r="Z14" s="1"/>
    </row>
    <row r="15" spans="1:26" ht="14.25" customHeight="1">
      <c r="A15" s="1"/>
      <c r="B15" s="4" t="s">
        <v>57</v>
      </c>
      <c r="C15" s="1"/>
      <c r="D15" s="51">
        <v>15335295.83</v>
      </c>
      <c r="E15" s="1"/>
      <c r="F15" s="1"/>
      <c r="G15" s="1"/>
      <c r="H15" s="1"/>
      <c r="I15" s="1"/>
      <c r="J15" s="1"/>
      <c r="K15" s="1"/>
      <c r="L15" s="1"/>
      <c r="M15" s="1"/>
      <c r="N15" s="1"/>
      <c r="O15" s="1"/>
      <c r="P15" s="1"/>
      <c r="Q15" s="1"/>
      <c r="R15" s="1"/>
      <c r="S15" s="1"/>
      <c r="T15" s="1"/>
      <c r="U15" s="1"/>
      <c r="V15" s="1"/>
      <c r="W15" s="1"/>
      <c r="X15" s="1"/>
      <c r="Y15" s="1"/>
      <c r="Z15" s="1"/>
    </row>
    <row r="16" spans="1:26" ht="14.25" customHeight="1">
      <c r="A16" s="1"/>
      <c r="B16" s="4" t="s">
        <v>58</v>
      </c>
      <c r="C16" s="1"/>
      <c r="D16" s="52">
        <f>D14-D15</f>
        <v>3.3333338797092438E-3</v>
      </c>
      <c r="E16" s="1"/>
      <c r="F16" s="1"/>
      <c r="G16" s="1"/>
      <c r="H16" s="1"/>
      <c r="I16" s="1"/>
      <c r="J16" s="1"/>
      <c r="K16" s="1"/>
      <c r="L16" s="1"/>
      <c r="M16" s="1"/>
      <c r="N16" s="1"/>
      <c r="O16" s="1"/>
      <c r="P16" s="1"/>
      <c r="Q16" s="1"/>
      <c r="R16" s="1"/>
      <c r="S16" s="1"/>
      <c r="T16" s="1"/>
      <c r="U16" s="1"/>
      <c r="V16" s="1"/>
      <c r="W16" s="1"/>
      <c r="X16" s="1"/>
      <c r="Y16" s="1"/>
      <c r="Z16" s="1"/>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5">
    <mergeCell ref="F6:J6"/>
    <mergeCell ref="F3:G3"/>
    <mergeCell ref="F4:G4"/>
    <mergeCell ref="B2:J2"/>
    <mergeCell ref="B6:D6"/>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showGridLines="0" tabSelected="1" zoomScale="98" zoomScaleNormal="98" workbookViewId="0">
      <pane xSplit="7" ySplit="1" topLeftCell="H2" activePane="bottomRight" state="frozen"/>
      <selection pane="topRight" activeCell="H1" sqref="H1"/>
      <selection pane="bottomLeft" activeCell="A2" sqref="A2"/>
      <selection pane="bottomRight" activeCell="H12" sqref="H12"/>
    </sheetView>
  </sheetViews>
  <sheetFormatPr baseColWidth="10" defaultColWidth="14.44140625" defaultRowHeight="15" customHeight="1"/>
  <cols>
    <col min="1" max="1" width="24.33203125" customWidth="1"/>
    <col min="2" max="2" width="15.44140625" customWidth="1"/>
    <col min="3" max="3" width="15.5546875" customWidth="1"/>
    <col min="4" max="7" width="15.44140625" bestFit="1" customWidth="1"/>
    <col min="8" max="26" width="11.44140625" customWidth="1"/>
  </cols>
  <sheetData>
    <row r="1" spans="1:26" ht="34.5" customHeight="1">
      <c r="A1" s="153" t="s">
        <v>67</v>
      </c>
      <c r="B1" s="134"/>
      <c r="C1" s="134"/>
      <c r="D1" s="134"/>
      <c r="E1" s="134"/>
      <c r="F1" s="134"/>
      <c r="G1" s="134"/>
      <c r="H1" s="1"/>
      <c r="I1" s="1"/>
      <c r="J1" s="1"/>
      <c r="K1" s="1"/>
      <c r="L1" s="1"/>
      <c r="M1" s="1"/>
      <c r="N1" s="1"/>
      <c r="O1" s="1"/>
      <c r="P1" s="1"/>
      <c r="Q1" s="1"/>
      <c r="R1" s="1"/>
      <c r="S1" s="1"/>
      <c r="T1" s="1"/>
      <c r="U1" s="1"/>
      <c r="V1" s="1"/>
      <c r="W1" s="1"/>
      <c r="X1" s="1"/>
      <c r="Y1" s="1"/>
      <c r="Z1" s="1"/>
    </row>
    <row r="2" spans="1:26" ht="14.25" customHeight="1">
      <c r="A2" s="151" t="s">
        <v>68</v>
      </c>
      <c r="B2" s="152"/>
      <c r="C2" s="152"/>
      <c r="D2" s="152"/>
      <c r="E2" s="152"/>
      <c r="F2" s="152"/>
      <c r="G2" s="130"/>
      <c r="H2" s="1"/>
      <c r="I2" s="1"/>
      <c r="J2" s="1"/>
      <c r="K2" s="1"/>
      <c r="L2" s="1"/>
      <c r="M2" s="1"/>
      <c r="N2" s="1"/>
      <c r="O2" s="1"/>
      <c r="P2" s="1"/>
      <c r="Q2" s="1"/>
      <c r="R2" s="1"/>
      <c r="S2" s="1"/>
      <c r="T2" s="1"/>
      <c r="U2" s="1"/>
      <c r="V2" s="1"/>
      <c r="W2" s="1"/>
      <c r="X2" s="1"/>
      <c r="Y2" s="1"/>
      <c r="Z2" s="1"/>
    </row>
    <row r="3" spans="1:26" ht="8.25" customHeight="1">
      <c r="A3" s="62"/>
      <c r="B3" s="62"/>
      <c r="C3" s="62"/>
      <c r="D3" s="62"/>
      <c r="E3" s="62"/>
      <c r="F3" s="62"/>
      <c r="G3" s="62"/>
      <c r="H3" s="1"/>
      <c r="I3" s="1"/>
      <c r="J3" s="1"/>
      <c r="K3" s="1"/>
      <c r="L3" s="1"/>
      <c r="M3" s="1"/>
      <c r="N3" s="1"/>
      <c r="O3" s="1"/>
      <c r="P3" s="1"/>
      <c r="Q3" s="1"/>
      <c r="R3" s="1"/>
      <c r="S3" s="1"/>
      <c r="T3" s="1"/>
      <c r="U3" s="1"/>
      <c r="V3" s="1"/>
      <c r="W3" s="1"/>
      <c r="X3" s="1"/>
      <c r="Y3" s="1"/>
      <c r="Z3" s="1"/>
    </row>
    <row r="4" spans="1:26" ht="14.25" customHeight="1">
      <c r="B4" s="154" t="s">
        <v>69</v>
      </c>
      <c r="C4" s="154"/>
      <c r="D4" s="154"/>
      <c r="E4" s="154"/>
      <c r="F4" s="154"/>
      <c r="G4" s="154"/>
      <c r="H4" s="1"/>
      <c r="I4" s="1"/>
      <c r="J4" s="1"/>
      <c r="K4" s="1"/>
      <c r="L4" s="1"/>
      <c r="M4" s="1"/>
      <c r="N4" s="1"/>
      <c r="O4" s="1"/>
      <c r="P4" s="1"/>
      <c r="Q4" s="1"/>
      <c r="R4" s="1"/>
      <c r="S4" s="1"/>
      <c r="T4" s="1"/>
      <c r="U4" s="1"/>
      <c r="V4" s="1"/>
      <c r="W4" s="1"/>
      <c r="X4" s="1"/>
      <c r="Y4" s="1"/>
      <c r="Z4" s="1"/>
    </row>
    <row r="5" spans="1:26" ht="14.25" customHeight="1">
      <c r="A5" s="1"/>
      <c r="B5" s="105"/>
      <c r="C5" s="106">
        <f>'1'!B31</f>
        <v>2021</v>
      </c>
      <c r="D5" s="106">
        <f>'1'!C31</f>
        <v>2022</v>
      </c>
      <c r="E5" s="106">
        <f>'1'!D31</f>
        <v>2023</v>
      </c>
      <c r="F5" s="106">
        <f>'1'!E31</f>
        <v>2024</v>
      </c>
      <c r="G5" s="106">
        <f>'1'!F31</f>
        <v>2025</v>
      </c>
      <c r="H5" s="1">
        <v>2021</v>
      </c>
      <c r="I5" s="1">
        <v>2022</v>
      </c>
      <c r="J5" s="1">
        <v>2023</v>
      </c>
      <c r="K5" s="1">
        <v>2024</v>
      </c>
      <c r="L5" s="1">
        <v>2025</v>
      </c>
      <c r="M5" s="1"/>
      <c r="N5" s="1"/>
      <c r="O5" s="1"/>
      <c r="P5" s="1"/>
      <c r="Q5" s="1"/>
      <c r="R5" s="1"/>
      <c r="S5" s="1"/>
      <c r="T5" s="1"/>
      <c r="U5" s="1"/>
      <c r="V5" s="1"/>
      <c r="W5" s="1"/>
      <c r="X5" s="1"/>
      <c r="Y5" s="1"/>
      <c r="Z5" s="1"/>
    </row>
    <row r="6" spans="1:26" ht="14.25" customHeight="1">
      <c r="A6" s="1"/>
      <c r="B6" s="105" t="s">
        <v>70</v>
      </c>
      <c r="C6" s="107">
        <f>'1'!B32</f>
        <v>135000000</v>
      </c>
      <c r="D6" s="107">
        <f>'1'!C32</f>
        <v>146002500</v>
      </c>
      <c r="E6" s="107">
        <f>'1'!D32</f>
        <v>196446363.74999997</v>
      </c>
      <c r="F6" s="107">
        <f>'1'!E32</f>
        <v>213900623.16918749</v>
      </c>
      <c r="G6" s="107">
        <f>'1'!F32</f>
        <v>231558119.61180392</v>
      </c>
      <c r="H6" s="1"/>
      <c r="I6" s="1"/>
      <c r="J6" s="1"/>
      <c r="K6" s="1"/>
      <c r="L6" s="1"/>
      <c r="M6" s="1"/>
      <c r="N6" s="1"/>
      <c r="O6" s="1"/>
      <c r="P6" s="1"/>
      <c r="Q6" s="1"/>
      <c r="R6" s="1"/>
      <c r="S6" s="1"/>
      <c r="T6" s="1"/>
      <c r="U6" s="1"/>
      <c r="V6" s="1"/>
      <c r="W6" s="1"/>
      <c r="X6" s="1"/>
      <c r="Y6" s="1"/>
      <c r="Z6" s="1"/>
    </row>
    <row r="7" spans="1:26" ht="14.25" customHeight="1">
      <c r="A7" s="94"/>
      <c r="B7" s="105" t="s">
        <v>71</v>
      </c>
      <c r="C7" s="107">
        <f>'1'!B33</f>
        <v>37355550</v>
      </c>
      <c r="D7" s="107">
        <f>'1'!C33</f>
        <v>40282357.342499994</v>
      </c>
      <c r="E7" s="107">
        <f>'1'!D33</f>
        <v>53780975.287971735</v>
      </c>
      <c r="F7" s="107">
        <f>'1'!E33</f>
        <v>57994714.701784328</v>
      </c>
      <c r="G7" s="107">
        <f>'1'!F33</f>
        <v>62538600.598669127</v>
      </c>
      <c r="H7" s="1"/>
      <c r="I7" s="1"/>
      <c r="J7" s="1"/>
      <c r="K7" s="1"/>
      <c r="L7" s="1"/>
      <c r="M7" s="1"/>
      <c r="N7" s="1"/>
      <c r="O7" s="1"/>
      <c r="P7" s="1"/>
      <c r="Q7" s="1"/>
      <c r="R7" s="1"/>
      <c r="S7" s="1"/>
      <c r="T7" s="1"/>
      <c r="U7" s="1"/>
      <c r="V7" s="1"/>
      <c r="W7" s="1"/>
      <c r="X7" s="1"/>
      <c r="Y7" s="1"/>
      <c r="Z7" s="1"/>
    </row>
    <row r="8" spans="1:26" ht="14.25" customHeight="1">
      <c r="A8" s="94"/>
      <c r="B8" s="108" t="s">
        <v>72</v>
      </c>
      <c r="C8" s="107">
        <f>C6-C7</f>
        <v>97644450</v>
      </c>
      <c r="D8" s="107">
        <f>D6-D7</f>
        <v>105720142.6575</v>
      </c>
      <c r="E8" s="107">
        <f>E6-E7</f>
        <v>142665388.46202824</v>
      </c>
      <c r="F8" s="107">
        <f>F6-F7</f>
        <v>155905908.46740317</v>
      </c>
      <c r="G8" s="107">
        <f>G6-G7</f>
        <v>169019519.01313478</v>
      </c>
      <c r="H8" s="94">
        <f>+C8/C6</f>
        <v>0.72329222222222223</v>
      </c>
      <c r="I8" s="94">
        <f t="shared" ref="I8:L8" si="0">+D8/D6</f>
        <v>0.72409816720604103</v>
      </c>
      <c r="J8" s="94">
        <f t="shared" si="0"/>
        <v>0.72623074175903779</v>
      </c>
      <c r="K8" s="94">
        <f t="shared" si="0"/>
        <v>0.7288707538925091</v>
      </c>
      <c r="L8" s="94">
        <f t="shared" si="0"/>
        <v>0.72992266173385711</v>
      </c>
      <c r="M8" s="1"/>
      <c r="N8" s="1"/>
      <c r="O8" s="1"/>
      <c r="P8" s="1"/>
      <c r="Q8" s="1"/>
      <c r="R8" s="1"/>
      <c r="S8" s="1"/>
      <c r="T8" s="1"/>
      <c r="U8" s="1"/>
      <c r="V8" s="1"/>
      <c r="W8" s="1"/>
      <c r="X8" s="1"/>
      <c r="Y8" s="1"/>
      <c r="Z8" s="1"/>
    </row>
    <row r="9" spans="1:26" ht="14.25" customHeight="1">
      <c r="A9" s="94"/>
      <c r="B9" s="105" t="s">
        <v>73</v>
      </c>
      <c r="C9" s="107">
        <f>'2'!C23</f>
        <v>54000000</v>
      </c>
      <c r="D9" s="107">
        <f>C9*(1+'1'!Z4)</f>
        <v>55620000</v>
      </c>
      <c r="E9" s="107">
        <f>D9*(1+62%)</f>
        <v>90104400</v>
      </c>
      <c r="F9" s="107">
        <f>E9*(1+'1'!AB4)</f>
        <v>93438262.799999997</v>
      </c>
      <c r="G9" s="107">
        <f>F9*(1+'1'!AC4)</f>
        <v>96334848.946799994</v>
      </c>
      <c r="H9" s="167">
        <f>+C9/C6</f>
        <v>0.4</v>
      </c>
      <c r="I9" s="1"/>
      <c r="J9" s="1"/>
      <c r="K9" s="1"/>
      <c r="L9" s="1"/>
      <c r="M9" s="1"/>
      <c r="N9" s="1"/>
      <c r="O9" s="1"/>
      <c r="P9" s="1"/>
      <c r="Q9" s="1"/>
      <c r="R9" s="1"/>
      <c r="S9" s="1"/>
      <c r="T9" s="1"/>
      <c r="U9" s="1"/>
      <c r="V9" s="1"/>
      <c r="W9" s="1"/>
      <c r="X9" s="1"/>
      <c r="Y9" s="1"/>
      <c r="Z9" s="1"/>
    </row>
    <row r="10" spans="1:26" ht="14.25" customHeight="1">
      <c r="A10" s="94"/>
      <c r="B10" s="105" t="s">
        <v>74</v>
      </c>
      <c r="C10" s="107">
        <f>'2'!F31</f>
        <v>14668000</v>
      </c>
      <c r="D10" s="107">
        <f>C10*(1+'1'!Z4)</f>
        <v>15108040</v>
      </c>
      <c r="E10" s="107">
        <f>D10*(1+'1'!AA4)</f>
        <v>15636821.399999999</v>
      </c>
      <c r="F10" s="107">
        <f>E10*(1+'1'!AB4)</f>
        <v>16215383.791799998</v>
      </c>
      <c r="G10" s="107">
        <f>F10*(1+'1'!AC4)</f>
        <v>16718060.689345796</v>
      </c>
      <c r="H10" s="167">
        <f>+C9/$C$6</f>
        <v>0.4</v>
      </c>
      <c r="I10" s="167">
        <f t="shared" ref="I10:L10" si="1">+D9/D6</f>
        <v>0.38095238095238093</v>
      </c>
      <c r="J10" s="167">
        <f t="shared" si="1"/>
        <v>0.45867176301958917</v>
      </c>
      <c r="K10" s="167">
        <f t="shared" si="1"/>
        <v>0.43683025049484681</v>
      </c>
      <c r="L10" s="167">
        <f t="shared" si="1"/>
        <v>0.41602880999509217</v>
      </c>
      <c r="M10" s="1"/>
      <c r="N10" s="1"/>
      <c r="O10" s="1"/>
      <c r="P10" s="1"/>
      <c r="Q10" s="1"/>
      <c r="R10" s="1"/>
      <c r="S10" s="1"/>
      <c r="T10" s="1"/>
      <c r="U10" s="1"/>
      <c r="V10" s="1"/>
      <c r="W10" s="1"/>
      <c r="X10" s="1"/>
      <c r="Y10" s="1"/>
      <c r="Z10" s="1"/>
    </row>
    <row r="11" spans="1:26" ht="14.25" customHeight="1">
      <c r="A11" s="94"/>
      <c r="B11" s="105" t="s">
        <v>75</v>
      </c>
      <c r="C11" s="107">
        <f>'2'!C25</f>
        <v>18000000</v>
      </c>
      <c r="D11" s="107">
        <f>C11*(1+'1'!Z5)</f>
        <v>18486000</v>
      </c>
      <c r="E11" s="107">
        <f>D11*(1+30%)</f>
        <v>24031800</v>
      </c>
      <c r="F11" s="107">
        <f>E11*(1+'1'!AB5)</f>
        <v>24680658.599999998</v>
      </c>
      <c r="G11" s="107">
        <f>F11*(1+'1'!AC5)</f>
        <v>25347036.382199995</v>
      </c>
      <c r="H11" s="167">
        <f>+C11/$C$6</f>
        <v>0.13333333333333333</v>
      </c>
      <c r="I11" s="167">
        <f t="shared" ref="I11:L11" si="2">+D10/$C$6</f>
        <v>0.1119114074074074</v>
      </c>
      <c r="J11" s="167">
        <f t="shared" si="2"/>
        <v>0.11582830666666666</v>
      </c>
      <c r="K11" s="167">
        <f t="shared" si="2"/>
        <v>0.12011395401333332</v>
      </c>
      <c r="L11" s="167">
        <f t="shared" si="2"/>
        <v>0.12383748658774664</v>
      </c>
      <c r="M11" s="1"/>
      <c r="N11" s="1"/>
      <c r="O11" s="1"/>
      <c r="P11" s="1"/>
      <c r="Q11" s="1"/>
      <c r="R11" s="1"/>
      <c r="S11" s="1"/>
      <c r="T11" s="1"/>
      <c r="U11" s="1"/>
      <c r="V11" s="1"/>
      <c r="W11" s="1"/>
      <c r="X11" s="1"/>
      <c r="Y11" s="1"/>
      <c r="Z11" s="1"/>
    </row>
    <row r="12" spans="1:26" ht="14.25" customHeight="1">
      <c r="A12" s="94"/>
      <c r="B12" s="105" t="s">
        <v>76</v>
      </c>
      <c r="C12" s="107">
        <f>'2'!G12</f>
        <v>600000</v>
      </c>
      <c r="D12" s="107">
        <f>C12</f>
        <v>600000</v>
      </c>
      <c r="E12" s="107">
        <f>D12</f>
        <v>600000</v>
      </c>
      <c r="F12" s="107">
        <f>E12</f>
        <v>600000</v>
      </c>
      <c r="G12" s="107">
        <f>F12</f>
        <v>600000</v>
      </c>
      <c r="H12" s="1"/>
      <c r="I12" s="1"/>
      <c r="J12" s="1"/>
      <c r="K12" s="1"/>
      <c r="L12" s="1"/>
      <c r="M12" s="1"/>
      <c r="N12" s="1"/>
      <c r="O12" s="1"/>
      <c r="P12" s="1"/>
      <c r="Q12" s="1"/>
      <c r="R12" s="1"/>
      <c r="S12" s="1"/>
      <c r="T12" s="1"/>
      <c r="U12" s="1"/>
      <c r="V12" s="1"/>
      <c r="W12" s="1"/>
      <c r="X12" s="1"/>
      <c r="Y12" s="1"/>
      <c r="Z12" s="1"/>
    </row>
    <row r="13" spans="1:26" ht="14.25" customHeight="1">
      <c r="A13" s="94"/>
      <c r="B13" s="108" t="s">
        <v>77</v>
      </c>
      <c r="C13" s="109">
        <f>C8-C9-C10-C11-C12</f>
        <v>10376450</v>
      </c>
      <c r="D13" s="109">
        <f>D8-D9-D10-D11-D12</f>
        <v>15906102.657499999</v>
      </c>
      <c r="E13" s="109">
        <f>E8-E9-E10-E11-E12</f>
        <v>12292367.062028237</v>
      </c>
      <c r="F13" s="109">
        <f>F8-F9-F10-F11-F12</f>
        <v>20971603.275603179</v>
      </c>
      <c r="G13" s="109">
        <f>G8-G9-G10-G11-G12</f>
        <v>30019572.994788997</v>
      </c>
      <c r="H13" s="94">
        <f>+C13/C6</f>
        <v>7.6862592592592593E-2</v>
      </c>
      <c r="I13" s="94">
        <f t="shared" ref="I13:L13" si="3">+D13/D6</f>
        <v>0.10894404313282306</v>
      </c>
      <c r="J13" s="94">
        <f t="shared" si="3"/>
        <v>6.2573655360053659E-2</v>
      </c>
      <c r="K13" s="94">
        <f t="shared" si="3"/>
        <v>9.8043675445561543E-2</v>
      </c>
      <c r="L13" s="94">
        <f t="shared" si="3"/>
        <v>0.12964163401013695</v>
      </c>
      <c r="M13" s="1"/>
      <c r="N13" s="1"/>
      <c r="O13" s="1"/>
      <c r="P13" s="1"/>
      <c r="Q13" s="1"/>
      <c r="R13" s="1"/>
      <c r="S13" s="1"/>
      <c r="T13" s="1"/>
      <c r="U13" s="1"/>
      <c r="V13" s="1"/>
      <c r="W13" s="1"/>
      <c r="X13" s="1"/>
      <c r="Y13" s="1"/>
      <c r="Z13" s="1"/>
    </row>
    <row r="14" spans="1:26" ht="14.25" customHeight="1">
      <c r="A14" s="94"/>
      <c r="B14" s="105" t="s">
        <v>78</v>
      </c>
      <c r="C14" s="107">
        <f>'3'!I9</f>
        <v>7.1866678446531299E-4</v>
      </c>
      <c r="D14" s="107">
        <f>'3'!I10</f>
        <v>6.2500627315789235E-4</v>
      </c>
      <c r="E14" s="107">
        <f>'3'!I11</f>
        <v>5.1115255561259181E-4</v>
      </c>
      <c r="F14" s="107">
        <f>'3'!I12</f>
        <v>3.7275197656452439E-4</v>
      </c>
      <c r="G14" s="107">
        <f>'3'!I13</f>
        <v>2.0451223267369366E-4</v>
      </c>
      <c r="H14" s="1"/>
      <c r="I14" s="1"/>
      <c r="J14" s="1"/>
      <c r="K14" s="1"/>
      <c r="L14" s="1"/>
      <c r="M14" s="1"/>
      <c r="N14" s="1"/>
      <c r="O14" s="1"/>
      <c r="P14" s="1"/>
      <c r="Q14" s="1"/>
      <c r="R14" s="1"/>
      <c r="S14" s="1"/>
      <c r="T14" s="1"/>
      <c r="U14" s="1"/>
      <c r="V14" s="1"/>
      <c r="W14" s="1"/>
      <c r="X14" s="1"/>
      <c r="Y14" s="1"/>
      <c r="Z14" s="1"/>
    </row>
    <row r="15" spans="1:26" ht="14.25" customHeight="1">
      <c r="A15" s="94"/>
      <c r="B15" s="108" t="s">
        <v>79</v>
      </c>
      <c r="C15" s="109">
        <f>C13-C14</f>
        <v>10376449.999281334</v>
      </c>
      <c r="D15" s="109">
        <f>D13-D14</f>
        <v>15906102.656874992</v>
      </c>
      <c r="E15" s="109">
        <f>E13-E14</f>
        <v>12292367.061517084</v>
      </c>
      <c r="F15" s="109">
        <f>F13-F14</f>
        <v>20971603.275230426</v>
      </c>
      <c r="G15" s="109">
        <f>G13-G14</f>
        <v>30019572.994584486</v>
      </c>
      <c r="H15" s="94"/>
      <c r="I15" s="94"/>
      <c r="J15" s="94"/>
      <c r="K15" s="94"/>
      <c r="L15" s="1"/>
      <c r="M15" s="1"/>
      <c r="N15" s="1"/>
      <c r="O15" s="1"/>
      <c r="P15" s="1"/>
      <c r="Q15" s="1"/>
      <c r="R15" s="1"/>
      <c r="S15" s="1"/>
      <c r="T15" s="1"/>
      <c r="U15" s="1"/>
      <c r="V15" s="1"/>
      <c r="W15" s="1"/>
      <c r="X15" s="1"/>
      <c r="Y15" s="1"/>
      <c r="Z15" s="1"/>
    </row>
    <row r="16" spans="1:26" ht="14.25" customHeight="1">
      <c r="A16" s="94"/>
      <c r="B16" s="105" t="s">
        <v>80</v>
      </c>
      <c r="C16" s="109">
        <f>IF(C15*'1'!$AB$7&lt;0,0,C15*'1'!$AB$7)</f>
        <v>3320463.9997700267</v>
      </c>
      <c r="D16" s="109">
        <f>IF(D15*'1'!$AB$7&lt;0,0,D15*'1'!$AB$7)</f>
        <v>5089952.8501999974</v>
      </c>
      <c r="E16" s="109">
        <f>IF(E15*'1'!$AB$7&lt;0,0,E15*'1'!$AB$7)</f>
        <v>3933557.4596854672</v>
      </c>
      <c r="F16" s="109">
        <f>IF(F15*'1'!$AB$7&lt;0,0,F15*'1'!$AB$7)</f>
        <v>6710913.048073737</v>
      </c>
      <c r="G16" s="109">
        <f>IF(G15*'1'!$AB$7&lt;0,0,G15*'1'!$AB$7)</f>
        <v>9606263.3582670353</v>
      </c>
      <c r="H16" s="1"/>
      <c r="I16" s="1"/>
      <c r="J16" s="1"/>
      <c r="K16" s="94"/>
      <c r="L16" s="1"/>
      <c r="M16" s="1"/>
      <c r="N16" s="1"/>
      <c r="O16" s="1"/>
      <c r="P16" s="1"/>
      <c r="Q16" s="1"/>
      <c r="R16" s="1"/>
      <c r="S16" s="1"/>
      <c r="T16" s="1"/>
      <c r="U16" s="1"/>
      <c r="V16" s="1"/>
      <c r="W16" s="1"/>
      <c r="X16" s="1"/>
      <c r="Y16" s="1"/>
      <c r="Z16" s="1"/>
    </row>
    <row r="17" spans="1:26" ht="14.25" customHeight="1">
      <c r="A17" s="94"/>
      <c r="B17" s="108" t="s">
        <v>81</v>
      </c>
      <c r="C17" s="110">
        <f>C15-C16</f>
        <v>7055985.9995113071</v>
      </c>
      <c r="D17" s="110">
        <f>D15-D16</f>
        <v>10816149.806674995</v>
      </c>
      <c r="E17" s="110">
        <f>E15-E16</f>
        <v>8358809.6018316168</v>
      </c>
      <c r="F17" s="110">
        <f>F15-F16</f>
        <v>14260690.227156689</v>
      </c>
      <c r="G17" s="110">
        <f>G15-G16</f>
        <v>20413309.636317451</v>
      </c>
      <c r="H17" s="94">
        <f>+C17/C6</f>
        <v>5.2266562959343017E-2</v>
      </c>
      <c r="I17" s="94">
        <f t="shared" ref="I17:L17" si="4">+D17/D6</f>
        <v>7.4081949327408733E-2</v>
      </c>
      <c r="J17" s="94">
        <f t="shared" si="4"/>
        <v>4.2550085643067129E-2</v>
      </c>
      <c r="K17" s="94">
        <f t="shared" si="4"/>
        <v>6.666969930179685E-2</v>
      </c>
      <c r="L17" s="94">
        <f t="shared" si="4"/>
        <v>8.8156311126292547E-2</v>
      </c>
      <c r="M17" s="1"/>
      <c r="N17" s="1"/>
      <c r="O17" s="1"/>
      <c r="P17" s="1"/>
      <c r="Q17" s="1"/>
      <c r="R17" s="1"/>
      <c r="S17" s="1"/>
      <c r="T17" s="1"/>
      <c r="U17" s="1"/>
      <c r="V17" s="1"/>
      <c r="W17" s="1"/>
      <c r="X17" s="1"/>
      <c r="Y17" s="1"/>
      <c r="Z17" s="1"/>
    </row>
    <row r="18" spans="1:26" ht="14.25" customHeight="1">
      <c r="A18" s="111"/>
      <c r="B18" s="112"/>
      <c r="C18" s="113">
        <f>C13-C12</f>
        <v>9776450</v>
      </c>
      <c r="D18" s="113">
        <f>D13-D12</f>
        <v>15306102.657499999</v>
      </c>
      <c r="E18" s="113">
        <f>E13-E12</f>
        <v>11692367.062028237</v>
      </c>
      <c r="F18" s="113">
        <f>F13-F12</f>
        <v>20371603.275603179</v>
      </c>
      <c r="G18" s="113">
        <f>G13-G12</f>
        <v>29419572.994788997</v>
      </c>
      <c r="H18" s="94">
        <f>+C18/C6</f>
        <v>7.2418148148148148E-2</v>
      </c>
      <c r="I18" s="94">
        <f t="shared" ref="I18:L18" si="5">+D18/D6</f>
        <v>0.10483452446019759</v>
      </c>
      <c r="J18" s="94">
        <f t="shared" si="5"/>
        <v>5.9519386558399653E-2</v>
      </c>
      <c r="K18" s="94">
        <f t="shared" si="5"/>
        <v>9.5238634529315955E-2</v>
      </c>
      <c r="L18" s="94">
        <f t="shared" si="5"/>
        <v>0.1270504918769832</v>
      </c>
      <c r="M18" s="1"/>
      <c r="N18" s="1"/>
      <c r="O18" s="1"/>
      <c r="P18" s="1"/>
      <c r="Q18" s="1"/>
      <c r="R18" s="1"/>
      <c r="S18" s="1"/>
      <c r="T18" s="1"/>
      <c r="U18" s="1"/>
      <c r="V18" s="1"/>
      <c r="W18" s="1"/>
      <c r="X18" s="1"/>
      <c r="Y18" s="1"/>
      <c r="Z18" s="1"/>
    </row>
    <row r="19" spans="1:26" ht="14.25" customHeight="1">
      <c r="A19" s="150" t="s">
        <v>82</v>
      </c>
      <c r="B19" s="132"/>
      <c r="C19" s="132"/>
      <c r="D19" s="132"/>
      <c r="E19" s="132"/>
      <c r="F19" s="132"/>
      <c r="G19" s="132"/>
      <c r="H19" s="1"/>
      <c r="I19" s="94"/>
      <c r="J19" s="1"/>
      <c r="K19" s="1"/>
      <c r="L19" s="1"/>
      <c r="M19" s="1"/>
      <c r="N19" s="1"/>
      <c r="O19" s="1"/>
      <c r="P19" s="1"/>
      <c r="Q19" s="1"/>
      <c r="R19" s="1"/>
      <c r="S19" s="1"/>
      <c r="T19" s="1"/>
      <c r="U19" s="1"/>
      <c r="V19" s="1"/>
      <c r="W19" s="1"/>
      <c r="X19" s="1"/>
      <c r="Y19" s="1"/>
      <c r="Z19" s="1"/>
    </row>
    <row r="20" spans="1:26" ht="14.25" customHeight="1">
      <c r="A20" s="105"/>
      <c r="B20" s="114" t="s">
        <v>83</v>
      </c>
      <c r="C20" s="106">
        <f>C5</f>
        <v>2021</v>
      </c>
      <c r="D20" s="106">
        <f>D5</f>
        <v>2022</v>
      </c>
      <c r="E20" s="106">
        <f>E5</f>
        <v>2023</v>
      </c>
      <c r="F20" s="106">
        <f>F5</f>
        <v>2024</v>
      </c>
      <c r="G20" s="106">
        <f>G5</f>
        <v>2025</v>
      </c>
      <c r="H20" s="1"/>
      <c r="I20" s="1"/>
      <c r="J20" s="1"/>
      <c r="K20" s="1"/>
      <c r="L20" s="1"/>
      <c r="M20" s="1"/>
      <c r="N20" s="1"/>
      <c r="O20" s="1"/>
      <c r="P20" s="1"/>
      <c r="Q20" s="1"/>
      <c r="R20" s="1"/>
      <c r="S20" s="1"/>
      <c r="T20" s="1"/>
      <c r="U20" s="1"/>
      <c r="V20" s="1"/>
      <c r="W20" s="1"/>
      <c r="X20" s="1"/>
      <c r="Y20" s="1"/>
      <c r="Z20" s="1"/>
    </row>
    <row r="21" spans="1:26" ht="14.25" customHeight="1" thickBot="1">
      <c r="A21" s="149" t="s">
        <v>84</v>
      </c>
      <c r="B21" s="132"/>
      <c r="C21" s="132"/>
      <c r="D21" s="132"/>
      <c r="E21" s="132"/>
      <c r="F21" s="132"/>
      <c r="G21" s="132"/>
      <c r="H21" s="94"/>
      <c r="I21" s="1"/>
      <c r="J21" s="1"/>
      <c r="K21" s="1"/>
      <c r="L21" s="1"/>
      <c r="M21" s="1"/>
      <c r="N21" s="1"/>
      <c r="O21" s="1"/>
      <c r="P21" s="1"/>
      <c r="Q21" s="1"/>
      <c r="R21" s="1"/>
      <c r="S21" s="1"/>
      <c r="T21" s="1"/>
      <c r="U21" s="1"/>
      <c r="V21" s="1"/>
      <c r="W21" s="1"/>
      <c r="X21" s="1"/>
      <c r="Y21" s="1"/>
      <c r="Z21" s="1"/>
    </row>
    <row r="22" spans="1:26" ht="14.25" customHeight="1" thickBot="1">
      <c r="A22" s="105" t="s">
        <v>85</v>
      </c>
      <c r="B22" s="115">
        <f t="shared" ref="B22:G22" si="6">B38-B26</f>
        <v>10335295.833333334</v>
      </c>
      <c r="C22" s="115">
        <f t="shared" si="6"/>
        <v>21311745.83218025</v>
      </c>
      <c r="D22" s="115">
        <f t="shared" si="6"/>
        <v>27441398.489245828</v>
      </c>
      <c r="E22" s="115">
        <f>E38-E26</f>
        <v>24427662.893245988</v>
      </c>
      <c r="F22" s="115">
        <f t="shared" si="6"/>
        <v>33706899.106178999</v>
      </c>
      <c r="G22" s="115">
        <f t="shared" si="6"/>
        <v>43354868.824584484</v>
      </c>
      <c r="H22" s="1"/>
      <c r="I22" s="96"/>
      <c r="J22" s="1"/>
      <c r="K22" s="1"/>
      <c r="L22" s="1"/>
      <c r="M22" s="1"/>
      <c r="N22" s="1"/>
      <c r="O22" s="1"/>
      <c r="P22" s="1"/>
      <c r="Q22" s="1"/>
      <c r="R22" s="1"/>
      <c r="S22" s="1"/>
      <c r="T22" s="1"/>
      <c r="U22" s="1"/>
      <c r="V22" s="1"/>
      <c r="W22" s="1"/>
      <c r="X22" s="1"/>
      <c r="Y22" s="1"/>
      <c r="Z22" s="1"/>
    </row>
    <row r="23" spans="1:26" ht="14.25" customHeight="1">
      <c r="A23" s="105" t="s">
        <v>86</v>
      </c>
      <c r="B23" s="115">
        <f>'2'!C4</f>
        <v>0</v>
      </c>
      <c r="C23" s="115">
        <f t="shared" ref="C23:G24" si="7">B23</f>
        <v>0</v>
      </c>
      <c r="D23" s="115">
        <f t="shared" si="7"/>
        <v>0</v>
      </c>
      <c r="E23" s="115">
        <f t="shared" si="7"/>
        <v>0</v>
      </c>
      <c r="F23" s="115">
        <f t="shared" si="7"/>
        <v>0</v>
      </c>
      <c r="G23" s="115">
        <f t="shared" si="7"/>
        <v>0</v>
      </c>
      <c r="H23" s="24"/>
      <c r="I23" s="1"/>
      <c r="J23" s="1"/>
      <c r="K23" s="1"/>
      <c r="L23" s="1"/>
      <c r="M23" s="1"/>
      <c r="N23" s="1"/>
      <c r="O23" s="1"/>
      <c r="P23" s="1"/>
      <c r="Q23" s="1"/>
      <c r="R23" s="1"/>
      <c r="S23" s="1"/>
      <c r="T23" s="1"/>
      <c r="U23" s="1"/>
      <c r="V23" s="1"/>
      <c r="W23" s="1"/>
      <c r="X23" s="1"/>
      <c r="Y23" s="1"/>
      <c r="Z23" s="1"/>
    </row>
    <row r="24" spans="1:26" ht="14.25" customHeight="1">
      <c r="A24" s="105" t="s">
        <v>87</v>
      </c>
      <c r="B24" s="115">
        <f>'2'!C12-'2'!C4</f>
        <v>5000000</v>
      </c>
      <c r="C24" s="115">
        <f t="shared" si="7"/>
        <v>5000000</v>
      </c>
      <c r="D24" s="115">
        <f t="shared" si="7"/>
        <v>5000000</v>
      </c>
      <c r="E24" s="115">
        <f t="shared" si="7"/>
        <v>5000000</v>
      </c>
      <c r="F24" s="115">
        <f t="shared" si="7"/>
        <v>5000000</v>
      </c>
      <c r="G24" s="115">
        <f t="shared" si="7"/>
        <v>5000000</v>
      </c>
      <c r="H24" s="24"/>
      <c r="I24" s="1"/>
      <c r="J24" s="1">
        <f>4*900000</f>
        <v>3600000</v>
      </c>
      <c r="K24" s="1"/>
      <c r="L24" s="1"/>
      <c r="M24" s="1"/>
      <c r="N24" s="1"/>
      <c r="O24" s="1"/>
      <c r="P24" s="1"/>
      <c r="Q24" s="1"/>
      <c r="R24" s="1"/>
      <c r="S24" s="1"/>
      <c r="T24" s="1"/>
      <c r="U24" s="1"/>
      <c r="V24" s="1"/>
      <c r="W24" s="1"/>
      <c r="X24" s="1"/>
      <c r="Y24" s="1"/>
      <c r="Z24" s="1"/>
    </row>
    <row r="25" spans="1:26" ht="14.25" customHeight="1">
      <c r="A25" s="105" t="s">
        <v>88</v>
      </c>
      <c r="B25" s="115">
        <v>0</v>
      </c>
      <c r="C25" s="115">
        <f>C12</f>
        <v>600000</v>
      </c>
      <c r="D25" s="115">
        <f>D12+C12</f>
        <v>1200000</v>
      </c>
      <c r="E25" s="115">
        <f>E12+D12+C12</f>
        <v>1800000</v>
      </c>
      <c r="F25" s="115">
        <f>F12+E12+D12+C12</f>
        <v>2400000</v>
      </c>
      <c r="G25" s="115">
        <f>F25+G12</f>
        <v>3000000</v>
      </c>
      <c r="H25" s="24"/>
      <c r="I25" s="1"/>
      <c r="J25" s="1"/>
      <c r="K25" s="1"/>
      <c r="L25" s="1"/>
      <c r="M25" s="1"/>
      <c r="N25" s="1"/>
      <c r="O25" s="1"/>
      <c r="P25" s="1"/>
      <c r="Q25" s="1"/>
      <c r="R25" s="1"/>
      <c r="S25" s="1"/>
      <c r="T25" s="1"/>
      <c r="U25" s="1"/>
      <c r="V25" s="1"/>
      <c r="W25" s="1"/>
      <c r="X25" s="1"/>
      <c r="Y25" s="1"/>
      <c r="Z25" s="1"/>
    </row>
    <row r="26" spans="1:26" ht="14.25" customHeight="1">
      <c r="A26" s="105" t="s">
        <v>89</v>
      </c>
      <c r="B26" s="115">
        <f t="shared" ref="B26:G26" si="8">B23+(B24-B25)</f>
        <v>5000000</v>
      </c>
      <c r="C26" s="115">
        <f t="shared" si="8"/>
        <v>4400000</v>
      </c>
      <c r="D26" s="115">
        <f t="shared" si="8"/>
        <v>3800000</v>
      </c>
      <c r="E26" s="115">
        <f t="shared" si="8"/>
        <v>3200000</v>
      </c>
      <c r="F26" s="115">
        <f t="shared" si="8"/>
        <v>2600000</v>
      </c>
      <c r="G26" s="115">
        <f t="shared" si="8"/>
        <v>2000000</v>
      </c>
      <c r="H26" s="24"/>
      <c r="I26" s="1"/>
      <c r="J26" s="1"/>
      <c r="K26" s="1"/>
      <c r="L26" s="1"/>
      <c r="M26" s="1"/>
      <c r="N26" s="1"/>
      <c r="O26" s="1"/>
      <c r="P26" s="1"/>
      <c r="Q26" s="1"/>
      <c r="R26" s="1"/>
      <c r="S26" s="1"/>
      <c r="T26" s="1"/>
      <c r="U26" s="1"/>
      <c r="V26" s="1"/>
      <c r="W26" s="1"/>
      <c r="X26" s="1"/>
      <c r="Y26" s="1"/>
      <c r="Z26" s="1"/>
    </row>
    <row r="27" spans="1:26" ht="14.25" customHeight="1">
      <c r="A27" s="108" t="s">
        <v>90</v>
      </c>
      <c r="B27" s="116">
        <f t="shared" ref="B27:G27" si="9">B22+B26</f>
        <v>15335295.833333334</v>
      </c>
      <c r="C27" s="116">
        <f t="shared" si="9"/>
        <v>25711745.83218025</v>
      </c>
      <c r="D27" s="116">
        <f t="shared" si="9"/>
        <v>31241398.489245828</v>
      </c>
      <c r="E27" s="116">
        <f t="shared" si="9"/>
        <v>27627662.893245988</v>
      </c>
      <c r="F27" s="116">
        <f t="shared" si="9"/>
        <v>36306899.106178999</v>
      </c>
      <c r="G27" s="116">
        <f t="shared" si="9"/>
        <v>45354868.824584484</v>
      </c>
      <c r="H27" s="24"/>
      <c r="I27" s="1"/>
      <c r="J27" s="1"/>
      <c r="K27" s="1"/>
      <c r="L27" s="1"/>
      <c r="M27" s="1"/>
      <c r="N27" s="1"/>
      <c r="O27" s="1"/>
      <c r="P27" s="1"/>
      <c r="Q27" s="1"/>
      <c r="R27" s="1"/>
      <c r="S27" s="1"/>
      <c r="T27" s="1"/>
      <c r="U27" s="1"/>
      <c r="V27" s="1"/>
      <c r="W27" s="1"/>
      <c r="X27" s="1"/>
      <c r="Y27" s="1"/>
      <c r="Z27" s="1"/>
    </row>
    <row r="28" spans="1:26" ht="14.25" customHeight="1">
      <c r="A28" s="149" t="s">
        <v>91</v>
      </c>
      <c r="B28" s="132"/>
      <c r="C28" s="132"/>
      <c r="D28" s="132"/>
      <c r="E28" s="132"/>
      <c r="F28" s="132"/>
      <c r="G28" s="132"/>
      <c r="H28" s="1"/>
      <c r="I28" s="1"/>
      <c r="J28" s="1"/>
      <c r="K28" s="1"/>
      <c r="L28" s="1"/>
      <c r="M28" s="1"/>
      <c r="N28" s="1"/>
      <c r="O28" s="1"/>
      <c r="P28" s="1"/>
      <c r="Q28" s="1"/>
      <c r="R28" s="1"/>
      <c r="S28" s="1"/>
      <c r="T28" s="1"/>
      <c r="U28" s="1"/>
      <c r="V28" s="1"/>
      <c r="W28" s="1"/>
      <c r="X28" s="1"/>
      <c r="Y28" s="1"/>
      <c r="Z28" s="1"/>
    </row>
    <row r="29" spans="1:26" ht="14.25" customHeight="1">
      <c r="A29" s="105" t="s">
        <v>92</v>
      </c>
      <c r="B29" s="105">
        <v>0</v>
      </c>
      <c r="C29" s="109">
        <f>C16</f>
        <v>3320463.9997700267</v>
      </c>
      <c r="D29" s="109">
        <f>D16</f>
        <v>5089952.8501999974</v>
      </c>
      <c r="E29" s="109">
        <f>E16</f>
        <v>3933557.4596854672</v>
      </c>
      <c r="F29" s="109">
        <f>F16</f>
        <v>6710913.048073737</v>
      </c>
      <c r="G29" s="109">
        <f>G16</f>
        <v>9606263.3582670353</v>
      </c>
      <c r="H29" s="1"/>
      <c r="I29" s="1"/>
      <c r="J29" s="1"/>
      <c r="K29" s="1"/>
      <c r="L29" s="1"/>
      <c r="M29" s="1"/>
      <c r="N29" s="1"/>
      <c r="O29" s="1"/>
      <c r="P29" s="1"/>
      <c r="Q29" s="1"/>
      <c r="R29" s="1"/>
      <c r="S29" s="1"/>
      <c r="T29" s="1"/>
      <c r="U29" s="1"/>
      <c r="V29" s="1"/>
      <c r="W29" s="1"/>
      <c r="X29" s="1"/>
      <c r="Y29" s="1"/>
      <c r="Z29" s="1"/>
    </row>
    <row r="30" spans="1:26" ht="14.25" customHeight="1">
      <c r="A30" s="105" t="s">
        <v>93</v>
      </c>
      <c r="B30" s="109">
        <f t="shared" ref="B30:G30" si="10">B29</f>
        <v>0</v>
      </c>
      <c r="C30" s="109">
        <f t="shared" si="10"/>
        <v>3320463.9997700267</v>
      </c>
      <c r="D30" s="109">
        <f t="shared" si="10"/>
        <v>5089952.8501999974</v>
      </c>
      <c r="E30" s="109">
        <f t="shared" si="10"/>
        <v>3933557.4596854672</v>
      </c>
      <c r="F30" s="109">
        <f t="shared" si="10"/>
        <v>6710913.048073737</v>
      </c>
      <c r="G30" s="109">
        <f t="shared" si="10"/>
        <v>9606263.3582670353</v>
      </c>
      <c r="H30" s="1"/>
      <c r="I30" s="1"/>
      <c r="J30" s="1"/>
      <c r="K30" s="1"/>
      <c r="L30" s="1"/>
      <c r="M30" s="1"/>
      <c r="N30" s="1"/>
      <c r="O30" s="1"/>
      <c r="P30" s="1"/>
      <c r="Q30" s="1"/>
      <c r="R30" s="1"/>
      <c r="S30" s="1"/>
      <c r="T30" s="1"/>
      <c r="U30" s="1"/>
      <c r="V30" s="1"/>
      <c r="W30" s="1"/>
      <c r="X30" s="1"/>
      <c r="Y30" s="1"/>
      <c r="Z30" s="1"/>
    </row>
    <row r="31" spans="1:26" ht="14.25" customHeight="1">
      <c r="A31" s="105" t="s">
        <v>94</v>
      </c>
      <c r="B31" s="115">
        <f>'3'!J8</f>
        <v>3.3333338797092438E-3</v>
      </c>
      <c r="C31" s="115">
        <f>'3'!J9</f>
        <v>2.8989159237379049E-3</v>
      </c>
      <c r="D31" s="115">
        <f>'3'!J10</f>
        <v>2.3708374564591454E-3</v>
      </c>
      <c r="E31" s="115">
        <f>'3'!J11</f>
        <v>1.7289052716350853E-3</v>
      </c>
      <c r="F31" s="115">
        <f>'3'!J12</f>
        <v>9.4857250776295761E-4</v>
      </c>
      <c r="G31" s="115">
        <f>'3'!J13</f>
        <v>0</v>
      </c>
      <c r="H31" s="1"/>
      <c r="I31" s="1"/>
      <c r="J31" s="1"/>
      <c r="K31" s="1"/>
      <c r="L31" s="1"/>
      <c r="M31" s="1"/>
      <c r="N31" s="1"/>
      <c r="O31" s="1"/>
      <c r="P31" s="1"/>
      <c r="Q31" s="1"/>
      <c r="R31" s="1"/>
      <c r="S31" s="1"/>
      <c r="T31" s="1"/>
      <c r="U31" s="1"/>
      <c r="V31" s="1"/>
      <c r="W31" s="1"/>
      <c r="X31" s="1"/>
      <c r="Y31" s="1"/>
      <c r="Z31" s="1"/>
    </row>
    <row r="32" spans="1:26" ht="14.25" customHeight="1">
      <c r="A32" s="108" t="s">
        <v>91</v>
      </c>
      <c r="B32" s="116">
        <f t="shared" ref="B32:G32" si="11">B30+B31</f>
        <v>3.3333338797092438E-3</v>
      </c>
      <c r="C32" s="116">
        <f t="shared" si="11"/>
        <v>3320464.0026689428</v>
      </c>
      <c r="D32" s="116">
        <f t="shared" si="11"/>
        <v>5089952.8525708346</v>
      </c>
      <c r="E32" s="116">
        <f t="shared" si="11"/>
        <v>3933557.4614143725</v>
      </c>
      <c r="F32" s="116">
        <f t="shared" si="11"/>
        <v>6710913.0490223095</v>
      </c>
      <c r="G32" s="116">
        <f t="shared" si="11"/>
        <v>9606263.3582670353</v>
      </c>
      <c r="H32" s="1"/>
      <c r="I32" s="1"/>
      <c r="J32" s="1"/>
      <c r="K32" s="1"/>
      <c r="L32" s="1"/>
      <c r="M32" s="1"/>
      <c r="N32" s="1"/>
      <c r="O32" s="1"/>
      <c r="P32" s="1"/>
      <c r="Q32" s="1"/>
      <c r="R32" s="1"/>
      <c r="S32" s="1"/>
      <c r="T32" s="1"/>
      <c r="U32" s="1"/>
      <c r="V32" s="1"/>
      <c r="W32" s="1"/>
      <c r="X32" s="1"/>
      <c r="Y32" s="1"/>
      <c r="Z32" s="1"/>
    </row>
    <row r="33" spans="1:26" ht="14.25" customHeight="1">
      <c r="A33" s="149" t="s">
        <v>95</v>
      </c>
      <c r="B33" s="132"/>
      <c r="C33" s="132"/>
      <c r="D33" s="132"/>
      <c r="E33" s="132"/>
      <c r="F33" s="132"/>
      <c r="G33" s="132"/>
      <c r="H33" s="1"/>
      <c r="I33" s="1"/>
      <c r="J33" s="1"/>
      <c r="K33" s="1"/>
      <c r="L33" s="1"/>
      <c r="M33" s="1"/>
      <c r="N33" s="1"/>
      <c r="O33" s="1"/>
      <c r="P33" s="1"/>
      <c r="Q33" s="1"/>
      <c r="R33" s="1"/>
      <c r="S33" s="1"/>
      <c r="T33" s="1"/>
      <c r="U33" s="1"/>
      <c r="V33" s="1"/>
      <c r="W33" s="1"/>
      <c r="X33" s="1"/>
      <c r="Y33" s="1"/>
      <c r="Z33" s="1"/>
    </row>
    <row r="34" spans="1:26" ht="14.25" customHeight="1">
      <c r="A34" s="105" t="s">
        <v>96</v>
      </c>
      <c r="B34" s="115">
        <f>'3'!D15</f>
        <v>15335295.83</v>
      </c>
      <c r="C34" s="115">
        <f>B34</f>
        <v>15335295.83</v>
      </c>
      <c r="D34" s="115">
        <f>C34</f>
        <v>15335295.83</v>
      </c>
      <c r="E34" s="115">
        <f>D34</f>
        <v>15335295.83</v>
      </c>
      <c r="F34" s="115">
        <f>E34</f>
        <v>15335295.83</v>
      </c>
      <c r="G34" s="115">
        <f>F34</f>
        <v>15335295.83</v>
      </c>
      <c r="H34" s="1"/>
      <c r="I34" s="1"/>
      <c r="J34" s="1"/>
      <c r="K34" s="1"/>
      <c r="L34" s="1"/>
      <c r="M34" s="1"/>
      <c r="N34" s="1"/>
      <c r="O34" s="1"/>
      <c r="P34" s="1"/>
      <c r="Q34" s="1"/>
      <c r="R34" s="1"/>
      <c r="S34" s="1"/>
      <c r="T34" s="1"/>
      <c r="U34" s="1"/>
      <c r="V34" s="1"/>
      <c r="W34" s="1"/>
      <c r="X34" s="1"/>
      <c r="Y34" s="1"/>
      <c r="Z34" s="1"/>
    </row>
    <row r="35" spans="1:26" ht="14.25" customHeight="1">
      <c r="A35" s="105" t="s">
        <v>97</v>
      </c>
      <c r="B35" s="105">
        <v>0</v>
      </c>
      <c r="C35" s="109">
        <f>C17</f>
        <v>7055985.9995113071</v>
      </c>
      <c r="D35" s="109">
        <f>D17</f>
        <v>10816149.806674995</v>
      </c>
      <c r="E35" s="109">
        <f>E17</f>
        <v>8358809.6018316168</v>
      </c>
      <c r="F35" s="109">
        <f>F17</f>
        <v>14260690.227156689</v>
      </c>
      <c r="G35" s="109">
        <f>G17</f>
        <v>20413309.636317451</v>
      </c>
      <c r="H35" s="1"/>
      <c r="I35" s="1"/>
      <c r="J35" s="1"/>
      <c r="K35" s="1"/>
      <c r="L35" s="1"/>
      <c r="M35" s="1"/>
      <c r="N35" s="1"/>
      <c r="O35" s="1"/>
      <c r="P35" s="1"/>
      <c r="Q35" s="1"/>
      <c r="R35" s="1"/>
      <c r="S35" s="1"/>
      <c r="T35" s="1"/>
      <c r="U35" s="1"/>
      <c r="V35" s="1"/>
      <c r="W35" s="1"/>
      <c r="X35" s="1"/>
      <c r="Y35" s="1"/>
      <c r="Z35" s="1"/>
    </row>
    <row r="36" spans="1:26" ht="14.25" customHeight="1">
      <c r="A36" s="108" t="s">
        <v>98</v>
      </c>
      <c r="B36" s="116">
        <f t="shared" ref="B36:G36" si="12">B34+B35</f>
        <v>15335295.83</v>
      </c>
      <c r="C36" s="116">
        <f t="shared" si="12"/>
        <v>22391281.829511307</v>
      </c>
      <c r="D36" s="116">
        <f t="shared" si="12"/>
        <v>26151445.636674993</v>
      </c>
      <c r="E36" s="116">
        <f t="shared" si="12"/>
        <v>23694105.431831617</v>
      </c>
      <c r="F36" s="116">
        <f t="shared" si="12"/>
        <v>29595986.057156689</v>
      </c>
      <c r="G36" s="116">
        <f t="shared" si="12"/>
        <v>35748605.466317452</v>
      </c>
      <c r="H36" s="1"/>
      <c r="I36" s="1"/>
      <c r="J36" s="1"/>
      <c r="K36" s="1"/>
      <c r="L36" s="1"/>
      <c r="M36" s="1"/>
      <c r="N36" s="1"/>
      <c r="O36" s="1"/>
      <c r="P36" s="1"/>
      <c r="Q36" s="1"/>
      <c r="R36" s="1"/>
      <c r="S36" s="1"/>
      <c r="T36" s="1"/>
      <c r="U36" s="1"/>
      <c r="V36" s="1"/>
      <c r="W36" s="1"/>
      <c r="X36" s="1"/>
      <c r="Y36" s="1"/>
      <c r="Z36" s="1"/>
    </row>
    <row r="37" spans="1:26" ht="14.25" customHeight="1">
      <c r="A37" s="105"/>
      <c r="B37" s="105"/>
      <c r="C37" s="105"/>
      <c r="D37" s="105"/>
      <c r="E37" s="105"/>
      <c r="F37" s="105"/>
      <c r="G37" s="105"/>
      <c r="H37" s="1"/>
      <c r="I37" s="1"/>
      <c r="J37" s="1"/>
      <c r="K37" s="1"/>
      <c r="L37" s="1"/>
      <c r="M37" s="1"/>
      <c r="N37" s="1"/>
      <c r="O37" s="1"/>
      <c r="P37" s="1"/>
      <c r="Q37" s="1"/>
      <c r="R37" s="1"/>
      <c r="S37" s="1"/>
      <c r="T37" s="1"/>
      <c r="U37" s="1"/>
      <c r="V37" s="1"/>
      <c r="W37" s="1"/>
      <c r="X37" s="1"/>
      <c r="Y37" s="1"/>
      <c r="Z37" s="1"/>
    </row>
    <row r="38" spans="1:26" ht="14.25" customHeight="1">
      <c r="A38" s="108" t="s">
        <v>99</v>
      </c>
      <c r="B38" s="116">
        <f t="shared" ref="B38:G38" si="13">B32+B36</f>
        <v>15335295.833333334</v>
      </c>
      <c r="C38" s="116">
        <f t="shared" si="13"/>
        <v>25711745.83218025</v>
      </c>
      <c r="D38" s="116">
        <f t="shared" si="13"/>
        <v>31241398.489245828</v>
      </c>
      <c r="E38" s="116">
        <f>E32+E36</f>
        <v>27627662.893245988</v>
      </c>
      <c r="F38" s="116">
        <f t="shared" si="13"/>
        <v>36306899.106178999</v>
      </c>
      <c r="G38" s="116">
        <f t="shared" si="13"/>
        <v>45354868.824584484</v>
      </c>
      <c r="H38" s="1"/>
      <c r="I38" s="1"/>
      <c r="J38" s="1"/>
      <c r="K38" s="1"/>
      <c r="L38" s="1"/>
      <c r="M38" s="1"/>
      <c r="N38" s="1"/>
      <c r="O38" s="1"/>
      <c r="P38" s="1"/>
      <c r="Q38" s="1"/>
      <c r="R38" s="1"/>
      <c r="S38" s="1"/>
      <c r="T38" s="1"/>
      <c r="U38" s="1"/>
      <c r="V38" s="1"/>
      <c r="W38" s="1"/>
      <c r="X38" s="1"/>
      <c r="Y38" s="1"/>
      <c r="Z38" s="1"/>
    </row>
    <row r="39" spans="1:26" ht="14.25" customHeight="1">
      <c r="A39" s="49" t="s">
        <v>100</v>
      </c>
      <c r="B39" s="63">
        <f t="shared" ref="B39:G39" si="14">B27-B38</f>
        <v>0</v>
      </c>
      <c r="C39" s="63">
        <f t="shared" si="14"/>
        <v>0</v>
      </c>
      <c r="D39" s="63">
        <f t="shared" si="14"/>
        <v>0</v>
      </c>
      <c r="E39" s="63">
        <f t="shared" si="14"/>
        <v>0</v>
      </c>
      <c r="F39" s="63">
        <f t="shared" si="14"/>
        <v>0</v>
      </c>
      <c r="G39" s="63">
        <f t="shared" si="14"/>
        <v>0</v>
      </c>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50" t="s">
        <v>101</v>
      </c>
      <c r="B41" s="132"/>
      <c r="C41" s="132"/>
      <c r="D41" s="132"/>
      <c r="E41" s="132"/>
      <c r="F41" s="132"/>
      <c r="G41" s="132"/>
      <c r="H41" s="1"/>
      <c r="I41" s="1"/>
      <c r="J41" s="1"/>
      <c r="K41" s="1"/>
      <c r="L41" s="1"/>
      <c r="M41" s="1"/>
      <c r="N41" s="1"/>
      <c r="O41" s="1"/>
      <c r="P41" s="1"/>
      <c r="Q41" s="1"/>
      <c r="R41" s="1"/>
      <c r="S41" s="1"/>
      <c r="T41" s="1"/>
      <c r="U41" s="1"/>
      <c r="V41" s="1"/>
      <c r="W41" s="1"/>
      <c r="X41" s="1"/>
      <c r="Y41" s="1"/>
      <c r="Z41" s="1"/>
    </row>
    <row r="42" spans="1:26" ht="14.25" customHeight="1">
      <c r="A42" s="149" t="s">
        <v>102</v>
      </c>
      <c r="B42" s="132"/>
      <c r="C42" s="132"/>
      <c r="D42" s="132"/>
      <c r="E42" s="132"/>
      <c r="F42" s="132"/>
      <c r="G42" s="132"/>
      <c r="H42" s="1"/>
      <c r="I42" s="1"/>
      <c r="J42" s="1"/>
      <c r="K42" s="1"/>
      <c r="L42" s="1"/>
      <c r="M42" s="1"/>
      <c r="N42" s="1"/>
      <c r="O42" s="1"/>
      <c r="P42" s="1"/>
      <c r="Q42" s="1"/>
      <c r="R42" s="1"/>
      <c r="S42" s="1"/>
      <c r="T42" s="1"/>
      <c r="U42" s="1"/>
      <c r="V42" s="1"/>
      <c r="W42" s="1"/>
      <c r="X42" s="1"/>
      <c r="Y42" s="1"/>
      <c r="Z42" s="1"/>
    </row>
    <row r="43" spans="1:26" ht="14.25" customHeight="1">
      <c r="A43" s="117"/>
      <c r="B43" s="114" t="s">
        <v>83</v>
      </c>
      <c r="C43" s="106">
        <f>C20</f>
        <v>2021</v>
      </c>
      <c r="D43" s="106">
        <f>D20</f>
        <v>2022</v>
      </c>
      <c r="E43" s="106">
        <f>E20</f>
        <v>2023</v>
      </c>
      <c r="F43" s="106">
        <f>F20</f>
        <v>2024</v>
      </c>
      <c r="G43" s="106">
        <f>G20</f>
        <v>2025</v>
      </c>
      <c r="H43" s="1"/>
      <c r="I43" s="1"/>
      <c r="J43" s="1"/>
      <c r="K43" s="1"/>
      <c r="L43" s="1"/>
      <c r="M43" s="1"/>
      <c r="N43" s="1"/>
      <c r="O43" s="1"/>
      <c r="P43" s="1"/>
      <c r="Q43" s="1"/>
      <c r="R43" s="1"/>
      <c r="S43" s="1"/>
      <c r="T43" s="1"/>
      <c r="U43" s="1"/>
      <c r="V43" s="1"/>
      <c r="W43" s="1"/>
      <c r="X43" s="1"/>
      <c r="Y43" s="1"/>
      <c r="Z43" s="1"/>
    </row>
    <row r="44" spans="1:26" ht="14.25" customHeight="1">
      <c r="A44" s="118" t="s">
        <v>103</v>
      </c>
      <c r="B44" s="119">
        <f t="shared" ref="B44:G44" si="15">B22</f>
        <v>10335295.833333334</v>
      </c>
      <c r="C44" s="119">
        <f t="shared" si="15"/>
        <v>21311745.83218025</v>
      </c>
      <c r="D44" s="119">
        <f t="shared" si="15"/>
        <v>27441398.489245828</v>
      </c>
      <c r="E44" s="119">
        <f>E22</f>
        <v>24427662.893245988</v>
      </c>
      <c r="F44" s="119">
        <f t="shared" si="15"/>
        <v>33706899.106178999</v>
      </c>
      <c r="G44" s="119">
        <f t="shared" si="15"/>
        <v>43354868.824584484</v>
      </c>
      <c r="H44" s="1"/>
      <c r="I44" s="1"/>
      <c r="J44" s="1"/>
      <c r="K44" s="1"/>
      <c r="L44" s="1"/>
      <c r="M44" s="1"/>
      <c r="N44" s="1"/>
      <c r="O44" s="1"/>
      <c r="P44" s="1"/>
      <c r="Q44" s="1"/>
      <c r="R44" s="1"/>
      <c r="S44" s="1"/>
      <c r="T44" s="1"/>
      <c r="U44" s="1"/>
      <c r="V44" s="1"/>
      <c r="W44" s="1"/>
      <c r="X44" s="1"/>
      <c r="Y44" s="1"/>
      <c r="Z44" s="1"/>
    </row>
    <row r="45" spans="1:26" ht="14.25" customHeight="1">
      <c r="A45" s="118" t="s">
        <v>104</v>
      </c>
      <c r="B45" s="119">
        <f t="shared" ref="B45:G45" si="16">B29</f>
        <v>0</v>
      </c>
      <c r="C45" s="119">
        <f t="shared" si="16"/>
        <v>3320463.9997700267</v>
      </c>
      <c r="D45" s="119">
        <f t="shared" si="16"/>
        <v>5089952.8501999974</v>
      </c>
      <c r="E45" s="119">
        <f t="shared" si="16"/>
        <v>3933557.4596854672</v>
      </c>
      <c r="F45" s="119">
        <f t="shared" si="16"/>
        <v>6710913.048073737</v>
      </c>
      <c r="G45" s="119">
        <f t="shared" si="16"/>
        <v>9606263.3582670353</v>
      </c>
      <c r="H45" s="1"/>
      <c r="I45" s="1"/>
      <c r="J45" s="1"/>
      <c r="K45" s="1"/>
      <c r="L45" s="1"/>
      <c r="M45" s="1"/>
      <c r="N45" s="1"/>
      <c r="O45" s="1"/>
      <c r="P45" s="1"/>
      <c r="Q45" s="1"/>
      <c r="R45" s="1"/>
      <c r="S45" s="1"/>
      <c r="T45" s="1"/>
      <c r="U45" s="1"/>
      <c r="V45" s="1"/>
      <c r="W45" s="1"/>
      <c r="X45" s="1"/>
      <c r="Y45" s="1"/>
      <c r="Z45" s="1"/>
    </row>
    <row r="46" spans="1:26" ht="14.25" customHeight="1">
      <c r="A46" s="120" t="s">
        <v>105</v>
      </c>
      <c r="B46" s="121">
        <f>B44-B45</f>
        <v>10335295.833333334</v>
      </c>
      <c r="C46" s="121">
        <f t="shared" ref="C46:G46" si="17">C44-C45</f>
        <v>17991281.832410224</v>
      </c>
      <c r="D46" s="121">
        <f t="shared" si="17"/>
        <v>22351445.639045831</v>
      </c>
      <c r="E46" s="121">
        <f>E44-E45</f>
        <v>20494105.43356052</v>
      </c>
      <c r="F46" s="121">
        <f t="shared" si="17"/>
        <v>26995986.05810526</v>
      </c>
      <c r="G46" s="121">
        <f t="shared" si="17"/>
        <v>33748605.466317445</v>
      </c>
      <c r="H46" s="1"/>
      <c r="I46" s="1"/>
      <c r="J46" s="1"/>
      <c r="K46" s="1"/>
      <c r="L46" s="1"/>
      <c r="M46" s="1"/>
      <c r="N46" s="1"/>
      <c r="O46" s="1"/>
      <c r="P46" s="1"/>
      <c r="Q46" s="1"/>
      <c r="R46" s="1"/>
      <c r="S46" s="1"/>
      <c r="T46" s="1"/>
      <c r="U46" s="1"/>
      <c r="V46" s="1"/>
      <c r="W46" s="1"/>
      <c r="X46" s="1"/>
      <c r="Y46" s="1"/>
      <c r="Z46" s="1"/>
    </row>
    <row r="47" spans="1:26" ht="14.25" customHeight="1">
      <c r="A47" s="118"/>
      <c r="B47" s="119"/>
      <c r="C47" s="119"/>
      <c r="D47" s="119"/>
      <c r="E47" s="119"/>
      <c r="F47" s="119"/>
      <c r="G47" s="119"/>
      <c r="H47" s="1"/>
      <c r="I47" s="1"/>
      <c r="J47" s="1"/>
      <c r="K47" s="1"/>
      <c r="L47" s="1"/>
      <c r="M47" s="1"/>
      <c r="N47" s="1"/>
      <c r="O47" s="1"/>
      <c r="P47" s="1"/>
      <c r="Q47" s="1"/>
      <c r="R47" s="1"/>
      <c r="S47" s="1"/>
      <c r="T47" s="1"/>
      <c r="U47" s="1"/>
      <c r="V47" s="1"/>
      <c r="W47" s="1"/>
      <c r="X47" s="1"/>
      <c r="Y47" s="1"/>
      <c r="Z47" s="1"/>
    </row>
    <row r="48" spans="1:26" ht="14.25" customHeight="1">
      <c r="A48" s="120" t="s">
        <v>106</v>
      </c>
      <c r="B48" s="119">
        <f t="shared" ref="B48:G48" si="18">B26</f>
        <v>5000000</v>
      </c>
      <c r="C48" s="119">
        <f t="shared" si="18"/>
        <v>4400000</v>
      </c>
      <c r="D48" s="119">
        <f t="shared" si="18"/>
        <v>3800000</v>
      </c>
      <c r="E48" s="119">
        <f t="shared" si="18"/>
        <v>3200000</v>
      </c>
      <c r="F48" s="119">
        <f t="shared" si="18"/>
        <v>2600000</v>
      </c>
      <c r="G48" s="119">
        <f t="shared" si="18"/>
        <v>2000000</v>
      </c>
      <c r="H48" s="1"/>
      <c r="I48" s="1"/>
      <c r="J48" s="1"/>
      <c r="K48" s="1"/>
      <c r="L48" s="1"/>
      <c r="M48" s="1"/>
      <c r="N48" s="1"/>
      <c r="O48" s="1"/>
      <c r="P48" s="1"/>
      <c r="Q48" s="1"/>
      <c r="R48" s="1"/>
      <c r="S48" s="1"/>
      <c r="T48" s="1"/>
      <c r="U48" s="1"/>
      <c r="V48" s="1"/>
      <c r="W48" s="1"/>
      <c r="X48" s="1"/>
      <c r="Y48" s="1"/>
      <c r="Z48" s="1"/>
    </row>
    <row r="49" spans="1:26" ht="14.25" customHeight="1">
      <c r="A49" s="118" t="s">
        <v>107</v>
      </c>
      <c r="B49" s="119">
        <f t="shared" ref="B49:G49" si="19">B25</f>
        <v>0</v>
      </c>
      <c r="C49" s="119">
        <f t="shared" si="19"/>
        <v>600000</v>
      </c>
      <c r="D49" s="119">
        <f t="shared" si="19"/>
        <v>1200000</v>
      </c>
      <c r="E49" s="119">
        <f t="shared" si="19"/>
        <v>1800000</v>
      </c>
      <c r="F49" s="119">
        <f t="shared" si="19"/>
        <v>2400000</v>
      </c>
      <c r="G49" s="119">
        <f t="shared" si="19"/>
        <v>3000000</v>
      </c>
      <c r="H49" s="1"/>
      <c r="I49" s="1"/>
      <c r="J49" s="1"/>
      <c r="K49" s="1"/>
      <c r="L49" s="1"/>
      <c r="M49" s="1"/>
      <c r="N49" s="1"/>
      <c r="O49" s="1"/>
      <c r="P49" s="1"/>
      <c r="Q49" s="1"/>
      <c r="R49" s="1"/>
      <c r="S49" s="1"/>
      <c r="T49" s="1"/>
      <c r="U49" s="1"/>
      <c r="V49" s="1"/>
      <c r="W49" s="1"/>
      <c r="X49" s="1"/>
      <c r="Y49" s="1"/>
      <c r="Z49" s="1"/>
    </row>
    <row r="50" spans="1:26" ht="14.25" customHeight="1">
      <c r="A50" s="120" t="s">
        <v>108</v>
      </c>
      <c r="B50" s="121">
        <f t="shared" ref="B50:G50" si="20">B48+B49</f>
        <v>5000000</v>
      </c>
      <c r="C50" s="121">
        <f t="shared" si="20"/>
        <v>5000000</v>
      </c>
      <c r="D50" s="121">
        <f t="shared" si="20"/>
        <v>5000000</v>
      </c>
      <c r="E50" s="121">
        <f t="shared" si="20"/>
        <v>5000000</v>
      </c>
      <c r="F50" s="121">
        <f t="shared" si="20"/>
        <v>5000000</v>
      </c>
      <c r="G50" s="121">
        <f t="shared" si="20"/>
        <v>5000000</v>
      </c>
      <c r="H50" s="1"/>
      <c r="I50" s="1"/>
      <c r="J50" s="1"/>
      <c r="K50" s="1"/>
      <c r="L50" s="1"/>
      <c r="M50" s="1"/>
      <c r="N50" s="1"/>
      <c r="O50" s="1"/>
      <c r="P50" s="1"/>
      <c r="Q50" s="1"/>
      <c r="R50" s="1"/>
      <c r="S50" s="1"/>
      <c r="T50" s="1"/>
      <c r="U50" s="1"/>
      <c r="V50" s="1"/>
      <c r="W50" s="1"/>
      <c r="X50" s="1"/>
      <c r="Y50" s="1"/>
      <c r="Z50" s="1"/>
    </row>
    <row r="51" spans="1:26" ht="14.25" customHeight="1">
      <c r="A51" s="118"/>
      <c r="B51" s="119"/>
      <c r="C51" s="119"/>
      <c r="D51" s="119"/>
      <c r="E51" s="119"/>
      <c r="F51" s="119"/>
      <c r="G51" s="119"/>
      <c r="H51" s="1"/>
      <c r="I51" s="1"/>
      <c r="J51" s="1"/>
      <c r="K51" s="1"/>
      <c r="L51" s="1"/>
      <c r="M51" s="1"/>
      <c r="N51" s="1"/>
      <c r="O51" s="1"/>
      <c r="P51" s="1"/>
      <c r="Q51" s="1"/>
      <c r="R51" s="1"/>
      <c r="S51" s="1"/>
      <c r="T51" s="1"/>
      <c r="U51" s="1"/>
      <c r="V51" s="1"/>
      <c r="W51" s="1"/>
      <c r="X51" s="1"/>
      <c r="Y51" s="1"/>
      <c r="Z51" s="1"/>
    </row>
    <row r="52" spans="1:26" ht="14.25" customHeight="1">
      <c r="A52" s="122" t="s">
        <v>109</v>
      </c>
      <c r="B52" s="121">
        <f>B46+B48</f>
        <v>15335295.833333334</v>
      </c>
      <c r="C52" s="121">
        <f t="shared" ref="C52:G52" si="21">C46+C48</f>
        <v>22391281.832410224</v>
      </c>
      <c r="D52" s="121">
        <f>D46+D48</f>
        <v>26151445.639045831</v>
      </c>
      <c r="E52" s="121">
        <f>E46+E48</f>
        <v>23694105.43356052</v>
      </c>
      <c r="F52" s="121">
        <f t="shared" si="21"/>
        <v>29595986.05810526</v>
      </c>
      <c r="G52" s="121">
        <f t="shared" si="21"/>
        <v>35748605.466317445</v>
      </c>
      <c r="H52" s="1"/>
      <c r="I52" s="1"/>
      <c r="J52" s="1"/>
      <c r="K52" s="1"/>
      <c r="L52" s="1"/>
      <c r="M52" s="1"/>
      <c r="N52" s="1"/>
      <c r="O52" s="1"/>
      <c r="P52" s="1"/>
      <c r="Q52" s="1"/>
      <c r="R52" s="1"/>
      <c r="S52" s="1"/>
      <c r="T52" s="1"/>
      <c r="U52" s="1"/>
      <c r="V52" s="1"/>
      <c r="W52" s="1"/>
      <c r="X52" s="1"/>
      <c r="Y52" s="1"/>
      <c r="Z52" s="1"/>
    </row>
    <row r="53" spans="1:26" ht="14.25" customHeight="1">
      <c r="A53" s="65"/>
      <c r="B53" s="64"/>
      <c r="C53" s="64"/>
      <c r="D53" s="64"/>
      <c r="E53" s="64"/>
      <c r="F53" s="64"/>
      <c r="G53" s="64"/>
      <c r="H53" s="1"/>
      <c r="I53" s="1"/>
      <c r="J53" s="1"/>
      <c r="K53" s="1"/>
      <c r="L53" s="1"/>
      <c r="M53" s="1"/>
      <c r="N53" s="1"/>
      <c r="O53" s="1"/>
      <c r="P53" s="1"/>
      <c r="Q53" s="1"/>
      <c r="R53" s="1"/>
      <c r="S53" s="1"/>
      <c r="T53" s="1"/>
      <c r="U53" s="1"/>
      <c r="V53" s="1"/>
      <c r="W53" s="1"/>
      <c r="X53" s="1"/>
      <c r="Y53" s="1"/>
      <c r="Z53" s="1"/>
    </row>
    <row r="54" spans="1:26" ht="14.25" customHeight="1">
      <c r="A54" s="155" t="s">
        <v>110</v>
      </c>
      <c r="B54" s="132"/>
      <c r="C54" s="132"/>
      <c r="D54" s="132"/>
      <c r="E54" s="132"/>
      <c r="F54" s="132"/>
      <c r="G54" s="132"/>
      <c r="H54" s="1"/>
      <c r="I54" s="1"/>
      <c r="J54" s="1"/>
      <c r="K54" s="1"/>
      <c r="L54" s="1"/>
      <c r="M54" s="1"/>
      <c r="N54" s="1"/>
      <c r="O54" s="1"/>
      <c r="P54" s="1"/>
      <c r="Q54" s="1"/>
      <c r="R54" s="1"/>
      <c r="S54" s="1"/>
      <c r="T54" s="1"/>
      <c r="U54" s="1"/>
      <c r="V54" s="1"/>
      <c r="W54" s="1"/>
      <c r="X54" s="1"/>
      <c r="Y54" s="1"/>
      <c r="Z54" s="1"/>
    </row>
    <row r="55" spans="1:26" ht="14.25" customHeight="1">
      <c r="A55" s="118" t="s">
        <v>111</v>
      </c>
      <c r="B55" s="105"/>
      <c r="C55" s="123">
        <f>C13</f>
        <v>10376450</v>
      </c>
      <c r="D55" s="123">
        <f>D13</f>
        <v>15906102.657499999</v>
      </c>
      <c r="E55" s="123">
        <f>E13</f>
        <v>12292367.062028237</v>
      </c>
      <c r="F55" s="123">
        <f>F13</f>
        <v>20971603.275603179</v>
      </c>
      <c r="G55" s="123">
        <f>G13</f>
        <v>30019572.994788997</v>
      </c>
      <c r="H55" s="1"/>
      <c r="I55" s="1"/>
      <c r="J55" s="1"/>
      <c r="K55" s="1"/>
      <c r="L55" s="1"/>
      <c r="M55" s="1"/>
      <c r="N55" s="1"/>
      <c r="O55" s="1"/>
      <c r="P55" s="1"/>
      <c r="Q55" s="1"/>
      <c r="R55" s="1"/>
      <c r="S55" s="1"/>
      <c r="T55" s="1"/>
      <c r="U55" s="1"/>
      <c r="V55" s="1"/>
      <c r="W55" s="1"/>
      <c r="X55" s="1"/>
      <c r="Y55" s="1"/>
      <c r="Z55" s="1"/>
    </row>
    <row r="56" spans="1:26" ht="14.25" customHeight="1">
      <c r="A56" s="118" t="s">
        <v>112</v>
      </c>
      <c r="B56" s="105"/>
      <c r="C56" s="123">
        <v>0</v>
      </c>
      <c r="D56" s="123">
        <f>D55*'1'!$AB$7</f>
        <v>5089952.8503999999</v>
      </c>
      <c r="E56" s="123">
        <f>E55*'1'!$AB$7</f>
        <v>3933557.4598490358</v>
      </c>
      <c r="F56" s="123">
        <f>F55*'1'!$AB$7</f>
        <v>6710913.048193017</v>
      </c>
      <c r="G56" s="123">
        <f>G55*'1'!$AB$7</f>
        <v>9606263.3583324794</v>
      </c>
      <c r="H56" s="1"/>
      <c r="I56" s="1"/>
      <c r="J56" s="1"/>
      <c r="K56" s="1"/>
      <c r="L56" s="1"/>
      <c r="M56" s="1"/>
      <c r="N56" s="1"/>
      <c r="O56" s="1"/>
      <c r="P56" s="1"/>
      <c r="Q56" s="1"/>
      <c r="R56" s="1"/>
      <c r="S56" s="1"/>
      <c r="T56" s="1"/>
      <c r="U56" s="1"/>
      <c r="V56" s="1"/>
      <c r="W56" s="1"/>
      <c r="X56" s="1"/>
      <c r="Y56" s="1"/>
      <c r="Z56" s="1"/>
    </row>
    <row r="57" spans="1:26" ht="14.25" customHeight="1">
      <c r="A57" s="120" t="s">
        <v>113</v>
      </c>
      <c r="B57" s="105"/>
      <c r="C57" s="123">
        <f>C55-C56</f>
        <v>10376450</v>
      </c>
      <c r="D57" s="123">
        <f>D55-D56</f>
        <v>10816149.807099998</v>
      </c>
      <c r="E57" s="123">
        <f>E55-E56</f>
        <v>8358809.6021792013</v>
      </c>
      <c r="F57" s="123">
        <f>F55-F56</f>
        <v>14260690.227410162</v>
      </c>
      <c r="G57" s="123">
        <f>G55-G56</f>
        <v>20413309.636456519</v>
      </c>
      <c r="H57" s="1"/>
      <c r="I57" s="1"/>
      <c r="J57" s="1"/>
      <c r="K57" s="1"/>
      <c r="L57" s="1"/>
      <c r="M57" s="1"/>
      <c r="N57" s="1"/>
      <c r="O57" s="1"/>
      <c r="P57" s="1"/>
      <c r="Q57" s="1"/>
      <c r="R57" s="1"/>
      <c r="S57" s="1"/>
      <c r="T57" s="1"/>
      <c r="U57" s="1"/>
      <c r="V57" s="1"/>
      <c r="W57" s="1"/>
      <c r="X57" s="1"/>
      <c r="Y57" s="1"/>
      <c r="Z57" s="1"/>
    </row>
    <row r="58" spans="1:26" ht="14.25" customHeight="1">
      <c r="A58" s="118" t="s">
        <v>114</v>
      </c>
      <c r="B58" s="105"/>
      <c r="C58" s="123">
        <f>C52-B52</f>
        <v>7055985.9990768898</v>
      </c>
      <c r="D58" s="123">
        <f>D52-C52</f>
        <v>3760163.806635607</v>
      </c>
      <c r="E58" s="123">
        <f>E52-D52</f>
        <v>-2457340.2054853104</v>
      </c>
      <c r="F58" s="123">
        <f>F52-E52</f>
        <v>5901880.6245447397</v>
      </c>
      <c r="G58" s="123">
        <f>G52-F52</f>
        <v>6152619.4082121849</v>
      </c>
      <c r="H58" s="1"/>
      <c r="I58" s="1"/>
      <c r="J58" s="1"/>
      <c r="K58" s="1"/>
      <c r="L58" s="1"/>
      <c r="M58" s="1"/>
      <c r="N58" s="1"/>
      <c r="O58" s="1"/>
      <c r="P58" s="1"/>
      <c r="Q58" s="1"/>
      <c r="R58" s="1"/>
      <c r="S58" s="1"/>
      <c r="T58" s="1"/>
      <c r="U58" s="1"/>
      <c r="V58" s="1"/>
      <c r="W58" s="1"/>
      <c r="X58" s="1"/>
      <c r="Y58" s="1"/>
      <c r="Z58" s="1"/>
    </row>
    <row r="59" spans="1:26" ht="14.25" customHeight="1">
      <c r="A59" s="124" t="s">
        <v>115</v>
      </c>
      <c r="B59" s="125"/>
      <c r="C59" s="126">
        <f>SUM(C57:C58)</f>
        <v>17432435.999076888</v>
      </c>
      <c r="D59" s="126">
        <f>SUM(D57:D58)</f>
        <v>14576313.613735605</v>
      </c>
      <c r="E59" s="126">
        <f>SUM(E57:E58)</f>
        <v>5901469.3966938909</v>
      </c>
      <c r="F59" s="126">
        <f>SUM(F57:F58)</f>
        <v>20162570.8519549</v>
      </c>
      <c r="G59" s="126">
        <f>SUM(G57:G58)</f>
        <v>26565929.044668704</v>
      </c>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0">
    <mergeCell ref="A33:G33"/>
    <mergeCell ref="A41:G41"/>
    <mergeCell ref="A54:G54"/>
    <mergeCell ref="A28:G28"/>
    <mergeCell ref="A42:G42"/>
    <mergeCell ref="A21:G21"/>
    <mergeCell ref="A19:G19"/>
    <mergeCell ref="A2:G2"/>
    <mergeCell ref="A1:G1"/>
    <mergeCell ref="B4:G4"/>
  </mergeCells>
  <conditionalFormatting sqref="C17:G17">
    <cfRule type="cellIs" dxfId="10" priority="1" operator="lessThan">
      <formula>0</formula>
    </cfRule>
  </conditionalFormatting>
  <conditionalFormatting sqref="B22:G22">
    <cfRule type="cellIs" dxfId="9" priority="2" operator="lessThan">
      <formula>0</formula>
    </cfRule>
  </conditionalFormatting>
  <conditionalFormatting sqref="C59:G59">
    <cfRule type="cellIs" dxfId="8" priority="3"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000"/>
  <sheetViews>
    <sheetView showGridLines="0" topLeftCell="D7" workbookViewId="0">
      <selection activeCell="D33" sqref="D33"/>
    </sheetView>
  </sheetViews>
  <sheetFormatPr baseColWidth="10" defaultColWidth="14.44140625" defaultRowHeight="15" customHeight="1"/>
  <cols>
    <col min="1" max="1" width="11.44140625" customWidth="1"/>
    <col min="2" max="2" width="32.5546875" customWidth="1"/>
    <col min="3" max="3" width="24.33203125" customWidth="1"/>
    <col min="4" max="4" width="30" customWidth="1"/>
    <col min="5" max="5" width="37" bestFit="1" customWidth="1"/>
    <col min="6" max="6" width="26" customWidth="1"/>
    <col min="7" max="8" width="20.6640625" customWidth="1"/>
    <col min="9" max="9" width="11.44140625" customWidth="1"/>
    <col min="10" max="10" width="12" customWidth="1"/>
    <col min="11" max="14" width="11.44140625" customWidth="1"/>
    <col min="15" max="15" width="15.33203125" customWidth="1"/>
    <col min="16" max="16" width="21.5546875" customWidth="1"/>
    <col min="17" max="26" width="11.441406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38.25" customHeight="1">
      <c r="A2" s="1"/>
      <c r="B2" s="133" t="s">
        <v>116</v>
      </c>
      <c r="C2" s="134"/>
      <c r="D2" s="134"/>
      <c r="E2" s="134"/>
      <c r="F2" s="134"/>
      <c r="G2" s="133"/>
      <c r="H2" s="134"/>
      <c r="I2" s="1"/>
      <c r="J2" s="1"/>
      <c r="K2" s="1"/>
      <c r="L2" s="1"/>
      <c r="M2" s="1"/>
      <c r="N2" s="1"/>
      <c r="O2" s="1"/>
      <c r="P2" s="1"/>
      <c r="Q2" s="1"/>
      <c r="R2" s="1"/>
      <c r="S2" s="1"/>
      <c r="T2" s="1"/>
      <c r="U2" s="1"/>
      <c r="V2" s="1"/>
      <c r="W2" s="1"/>
      <c r="X2" s="1"/>
      <c r="Y2" s="1"/>
      <c r="Z2" s="1"/>
    </row>
    <row r="3" spans="1:26" ht="15.75" customHeight="1">
      <c r="A3" s="1"/>
      <c r="B3" s="157" t="s">
        <v>117</v>
      </c>
      <c r="C3" s="134"/>
      <c r="D3" s="134"/>
      <c r="E3" s="158">
        <v>0.15</v>
      </c>
      <c r="F3" s="159"/>
      <c r="G3" s="1"/>
      <c r="H3" s="1"/>
      <c r="I3" s="1"/>
      <c r="J3" s="1"/>
      <c r="K3" s="1"/>
      <c r="L3" s="1"/>
      <c r="M3" s="1"/>
      <c r="N3" s="1"/>
      <c r="O3" s="1"/>
      <c r="P3" s="1"/>
      <c r="Q3" s="1"/>
      <c r="R3" s="1"/>
      <c r="S3" s="1"/>
      <c r="T3" s="1"/>
      <c r="U3" s="1"/>
      <c r="V3" s="1"/>
      <c r="W3" s="1"/>
      <c r="X3" s="1"/>
      <c r="Y3" s="1"/>
      <c r="Z3" s="1"/>
    </row>
    <row r="4" spans="1:26" ht="16.5" customHeight="1">
      <c r="A4" s="1"/>
      <c r="B4" s="134"/>
      <c r="C4" s="134"/>
      <c r="D4" s="134"/>
      <c r="E4" s="160"/>
      <c r="F4" s="161"/>
      <c r="G4" s="1"/>
      <c r="H4" s="1"/>
      <c r="I4" s="1"/>
      <c r="J4" s="1"/>
      <c r="K4" s="1"/>
      <c r="L4" s="1"/>
      <c r="M4" s="1"/>
      <c r="N4" s="1"/>
      <c r="O4" s="66"/>
      <c r="P4" s="1"/>
      <c r="Q4" s="1"/>
      <c r="R4" s="1"/>
      <c r="S4" s="1"/>
      <c r="T4" s="1"/>
      <c r="U4" s="1"/>
      <c r="V4" s="1"/>
      <c r="W4" s="1"/>
      <c r="X4" s="1"/>
      <c r="Y4" s="1"/>
      <c r="Z4" s="1"/>
    </row>
    <row r="5" spans="1:26" ht="14.25" customHeight="1">
      <c r="A5" s="1"/>
      <c r="B5" s="1"/>
      <c r="C5" s="1"/>
      <c r="D5" s="1"/>
      <c r="E5" s="1"/>
      <c r="F5" s="1"/>
      <c r="G5" s="1"/>
      <c r="H5" s="1"/>
      <c r="I5" s="1"/>
      <c r="J5" s="1"/>
      <c r="K5" s="1"/>
      <c r="L5" s="1"/>
      <c r="M5" s="1"/>
      <c r="N5" s="1"/>
      <c r="O5" s="66"/>
      <c r="P5" s="67"/>
      <c r="Q5" s="1"/>
      <c r="R5" s="1"/>
      <c r="S5" s="1"/>
      <c r="T5" s="1"/>
      <c r="U5" s="1"/>
      <c r="V5" s="1"/>
      <c r="W5" s="1"/>
      <c r="X5" s="1"/>
      <c r="Y5" s="1"/>
      <c r="Z5" s="1"/>
    </row>
    <row r="6" spans="1:26" ht="14.25" customHeight="1">
      <c r="A6" s="1"/>
      <c r="B6" s="68" t="s">
        <v>118</v>
      </c>
      <c r="C6" s="69" t="s">
        <v>119</v>
      </c>
      <c r="D6" s="70">
        <f>'4'!C20</f>
        <v>2021</v>
      </c>
      <c r="E6" s="70">
        <f>'4'!D20</f>
        <v>2022</v>
      </c>
      <c r="F6" s="70">
        <f>'4'!E20</f>
        <v>2023</v>
      </c>
      <c r="G6" s="70">
        <f>'4'!F20</f>
        <v>2024</v>
      </c>
      <c r="H6" s="71">
        <f>'4'!G20</f>
        <v>2025</v>
      </c>
      <c r="I6" s="1"/>
      <c r="J6" s="1"/>
      <c r="K6" s="1"/>
      <c r="L6" s="1"/>
      <c r="M6" s="1"/>
      <c r="N6" s="1"/>
      <c r="O6" s="66"/>
      <c r="P6" s="72"/>
      <c r="Q6" s="1"/>
      <c r="R6" s="1"/>
      <c r="S6" s="1"/>
      <c r="T6" s="1"/>
      <c r="U6" s="1"/>
      <c r="V6" s="1"/>
      <c r="W6" s="1"/>
      <c r="X6" s="1"/>
      <c r="Y6" s="1"/>
      <c r="Z6" s="1"/>
    </row>
    <row r="7" spans="1:26" ht="14.25" customHeight="1">
      <c r="A7" s="1"/>
      <c r="B7" s="73"/>
      <c r="C7" s="74">
        <f>-'3'!D14</f>
        <v>-15335295.833333334</v>
      </c>
      <c r="D7" s="74">
        <f>'4'!C59</f>
        <v>17432435.999076888</v>
      </c>
      <c r="E7" s="74">
        <f>'4'!D59</f>
        <v>14576313.613735605</v>
      </c>
      <c r="F7" s="74">
        <f>'4'!E59</f>
        <v>5901469.3966938909</v>
      </c>
      <c r="G7" s="74">
        <f>'4'!F59</f>
        <v>20162570.8519549</v>
      </c>
      <c r="H7" s="75">
        <f>'4'!G59</f>
        <v>26565929.044668704</v>
      </c>
      <c r="I7" s="1"/>
      <c r="J7" s="1"/>
      <c r="K7" s="1"/>
      <c r="L7" s="1"/>
      <c r="M7" s="1"/>
      <c r="N7" s="1"/>
      <c r="O7" s="66"/>
      <c r="P7" s="72"/>
      <c r="Q7" s="1"/>
      <c r="R7" s="1"/>
      <c r="S7" s="1"/>
      <c r="T7" s="1"/>
      <c r="U7" s="1"/>
      <c r="V7" s="1"/>
      <c r="W7" s="1"/>
      <c r="X7" s="1"/>
      <c r="Y7" s="1"/>
      <c r="Z7" s="1"/>
    </row>
    <row r="8" spans="1:26" ht="14.25" customHeight="1">
      <c r="A8" s="1"/>
      <c r="B8" s="1"/>
      <c r="C8" s="3">
        <f>C7/(1+$E$3)^0</f>
        <v>-15335295.833333334</v>
      </c>
      <c r="D8" s="3">
        <f>D7/(1+$E$3)^1</f>
        <v>15158639.999197295</v>
      </c>
      <c r="E8" s="3">
        <f>E7/(1+$E$3)^2</f>
        <v>11021787.231558114</v>
      </c>
      <c r="F8" s="3">
        <f>F7/(1+$E$3)^3</f>
        <v>3880311.9235268463</v>
      </c>
      <c r="G8" s="3">
        <f>G7/(1+$E$3)^4</f>
        <v>11528015.324104706</v>
      </c>
      <c r="H8" s="3">
        <f>H7/(1+$E$3)^5</f>
        <v>13207961.872594403</v>
      </c>
      <c r="I8" s="1"/>
      <c r="J8" s="1"/>
      <c r="K8" s="1"/>
      <c r="L8" s="1"/>
      <c r="M8" s="1"/>
      <c r="N8" s="1"/>
      <c r="O8" s="66"/>
      <c r="P8" s="72"/>
      <c r="Q8" s="1"/>
      <c r="R8" s="1"/>
      <c r="S8" s="1"/>
      <c r="T8" s="1"/>
      <c r="U8" s="1"/>
      <c r="V8" s="1"/>
      <c r="W8" s="1"/>
      <c r="X8" s="1"/>
      <c r="Y8" s="1"/>
      <c r="Z8" s="1"/>
    </row>
    <row r="9" spans="1:26" ht="26.25" customHeight="1">
      <c r="A9" s="1"/>
      <c r="B9" s="44" t="s">
        <v>120</v>
      </c>
      <c r="C9" s="45"/>
      <c r="D9" s="76">
        <f>NPV(E3,D7:H7)+$C$7</f>
        <v>39461420.517648026</v>
      </c>
      <c r="E9" s="1"/>
      <c r="F9" s="1"/>
      <c r="G9" s="1"/>
      <c r="H9" s="1"/>
      <c r="I9" s="1"/>
      <c r="J9" s="1"/>
      <c r="K9" s="1"/>
      <c r="L9" s="1"/>
      <c r="M9" s="1"/>
      <c r="N9" s="1"/>
      <c r="O9" s="66"/>
      <c r="P9" s="72"/>
      <c r="Q9" s="1"/>
      <c r="R9" s="1"/>
      <c r="S9" s="1"/>
      <c r="T9" s="1"/>
      <c r="U9" s="1"/>
      <c r="V9" s="1"/>
      <c r="W9" s="1"/>
      <c r="X9" s="1"/>
      <c r="Y9" s="1"/>
      <c r="Z9" s="1"/>
    </row>
    <row r="10" spans="1:26" ht="24" customHeight="1">
      <c r="A10" s="1"/>
      <c r="B10" s="77" t="s">
        <v>121</v>
      </c>
      <c r="C10" s="45"/>
      <c r="D10" s="78">
        <f>IF(ISERROR(IRR(C7:H7)),"NO_APLICA",(IRR(C7:H7)))</f>
        <v>0.9893778553267818</v>
      </c>
      <c r="E10" s="1"/>
      <c r="F10" s="79" t="s">
        <v>122</v>
      </c>
      <c r="G10" s="45"/>
      <c r="H10" s="93">
        <f>IF(ISERROR(-C8/AVERAGE(D8:H8)),"NO_APLICA",(-C8/AVERAGE(D8:H8)))</f>
        <v>1.3992896704894153</v>
      </c>
      <c r="I10" s="80" t="s">
        <v>44</v>
      </c>
      <c r="J10" s="1"/>
      <c r="K10" s="1"/>
      <c r="L10" s="1"/>
      <c r="M10" s="1"/>
      <c r="N10" s="1"/>
      <c r="O10" s="1"/>
      <c r="P10" s="81"/>
      <c r="Q10" s="1"/>
      <c r="R10" s="1"/>
      <c r="S10" s="1"/>
      <c r="T10" s="1"/>
      <c r="U10" s="1"/>
      <c r="V10" s="1"/>
      <c r="W10" s="1"/>
      <c r="X10" s="1"/>
      <c r="Y10" s="1"/>
      <c r="Z10" s="1"/>
    </row>
    <row r="11" spans="1:26" ht="14.25" customHeight="1">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25" customHeight="1">
      <c r="A12" s="1"/>
      <c r="B12" s="162" t="s">
        <v>123</v>
      </c>
      <c r="C12" s="152"/>
      <c r="D12" s="152"/>
      <c r="E12" s="152"/>
      <c r="F12" s="152"/>
      <c r="G12" s="152"/>
      <c r="H12" s="130"/>
      <c r="I12" s="1"/>
      <c r="J12" s="1"/>
      <c r="K12" s="1"/>
      <c r="L12" s="1"/>
      <c r="M12" s="1"/>
      <c r="N12" s="1"/>
      <c r="O12" s="1"/>
      <c r="P12" s="1"/>
      <c r="Q12" s="1"/>
      <c r="R12" s="1"/>
      <c r="S12" s="1"/>
      <c r="T12" s="1"/>
      <c r="U12" s="1"/>
      <c r="V12" s="1"/>
      <c r="W12" s="1"/>
      <c r="X12" s="1"/>
      <c r="Y12" s="1"/>
      <c r="Z12" s="1"/>
    </row>
    <row r="13" spans="1:26" ht="14.25" customHeight="1">
      <c r="A13" s="1"/>
      <c r="B13" s="82" t="str">
        <f>'1'!B2</f>
        <v>NOMBRE DEL PRODUCTO O SERVICIO</v>
      </c>
      <c r="C13" s="82" t="s">
        <v>124</v>
      </c>
      <c r="D13" s="82" t="s">
        <v>125</v>
      </c>
      <c r="E13" s="82" t="s">
        <v>126</v>
      </c>
      <c r="F13" s="82" t="s">
        <v>127</v>
      </c>
      <c r="G13" s="1"/>
      <c r="H13" s="3"/>
      <c r="I13" s="3"/>
      <c r="J13" s="3" t="s">
        <v>128</v>
      </c>
      <c r="K13" s="1"/>
      <c r="L13" s="1"/>
      <c r="M13" s="1"/>
      <c r="N13" s="1"/>
      <c r="O13" s="1"/>
      <c r="P13" s="1"/>
      <c r="Q13" s="1"/>
      <c r="R13" s="1"/>
      <c r="S13" s="1"/>
      <c r="T13" s="1"/>
      <c r="U13" s="1"/>
      <c r="V13" s="1"/>
      <c r="W13" s="1"/>
      <c r="X13" s="1"/>
      <c r="Y13" s="1"/>
      <c r="Z13" s="1"/>
    </row>
    <row r="14" spans="1:26" ht="14.25" customHeight="1">
      <c r="A14" s="1"/>
      <c r="B14" s="23" t="str">
        <f>'1'!B3</f>
        <v xml:space="preserve">Moviid </v>
      </c>
      <c r="C14" s="83">
        <f>'1'!D3-'1'!D17</f>
        <v>650963</v>
      </c>
      <c r="D14" s="84">
        <f>'1'!F3</f>
        <v>1</v>
      </c>
      <c r="E14" s="83">
        <f t="shared" ref="E14:E23" si="0">C14*D14</f>
        <v>650963</v>
      </c>
      <c r="F14" s="85">
        <f t="shared" ref="F14:F23" si="1">$E$27*D14</f>
        <v>133.13813534717028</v>
      </c>
      <c r="G14" s="23" t="s">
        <v>129</v>
      </c>
      <c r="H14" s="12">
        <f>'1'!D3</f>
        <v>900000</v>
      </c>
      <c r="I14" s="86">
        <f t="shared" ref="I14:I23" si="2">$B$34*D14</f>
        <v>266.27627069434055</v>
      </c>
      <c r="J14" s="12">
        <f>'1'!D17</f>
        <v>249037</v>
      </c>
      <c r="K14" s="1"/>
      <c r="L14" s="1"/>
      <c r="M14" s="1"/>
      <c r="N14" s="1"/>
      <c r="O14" s="1"/>
      <c r="P14" s="1"/>
      <c r="Q14" s="1"/>
      <c r="R14" s="1"/>
      <c r="S14" s="1"/>
      <c r="T14" s="1"/>
      <c r="U14" s="1"/>
      <c r="V14" s="1"/>
      <c r="W14" s="1"/>
      <c r="X14" s="1"/>
      <c r="Y14" s="1"/>
      <c r="Z14" s="1"/>
    </row>
    <row r="15" spans="1:26" ht="14.25" customHeight="1">
      <c r="A15" s="1"/>
      <c r="B15" s="57">
        <f>'1'!B4</f>
        <v>0</v>
      </c>
      <c r="C15" s="83">
        <f>'1'!D4-'1'!D18</f>
        <v>0</v>
      </c>
      <c r="D15" s="84">
        <f>'1'!F4</f>
        <v>0</v>
      </c>
      <c r="E15" s="83">
        <f t="shared" si="0"/>
        <v>0</v>
      </c>
      <c r="F15" s="85">
        <f t="shared" si="1"/>
        <v>0</v>
      </c>
      <c r="G15" s="23" t="str">
        <f t="shared" ref="G15:G24" si="3">G14</f>
        <v>UNIDADES</v>
      </c>
      <c r="H15" s="12">
        <f>'1'!D4</f>
        <v>0</v>
      </c>
      <c r="I15" s="86">
        <f t="shared" si="2"/>
        <v>0</v>
      </c>
      <c r="J15" s="12">
        <f>'1'!D18</f>
        <v>0</v>
      </c>
      <c r="K15" s="1"/>
      <c r="L15" s="1"/>
      <c r="M15" s="1"/>
      <c r="N15" s="1"/>
      <c r="O15" s="1"/>
      <c r="P15" s="1"/>
      <c r="Q15" s="1"/>
      <c r="R15" s="1"/>
      <c r="S15" s="1"/>
      <c r="T15" s="1"/>
      <c r="U15" s="1"/>
      <c r="V15" s="1"/>
      <c r="W15" s="1"/>
      <c r="X15" s="1"/>
      <c r="Y15" s="1"/>
      <c r="Z15" s="1"/>
    </row>
    <row r="16" spans="1:26" ht="14.25" customHeight="1">
      <c r="A16" s="1"/>
      <c r="B16" s="57">
        <f>'1'!B5</f>
        <v>0</v>
      </c>
      <c r="C16" s="83">
        <f>'1'!D5-'1'!D19</f>
        <v>0</v>
      </c>
      <c r="D16" s="84">
        <f>'1'!F5</f>
        <v>0</v>
      </c>
      <c r="E16" s="83">
        <f t="shared" si="0"/>
        <v>0</v>
      </c>
      <c r="F16" s="85">
        <f t="shared" si="1"/>
        <v>0</v>
      </c>
      <c r="G16" s="23" t="str">
        <f t="shared" si="3"/>
        <v>UNIDADES</v>
      </c>
      <c r="H16" s="12">
        <f>'1'!D5</f>
        <v>0</v>
      </c>
      <c r="I16" s="86">
        <f t="shared" si="2"/>
        <v>0</v>
      </c>
      <c r="J16" s="12">
        <f>'1'!D19</f>
        <v>0</v>
      </c>
      <c r="K16" s="1"/>
      <c r="L16" s="1"/>
      <c r="M16" s="1"/>
      <c r="N16" s="1"/>
      <c r="O16" s="1"/>
      <c r="P16" s="1"/>
      <c r="Q16" s="1"/>
      <c r="R16" s="1"/>
      <c r="S16" s="1"/>
      <c r="T16" s="1"/>
      <c r="U16" s="1"/>
      <c r="V16" s="1"/>
      <c r="W16" s="1"/>
      <c r="X16" s="1"/>
      <c r="Y16" s="1"/>
      <c r="Z16" s="1"/>
    </row>
    <row r="17" spans="1:26" ht="14.25" customHeight="1">
      <c r="A17" s="1"/>
      <c r="B17" s="57">
        <f>'1'!B6</f>
        <v>0</v>
      </c>
      <c r="C17" s="83">
        <f>'1'!D6-'1'!D20</f>
        <v>0</v>
      </c>
      <c r="D17" s="84">
        <f>'1'!F6</f>
        <v>0</v>
      </c>
      <c r="E17" s="83">
        <f t="shared" si="0"/>
        <v>0</v>
      </c>
      <c r="F17" s="85">
        <f t="shared" si="1"/>
        <v>0</v>
      </c>
      <c r="G17" s="23" t="str">
        <f t="shared" si="3"/>
        <v>UNIDADES</v>
      </c>
      <c r="H17" s="12">
        <f>'1'!D6</f>
        <v>0</v>
      </c>
      <c r="I17" s="86">
        <f t="shared" si="2"/>
        <v>0</v>
      </c>
      <c r="J17" s="12">
        <f>'1'!D20</f>
        <v>0</v>
      </c>
      <c r="K17" s="1"/>
      <c r="L17" s="1"/>
      <c r="M17" s="1"/>
      <c r="N17" s="1"/>
      <c r="O17" s="1"/>
      <c r="P17" s="1"/>
      <c r="Q17" s="1"/>
      <c r="R17" s="1"/>
      <c r="S17" s="1"/>
      <c r="T17" s="1"/>
      <c r="U17" s="1"/>
      <c r="V17" s="1"/>
      <c r="W17" s="1"/>
      <c r="X17" s="1"/>
      <c r="Y17" s="1"/>
      <c r="Z17" s="1"/>
    </row>
    <row r="18" spans="1:26" ht="14.25" customHeight="1">
      <c r="A18" s="1"/>
      <c r="B18" s="57">
        <f>'1'!B7</f>
        <v>0</v>
      </c>
      <c r="C18" s="83">
        <f>'1'!D7-'1'!D21</f>
        <v>0</v>
      </c>
      <c r="D18" s="84">
        <f>'1'!F7</f>
        <v>0</v>
      </c>
      <c r="E18" s="83">
        <f t="shared" si="0"/>
        <v>0</v>
      </c>
      <c r="F18" s="85">
        <f t="shared" si="1"/>
        <v>0</v>
      </c>
      <c r="G18" s="23" t="str">
        <f t="shared" si="3"/>
        <v>UNIDADES</v>
      </c>
      <c r="H18" s="12">
        <f>'1'!D7</f>
        <v>0</v>
      </c>
      <c r="I18" s="86">
        <f t="shared" si="2"/>
        <v>0</v>
      </c>
      <c r="J18" s="12">
        <f>'1'!D21</f>
        <v>0</v>
      </c>
      <c r="K18" s="1"/>
      <c r="L18" s="1"/>
      <c r="M18" s="1"/>
      <c r="N18" s="1"/>
      <c r="O18" s="1"/>
      <c r="P18" s="1"/>
      <c r="Q18" s="1"/>
      <c r="R18" s="1"/>
      <c r="S18" s="1"/>
      <c r="T18" s="1"/>
      <c r="U18" s="1"/>
      <c r="V18" s="1"/>
      <c r="W18" s="1"/>
      <c r="X18" s="1"/>
      <c r="Y18" s="1"/>
      <c r="Z18" s="1"/>
    </row>
    <row r="19" spans="1:26" ht="14.25" customHeight="1">
      <c r="A19" s="1"/>
      <c r="B19" s="57">
        <f>'1'!B8</f>
        <v>0</v>
      </c>
      <c r="C19" s="83">
        <f>'1'!D8-'1'!D22</f>
        <v>0</v>
      </c>
      <c r="D19" s="84">
        <f>'1'!F8</f>
        <v>0</v>
      </c>
      <c r="E19" s="83">
        <f t="shared" si="0"/>
        <v>0</v>
      </c>
      <c r="F19" s="85">
        <f t="shared" si="1"/>
        <v>0</v>
      </c>
      <c r="G19" s="23" t="str">
        <f t="shared" si="3"/>
        <v>UNIDADES</v>
      </c>
      <c r="H19" s="12">
        <f>'1'!D8</f>
        <v>0</v>
      </c>
      <c r="I19" s="86">
        <f t="shared" si="2"/>
        <v>0</v>
      </c>
      <c r="J19" s="12">
        <f>'1'!D22</f>
        <v>0</v>
      </c>
      <c r="K19" s="1"/>
      <c r="L19" s="1"/>
      <c r="M19" s="1"/>
      <c r="N19" s="1"/>
      <c r="O19" s="1"/>
      <c r="P19" s="1"/>
      <c r="Q19" s="1"/>
      <c r="R19" s="1"/>
      <c r="S19" s="1"/>
      <c r="T19" s="1"/>
      <c r="U19" s="1"/>
      <c r="V19" s="1"/>
      <c r="W19" s="1"/>
      <c r="X19" s="1"/>
      <c r="Y19" s="1"/>
      <c r="Z19" s="1"/>
    </row>
    <row r="20" spans="1:26" ht="14.25" customHeight="1">
      <c r="A20" s="1"/>
      <c r="B20" s="57">
        <f>'1'!B9</f>
        <v>0</v>
      </c>
      <c r="C20" s="83">
        <f>'1'!D9-'1'!D23</f>
        <v>0</v>
      </c>
      <c r="D20" s="84">
        <f>'1'!F9</f>
        <v>0</v>
      </c>
      <c r="E20" s="83">
        <f t="shared" si="0"/>
        <v>0</v>
      </c>
      <c r="F20" s="85">
        <f t="shared" si="1"/>
        <v>0</v>
      </c>
      <c r="G20" s="23" t="str">
        <f t="shared" si="3"/>
        <v>UNIDADES</v>
      </c>
      <c r="H20" s="12">
        <f>'1'!D9</f>
        <v>0</v>
      </c>
      <c r="I20" s="86">
        <f t="shared" si="2"/>
        <v>0</v>
      </c>
      <c r="J20" s="12">
        <f>'1'!D23</f>
        <v>0</v>
      </c>
      <c r="K20" s="1"/>
      <c r="L20" s="1"/>
      <c r="M20" s="1"/>
      <c r="N20" s="1"/>
      <c r="O20" s="1"/>
      <c r="P20" s="1"/>
      <c r="Q20" s="1"/>
      <c r="R20" s="1"/>
      <c r="S20" s="1"/>
      <c r="T20" s="1"/>
      <c r="U20" s="1"/>
      <c r="V20" s="1"/>
      <c r="W20" s="1"/>
      <c r="X20" s="1"/>
      <c r="Y20" s="1"/>
      <c r="Z20" s="1"/>
    </row>
    <row r="21" spans="1:26" ht="14.25" customHeight="1">
      <c r="A21" s="1"/>
      <c r="B21" s="57">
        <f>'1'!B10</f>
        <v>0</v>
      </c>
      <c r="C21" s="83">
        <f>'1'!D10-'1'!D24</f>
        <v>0</v>
      </c>
      <c r="D21" s="84">
        <f>'1'!F10</f>
        <v>0</v>
      </c>
      <c r="E21" s="83">
        <f t="shared" si="0"/>
        <v>0</v>
      </c>
      <c r="F21" s="85">
        <f t="shared" si="1"/>
        <v>0</v>
      </c>
      <c r="G21" s="23" t="str">
        <f t="shared" si="3"/>
        <v>UNIDADES</v>
      </c>
      <c r="H21" s="12">
        <f>'1'!D10</f>
        <v>0</v>
      </c>
      <c r="I21" s="86">
        <f t="shared" si="2"/>
        <v>0</v>
      </c>
      <c r="J21" s="12">
        <f>'1'!D24</f>
        <v>0</v>
      </c>
      <c r="K21" s="1"/>
      <c r="L21" s="1"/>
      <c r="M21" s="1"/>
      <c r="N21" s="1"/>
      <c r="O21" s="1"/>
      <c r="P21" s="1"/>
      <c r="Q21" s="1"/>
      <c r="R21" s="1"/>
      <c r="S21" s="1"/>
      <c r="T21" s="1"/>
      <c r="U21" s="1"/>
      <c r="V21" s="1"/>
      <c r="W21" s="1"/>
      <c r="X21" s="1"/>
      <c r="Y21" s="1"/>
      <c r="Z21" s="1"/>
    </row>
    <row r="22" spans="1:26" ht="14.25" customHeight="1">
      <c r="A22" s="1"/>
      <c r="B22" s="57">
        <f>'1'!B11</f>
        <v>0</v>
      </c>
      <c r="C22" s="83">
        <f>'1'!D11-'1'!D25</f>
        <v>0</v>
      </c>
      <c r="D22" s="84">
        <f>'1'!F11</f>
        <v>0</v>
      </c>
      <c r="E22" s="83">
        <f t="shared" si="0"/>
        <v>0</v>
      </c>
      <c r="F22" s="85">
        <f t="shared" si="1"/>
        <v>0</v>
      </c>
      <c r="G22" s="23" t="str">
        <f t="shared" si="3"/>
        <v>UNIDADES</v>
      </c>
      <c r="H22" s="12">
        <f>'1'!D11</f>
        <v>0</v>
      </c>
      <c r="I22" s="86">
        <f t="shared" si="2"/>
        <v>0</v>
      </c>
      <c r="J22" s="12">
        <f>'1'!D25</f>
        <v>0</v>
      </c>
      <c r="K22" s="1"/>
      <c r="L22" s="1"/>
      <c r="M22" s="1"/>
      <c r="N22" s="1"/>
      <c r="O22" s="1"/>
      <c r="P22" s="1"/>
      <c r="Q22" s="1"/>
      <c r="R22" s="1"/>
      <c r="S22" s="1"/>
      <c r="T22" s="1"/>
      <c r="U22" s="1"/>
      <c r="V22" s="1"/>
      <c r="W22" s="1"/>
      <c r="X22" s="1"/>
      <c r="Y22" s="1"/>
      <c r="Z22" s="1"/>
    </row>
    <row r="23" spans="1:26" ht="14.25" customHeight="1">
      <c r="A23" s="1"/>
      <c r="B23" s="23">
        <f>'1'!B12</f>
        <v>0</v>
      </c>
      <c r="C23" s="83">
        <f>'1'!D12-'1'!D26</f>
        <v>0</v>
      </c>
      <c r="D23" s="84">
        <f>'1'!F12</f>
        <v>0</v>
      </c>
      <c r="E23" s="83">
        <f t="shared" si="0"/>
        <v>0</v>
      </c>
      <c r="F23" s="85">
        <f t="shared" si="1"/>
        <v>0</v>
      </c>
      <c r="G23" s="23" t="str">
        <f t="shared" si="3"/>
        <v>UNIDADES</v>
      </c>
      <c r="H23" s="12">
        <f>'1'!D12</f>
        <v>0</v>
      </c>
      <c r="I23" s="86">
        <f t="shared" si="2"/>
        <v>0</v>
      </c>
      <c r="J23" s="12">
        <f>'1'!D26</f>
        <v>0</v>
      </c>
      <c r="K23" s="1"/>
      <c r="L23" s="1"/>
      <c r="M23" s="1"/>
      <c r="N23" s="1"/>
      <c r="O23" s="1"/>
      <c r="P23" s="1"/>
      <c r="Q23" s="1"/>
      <c r="R23" s="1"/>
      <c r="S23" s="1"/>
      <c r="T23" s="1"/>
      <c r="U23" s="1"/>
      <c r="V23" s="1"/>
      <c r="W23" s="1"/>
      <c r="X23" s="1"/>
      <c r="Y23" s="1"/>
      <c r="Z23" s="1"/>
    </row>
    <row r="24" spans="1:26" ht="14.25" customHeight="1">
      <c r="A24" s="1"/>
      <c r="B24" s="1"/>
      <c r="C24" s="24"/>
      <c r="D24" s="87"/>
      <c r="E24" s="24"/>
      <c r="F24" s="88">
        <f>SUM(F14:F23)</f>
        <v>133.13813534717028</v>
      </c>
      <c r="G24" s="1" t="str">
        <f t="shared" si="3"/>
        <v>UNIDADES</v>
      </c>
      <c r="H24" s="12"/>
      <c r="I24" s="86"/>
      <c r="J24" s="12"/>
      <c r="K24" s="1"/>
      <c r="L24" s="1"/>
      <c r="M24" s="1"/>
      <c r="N24" s="1"/>
      <c r="O24" s="1"/>
      <c r="P24" s="1"/>
      <c r="Q24" s="1"/>
      <c r="R24" s="1"/>
      <c r="S24" s="1"/>
      <c r="T24" s="1"/>
      <c r="U24" s="1"/>
      <c r="V24" s="1"/>
      <c r="W24" s="1"/>
      <c r="X24" s="1"/>
      <c r="Y24" s="1"/>
      <c r="Z24" s="1"/>
    </row>
    <row r="25" spans="1:26" ht="12.75" customHeight="1">
      <c r="A25" s="1"/>
      <c r="B25" s="1"/>
      <c r="C25" s="24"/>
      <c r="D25" s="87"/>
      <c r="E25" s="24"/>
      <c r="F25" s="88"/>
      <c r="G25" s="1"/>
      <c r="H25" s="12"/>
      <c r="I25" s="86"/>
      <c r="J25" s="12"/>
      <c r="K25" s="1"/>
      <c r="L25" s="1"/>
      <c r="M25" s="1"/>
      <c r="N25" s="1"/>
      <c r="O25" s="1"/>
      <c r="P25" s="1"/>
      <c r="Q25" s="1"/>
      <c r="R25" s="1"/>
      <c r="S25" s="1"/>
      <c r="T25" s="1"/>
      <c r="U25" s="1"/>
      <c r="V25" s="1"/>
      <c r="W25" s="1"/>
      <c r="X25" s="1"/>
      <c r="Y25" s="1"/>
      <c r="Z25" s="1"/>
    </row>
    <row r="26" spans="1:26" ht="21" customHeight="1">
      <c r="A26" s="1"/>
      <c r="B26" s="156" t="s">
        <v>130</v>
      </c>
      <c r="C26" s="134"/>
      <c r="D26" s="134"/>
      <c r="E26" s="89">
        <f>SUM(E14:E23)</f>
        <v>650963</v>
      </c>
      <c r="F26" s="1"/>
      <c r="G26" s="1"/>
      <c r="H26" s="3"/>
      <c r="I26" s="3"/>
      <c r="J26" s="3"/>
      <c r="K26" s="1"/>
      <c r="L26" s="1"/>
      <c r="M26" s="1"/>
      <c r="N26" s="1"/>
      <c r="O26" s="1"/>
      <c r="P26" s="1"/>
      <c r="Q26" s="1"/>
      <c r="R26" s="1"/>
      <c r="S26" s="1"/>
      <c r="T26" s="1"/>
      <c r="U26" s="1"/>
      <c r="V26" s="1"/>
      <c r="W26" s="1"/>
      <c r="X26" s="1"/>
      <c r="Y26" s="1"/>
      <c r="Z26" s="1"/>
    </row>
    <row r="27" spans="1:26" ht="19.5" customHeight="1">
      <c r="A27" s="1"/>
      <c r="B27" s="156" t="s">
        <v>131</v>
      </c>
      <c r="C27" s="134"/>
      <c r="D27" s="134"/>
      <c r="E27" s="88">
        <f>IF(E26=0,0,('2'!C23+'2'!F31+'2'!C25)/'5'!E26)</f>
        <v>133.13813534717028</v>
      </c>
      <c r="F27" s="90" t="s">
        <v>129</v>
      </c>
      <c r="G27" s="1"/>
      <c r="H27" s="91"/>
      <c r="I27" s="1"/>
      <c r="J27" s="1"/>
      <c r="K27" s="1"/>
      <c r="L27" s="1"/>
      <c r="M27" s="1"/>
      <c r="N27" s="1"/>
      <c r="O27" s="1"/>
      <c r="P27" s="1"/>
      <c r="Q27" s="1"/>
      <c r="R27" s="1"/>
      <c r="S27" s="1"/>
      <c r="T27" s="1"/>
      <c r="U27" s="1"/>
      <c r="V27" s="1"/>
      <c r="W27" s="1"/>
      <c r="X27" s="1"/>
      <c r="Y27" s="1"/>
      <c r="Z27" s="1"/>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4.25" customHeight="1">
      <c r="A30" s="1"/>
      <c r="B30" s="3"/>
      <c r="C30" s="3"/>
      <c r="D30" s="3"/>
      <c r="E30" s="3"/>
      <c r="F30" s="3"/>
      <c r="G30" s="3"/>
      <c r="H30" s="1"/>
      <c r="I30" s="1"/>
      <c r="J30" s="1"/>
      <c r="K30" s="1"/>
      <c r="L30" s="1"/>
      <c r="M30" s="1"/>
      <c r="N30" s="1"/>
      <c r="O30" s="1"/>
      <c r="P30" s="1"/>
      <c r="Q30" s="1"/>
      <c r="R30" s="1"/>
      <c r="S30" s="1"/>
      <c r="T30" s="1"/>
      <c r="U30" s="1"/>
      <c r="V30" s="1"/>
      <c r="W30" s="1"/>
      <c r="X30" s="1"/>
      <c r="Y30" s="1"/>
      <c r="Z30" s="1"/>
    </row>
    <row r="31" spans="1:26" ht="14.25" customHeight="1">
      <c r="A31" s="163"/>
      <c r="B31" s="163"/>
      <c r="C31" s="163" t="s">
        <v>132</v>
      </c>
      <c r="D31" s="163" t="s">
        <v>133</v>
      </c>
      <c r="E31" s="163" t="s">
        <v>134</v>
      </c>
      <c r="F31" s="163" t="s">
        <v>135</v>
      </c>
      <c r="G31" s="3"/>
      <c r="H31" s="1"/>
      <c r="I31" s="1"/>
      <c r="J31" s="1"/>
      <c r="K31" s="1"/>
      <c r="L31" s="1"/>
      <c r="M31" s="1"/>
      <c r="N31" s="1"/>
      <c r="O31" s="1"/>
      <c r="P31" s="1"/>
      <c r="Q31" s="1"/>
      <c r="R31" s="1"/>
      <c r="S31" s="1"/>
      <c r="T31" s="1"/>
      <c r="U31" s="1"/>
      <c r="V31" s="1"/>
      <c r="W31" s="1"/>
      <c r="X31" s="1"/>
      <c r="Y31" s="1"/>
      <c r="Z31" s="1"/>
    </row>
    <row r="32" spans="1:26" ht="14.25" customHeight="1">
      <c r="A32" s="163"/>
      <c r="B32" s="163">
        <v>0</v>
      </c>
      <c r="C32" s="164">
        <f>'2'!C25+'2'!F31+'2'!C23</f>
        <v>86668000</v>
      </c>
      <c r="D32" s="163">
        <f>0</f>
        <v>0</v>
      </c>
      <c r="E32" s="163">
        <v>0</v>
      </c>
      <c r="F32" s="164">
        <f>C32+E32</f>
        <v>86668000</v>
      </c>
      <c r="G32" s="3"/>
      <c r="H32" s="1"/>
      <c r="I32" s="1"/>
      <c r="J32" s="1"/>
      <c r="K32" s="1"/>
      <c r="L32" s="1"/>
      <c r="M32" s="1"/>
      <c r="N32" s="1"/>
      <c r="O32" s="1"/>
      <c r="P32" s="1"/>
      <c r="Q32" s="1"/>
      <c r="R32" s="1"/>
      <c r="S32" s="1"/>
      <c r="T32" s="1"/>
      <c r="U32" s="1"/>
      <c r="V32" s="1"/>
      <c r="W32" s="1"/>
      <c r="X32" s="1"/>
      <c r="Y32" s="1"/>
      <c r="Z32" s="1"/>
    </row>
    <row r="33" spans="1:26" ht="14.25" customHeight="1">
      <c r="A33" s="163"/>
      <c r="B33" s="165">
        <f>F24</f>
        <v>133.13813534717028</v>
      </c>
      <c r="C33" s="164">
        <f>C32</f>
        <v>86668000</v>
      </c>
      <c r="D33" s="164">
        <f>SUMPRODUCT(F14:F23,H14:H23)</f>
        <v>119824321.81245326</v>
      </c>
      <c r="E33" s="164">
        <f>SUMPRODUCT(F14:F23,J14:J23)</f>
        <v>33156321.812453244</v>
      </c>
      <c r="F33" s="164">
        <f>C33+E33</f>
        <v>119824321.81245324</v>
      </c>
      <c r="G33" s="3"/>
      <c r="H33" s="1"/>
      <c r="I33" s="1"/>
      <c r="J33" s="1"/>
      <c r="K33" s="1"/>
      <c r="L33" s="1"/>
      <c r="M33" s="1"/>
      <c r="N33" s="1"/>
      <c r="O33" s="1"/>
      <c r="P33" s="1"/>
      <c r="Q33" s="1"/>
      <c r="R33" s="1"/>
      <c r="S33" s="1"/>
      <c r="T33" s="1"/>
      <c r="U33" s="1"/>
      <c r="V33" s="1"/>
      <c r="W33" s="1"/>
      <c r="X33" s="1"/>
      <c r="Y33" s="1"/>
      <c r="Z33" s="1"/>
    </row>
    <row r="34" spans="1:26" ht="14.25" customHeight="1">
      <c r="A34" s="1"/>
      <c r="B34" s="86">
        <f>B33*2</f>
        <v>266.27627069434055</v>
      </c>
      <c r="C34" s="12">
        <f>C33</f>
        <v>86668000</v>
      </c>
      <c r="D34" s="12">
        <f>SUMPRODUCT(H14:H23,I14:I23)</f>
        <v>239648643.62490651</v>
      </c>
      <c r="E34" s="12">
        <f>SUMPRODUCT(I14:I23,J14:J23)</f>
        <v>66312643.624906488</v>
      </c>
      <c r="F34" s="12">
        <f>C34+E34</f>
        <v>152980643.62490648</v>
      </c>
      <c r="G34" s="3"/>
      <c r="H34" s="1"/>
      <c r="I34" s="1"/>
      <c r="J34" s="1"/>
      <c r="K34" s="1"/>
      <c r="L34" s="1"/>
      <c r="M34" s="1"/>
      <c r="N34" s="1"/>
      <c r="O34" s="1"/>
      <c r="P34" s="1"/>
      <c r="Q34" s="1"/>
      <c r="R34" s="1"/>
      <c r="S34" s="1"/>
      <c r="T34" s="1"/>
      <c r="U34" s="1"/>
      <c r="V34" s="1"/>
      <c r="W34" s="1"/>
      <c r="X34" s="1"/>
      <c r="Y34" s="1"/>
      <c r="Z34" s="1"/>
    </row>
    <row r="35" spans="1:26" ht="14.25" customHeight="1">
      <c r="A35" s="1"/>
      <c r="B35" s="3"/>
      <c r="C35" s="12"/>
      <c r="D35" s="3"/>
      <c r="E35" s="3"/>
      <c r="F35" s="3"/>
      <c r="G35" s="3"/>
      <c r="H35" s="1"/>
      <c r="I35" s="1"/>
      <c r="J35" s="1"/>
      <c r="K35" s="1"/>
      <c r="L35" s="1"/>
      <c r="M35" s="1"/>
      <c r="N35" s="1"/>
      <c r="O35" s="1"/>
      <c r="P35" s="1"/>
      <c r="Q35" s="1"/>
      <c r="R35" s="1"/>
      <c r="S35" s="1"/>
      <c r="T35" s="1"/>
      <c r="U35" s="1"/>
      <c r="V35" s="1"/>
      <c r="W35" s="1"/>
      <c r="X35" s="1"/>
      <c r="Y35" s="1"/>
      <c r="Z35" s="1"/>
    </row>
    <row r="36" spans="1:26" ht="14.25" customHeight="1">
      <c r="A36" s="1"/>
      <c r="B36" s="1"/>
      <c r="C36" s="24"/>
      <c r="D36" s="1"/>
      <c r="E36" s="1"/>
      <c r="F36" s="1"/>
      <c r="G36" s="1"/>
      <c r="H36" s="1"/>
      <c r="I36" s="1"/>
      <c r="J36" s="1"/>
      <c r="K36" s="1"/>
      <c r="L36" s="1"/>
      <c r="M36" s="1"/>
      <c r="N36" s="1"/>
      <c r="O36" s="1"/>
      <c r="P36" s="1"/>
      <c r="Q36" s="1"/>
      <c r="R36" s="1"/>
      <c r="S36" s="1"/>
      <c r="T36" s="1"/>
      <c r="U36" s="1"/>
      <c r="V36" s="1"/>
      <c r="W36" s="1"/>
      <c r="X36" s="1"/>
      <c r="Y36" s="1"/>
      <c r="Z36" s="1"/>
    </row>
    <row r="37" spans="1:26" ht="14.2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
    <mergeCell ref="B26:D26"/>
    <mergeCell ref="B27:D27"/>
    <mergeCell ref="B2:F2"/>
    <mergeCell ref="G2:H2"/>
    <mergeCell ref="B3:D4"/>
    <mergeCell ref="E3:F4"/>
    <mergeCell ref="B12:H12"/>
  </mergeCells>
  <conditionalFormatting sqref="D10">
    <cfRule type="containsText" dxfId="7" priority="1" operator="containsText" text="NO_APLICA">
      <formula>NOT(ISERROR(SEARCH(("NO_APLICA"),(D10))))</formula>
    </cfRule>
  </conditionalFormatting>
  <conditionalFormatting sqref="D10">
    <cfRule type="cellIs" dxfId="6" priority="2" operator="lessThan">
      <formula>0</formula>
    </cfRule>
  </conditionalFormatting>
  <conditionalFormatting sqref="D10">
    <cfRule type="cellIs" dxfId="5" priority="3" operator="equal">
      <formula>$E$3</formula>
    </cfRule>
  </conditionalFormatting>
  <conditionalFormatting sqref="D10">
    <cfRule type="cellIs" dxfId="4" priority="4" operator="greaterThan">
      <formula>$E$3</formula>
    </cfRule>
  </conditionalFormatting>
  <conditionalFormatting sqref="D10">
    <cfRule type="cellIs" dxfId="3" priority="5" operator="lessThan">
      <formula>$E$3</formula>
    </cfRule>
  </conditionalFormatting>
  <conditionalFormatting sqref="D9">
    <cfRule type="cellIs" dxfId="2" priority="6" operator="lessThan">
      <formula>0</formula>
    </cfRule>
  </conditionalFormatting>
  <conditionalFormatting sqref="H10">
    <cfRule type="containsText" dxfId="1" priority="7" operator="containsText" text="NO_APLICA">
      <formula>NOT(ISERROR(SEARCH(("NO_APLICA"),(H10))))</formula>
    </cfRule>
  </conditionalFormatting>
  <conditionalFormatting sqref="H10">
    <cfRule type="cellIs" dxfId="0" priority="8" operator="lessThan">
      <formula>0</formula>
    </cfRule>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Menú</vt:lpstr>
      <vt:lpstr>1</vt:lpstr>
      <vt:lpstr>2</vt:lpstr>
      <vt:lpstr>3</vt:lpstr>
      <vt:lpstr>4</vt:lpstr>
      <vt:lpstr>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Germancho</dc:creator>
  <cp:lastModifiedBy>GERMAN STEVEN</cp:lastModifiedBy>
  <dcterms:created xsi:type="dcterms:W3CDTF">2019-03-22T16:55:02Z</dcterms:created>
  <dcterms:modified xsi:type="dcterms:W3CDTF">2021-05-26T14:32:42Z</dcterms:modified>
</cp:coreProperties>
</file>