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a\Documents\EAN\Proyecto de Grado\"/>
    </mc:Choice>
  </mc:AlternateContent>
  <xr:revisionPtr revIDLastSave="0" documentId="13_ncr:1_{FEB0AA6B-0C95-4378-8455-D6F11509D481}" xr6:coauthVersionLast="47" xr6:coauthVersionMax="47" xr10:uidLastSave="{00000000-0000-0000-0000-000000000000}"/>
  <bookViews>
    <workbookView xWindow="-108" yWindow="-108" windowWidth="23256" windowHeight="12456" xr2:uid="{5625B9A4-41B5-405F-ADE3-04A4618AA557}"/>
  </bookViews>
  <sheets>
    <sheet name="Análisis Interno Gestión Tecnol" sheetId="2" r:id="rId1"/>
    <sheet name="Hoja3" sheetId="4" r:id="rId2"/>
    <sheet name="Hoja5" sheetId="6" r:id="rId3"/>
  </sheets>
  <definedNames>
    <definedName name="DatosExternos_1" localSheetId="0" hidden="1">'Análisis Interno Gestión Tecnol'!$A$1:$AK$46</definedName>
  </definedNames>
  <calcPr calcId="191029"/>
  <pivotCaches>
    <pivotCache cacheId="5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4" i="2" l="1"/>
  <c r="AJ54" i="2"/>
  <c r="AI54" i="2"/>
  <c r="AF54" i="2"/>
  <c r="AE54" i="2"/>
  <c r="AD54" i="2"/>
  <c r="AA54" i="2"/>
  <c r="Z54" i="2"/>
  <c r="Y54" i="2"/>
  <c r="V54" i="2"/>
  <c r="U54" i="2"/>
  <c r="T54" i="2"/>
  <c r="O54" i="2"/>
  <c r="P54" i="2"/>
  <c r="Q54" i="2"/>
  <c r="L54" i="2" l="1"/>
  <c r="K54" i="2"/>
  <c r="J54" i="2"/>
  <c r="G54" i="2"/>
  <c r="F54" i="2"/>
  <c r="E54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C52" i="2"/>
  <c r="C51" i="2"/>
  <c r="C5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FAEEBB-B778-42FD-9935-1F404CCFD617}" keepAlive="1" name="Consulta - Análisis Interno Gestión Tecnológica en el Proceso de Mantenimiento" description="Conexión a la consulta 'Análisis Interno Gestión Tecnológica en el Proceso de Mantenimiento' en el libro." type="5" refreshedVersion="8" background="1" saveData="1">
    <dbPr connection="Provider=Microsoft.Mashup.OleDb.1;Data Source=$Workbook$;Location=&quot;Análisis Interno Gestión Tecnológica en el Proceso de Mantenimiento&quot;;Extended Properties=&quot;&quot;" command="SELECT * FROM [Análisis Interno Gestión Tecnológica en el Proceso de Mantenimiento]"/>
  </connection>
</connections>
</file>

<file path=xl/sharedStrings.xml><?xml version="1.0" encoding="utf-8"?>
<sst xmlns="http://schemas.openxmlformats.org/spreadsheetml/2006/main" count="131" uniqueCount="91">
  <si>
    <t>Marca temporal</t>
  </si>
  <si>
    <t>Seleccione su rol:</t>
  </si>
  <si>
    <t>1. La cultura organizacional promueve el uso de tecnologías para optimizar los procesos de mantenimiento.</t>
  </si>
  <si>
    <t>2. La Institución fomenta una cultura de colaboración y aprendizaje en torno a la gestión tecnológica en mantenimiento..</t>
  </si>
  <si>
    <t>3. Existe una mentalidad abierta a cambios tecnológicos dentro de la organización.</t>
  </si>
  <si>
    <t xml:space="preserve">4. La organización promueve activamente la adopción de nuevas tecnologías en el área de mantenimiento.  </t>
  </si>
  <si>
    <t xml:space="preserve">5. Existe una comunicación clara y transparente sobre los cambios tecnológicos que se implementan en la organización.  </t>
  </si>
  <si>
    <t>6. La Institución cuenta con una estructura definida para la gestión del conocimiento en el área de mantenimiento.</t>
  </si>
  <si>
    <t>7. Se facilita el acceso a información y datos históricos para el equipo de mantenimiento.</t>
  </si>
  <si>
    <t>8. Los procesos de gestión del conocimiento apoyan la adopción de nuevas tecnologías en mantenimiento.</t>
  </si>
  <si>
    <t xml:space="preserve">9. La organización fomenta la creación de documentación y registros que faciliten la transferencia de conocimiento.  </t>
  </si>
  <si>
    <t xml:space="preserve">10. Existen espacios y momentos destinados a compartir experiencias y conocimientos dentro del equipo de mantenimiento.  </t>
  </si>
  <si>
    <t>11. La estructura organizacional permite implementar nuevas ideas en el proceso de mantenimiento.</t>
  </si>
  <si>
    <t xml:space="preserve">12. Se realizan evaluaciones periódicas sobre el impacto de las innovaciones tecnológicas en el proceso de mantenimiento.  </t>
  </si>
  <si>
    <t>13. El personal que participa del proceso de mantenimiento recibe formación específica sobre el uso de nuevas herramientas tecnológicas.</t>
  </si>
  <si>
    <t xml:space="preserve">14.  La organización facilita recursos (tiempo, presupuesto, etc.) para implementar nuevas ideas en el área de mantenimiento. </t>
  </si>
  <si>
    <t xml:space="preserve">15.  Se realizan evaluaciones periódicas sobre el impacto de las innovaciones tecnológicas en el proceso de mantenimiento. </t>
  </si>
  <si>
    <t>16. El equipo de mantenimiento tiene competencias técnicas para utilizar herramientas tecnológicas avanzadas.</t>
  </si>
  <si>
    <t>17. La institución ofrece capacitación continua en tecnologías de mantenimiento.</t>
  </si>
  <si>
    <t>18. Los empleados muestran disposición para adquirir nuevas habilidades tecnológicas.</t>
  </si>
  <si>
    <t>19. El personal que pertenece al proceso de mantenimiento recibe capacitación específica sobre el uso de las nuevas herramientas tecnológicas que se deciden implementar en la organización.</t>
  </si>
  <si>
    <t xml:space="preserve">20. La organización reconoce y premia el esfuerzo del personal que mejora sus competencias tecnológicas.  </t>
  </si>
  <si>
    <t>21. La organización cuenta con una estructura y procedimientos definidos para realizar un seguimiento constante de las tecnologías emergentes aplicables al mantenimiento.</t>
  </si>
  <si>
    <t>22. Existe un sistema de vigilancia tecnológica que facilita la actualización en tendencias y herramientas.</t>
  </si>
  <si>
    <t>23. Los procesos de vigilancia tecnológica permiten adoptar las mejores prácticas del mercado en mantenimiento.</t>
  </si>
  <si>
    <t xml:space="preserve">24. La organización mantiene una lista actualizada de tecnologías emergentes que podrían ser relevantes para el mantenimiento. </t>
  </si>
  <si>
    <t xml:space="preserve">25. Existe un proceso para analizar y aplicar los avances tecnológicos en el sector a los procesos internos de mantenimiento. </t>
  </si>
  <si>
    <t>26. La Institución dispone de herramientas tecnológicas adecuadas para optimizar el mantenimiento.</t>
  </si>
  <si>
    <t>27. Las tecnologías implementadas cumplen con los estándares necesarios para una gestión efectiva.</t>
  </si>
  <si>
    <t>28. Los sistemas tecnológicos actuales mejoran la eficiencia y calidad en los procesos de mantenimiento.</t>
  </si>
  <si>
    <t xml:space="preserve">29. El personal cuenta con soporte técnico adecuado para resolver problemas con las herramientas tecnológicas en el área de mantenimiento.  </t>
  </si>
  <si>
    <t xml:space="preserve">30. La organización realiza mantenimiento y actualización periódica de las herramientas tecnológicas para asegurar su buen funcionamiento. </t>
  </si>
  <si>
    <t>31. La organización comparte eficazmente el conocimiento y las mejores prácticas entre los equipos de mantenimiento.</t>
  </si>
  <si>
    <t xml:space="preserve">32. El personal que pertenece al proceso de mantenimiento dispone de mecanismos efectivos para acceder, divulgar y aplicar el conocimiento necesario para realizar su labor de manera eficiente. </t>
  </si>
  <si>
    <t>33. El conocimiento compartido se aplica adecuadamente para mejorar los procesos de mantenimiento y resolver problemas operativos.</t>
  </si>
  <si>
    <t xml:space="preserve">34. La información sobre buenas prácticas en mantenimiento se comunica de manera accesible para todos los niveles del personal. </t>
  </si>
  <si>
    <t xml:space="preserve">35. La organización fomenta el uso del conocimiento adquirido para implementar mejoras en los procedimientos de mantenimiento. </t>
  </si>
  <si>
    <t>2025/02/19 12:51:40 a. m. GMT-5</t>
  </si>
  <si>
    <t>Jefe de División</t>
  </si>
  <si>
    <t>2025/02/20 4:01:05 p. m. GMT-5</t>
  </si>
  <si>
    <t>2025/02/20 4:50:53 p. m. GMT-5</t>
  </si>
  <si>
    <t>Director</t>
  </si>
  <si>
    <t>2025/02/20 5:14:36 p. m. GMT-5</t>
  </si>
  <si>
    <t>2025/02/24 3:25:11 p. m. GMT-5</t>
  </si>
  <si>
    <t>2025/02/24 3:44:16 p. m. GMT-5</t>
  </si>
  <si>
    <t>2025/02/25 10:29:50 a. m. GMT-5</t>
  </si>
  <si>
    <t>2025/03/03 9:53:40 a. m. GMT-5</t>
  </si>
  <si>
    <t>2025/03/03 10:34:35 a. m. GMT-5</t>
  </si>
  <si>
    <t>2025/03/03 11:07:28 a. m. GMT-5</t>
  </si>
  <si>
    <t>2025/03/05 11:19:34 a. m. GMT-5</t>
  </si>
  <si>
    <t>JDI Unidad Menor</t>
  </si>
  <si>
    <t>2025/03/05 11:23:12 a. m. GMT-5</t>
  </si>
  <si>
    <t>2025/03/05 11:27:13 a. m. GMT-5</t>
  </si>
  <si>
    <t>2025/03/05 11:28:25 a. m. GMT-5</t>
  </si>
  <si>
    <t>2025/03/05 11:28:45 a. m. GMT-5</t>
  </si>
  <si>
    <t>2025/03/05 11:29:48 a. m. GMT-5</t>
  </si>
  <si>
    <t>2025/03/05 11:37:15 a. m. GMT-5</t>
  </si>
  <si>
    <t>2025/03/05 11:53:29 a. m. GMT-5</t>
  </si>
  <si>
    <t>2025/03/05 11:57:53 a. m. GMT-5</t>
  </si>
  <si>
    <t>2025/03/05 11:59:24 a. m. GMT-5</t>
  </si>
  <si>
    <t>2025/03/05 12:14:29 p. m. GMT-5</t>
  </si>
  <si>
    <t>JDI Unidad Mayor</t>
  </si>
  <si>
    <t>2025/03/05 3:31:21 p. m. GMT-5</t>
  </si>
  <si>
    <t>2025/03/05 4:41:28 p. m. GMT-5</t>
  </si>
  <si>
    <t>2025/03/05 4:43:51 p. m. GMT-5</t>
  </si>
  <si>
    <t>2025/03/05 7:15:38 p. m. GMT-5</t>
  </si>
  <si>
    <t>2025/03/09 1:45:41 p. m. GMT-5</t>
  </si>
  <si>
    <t>Jefe de Jefatura</t>
  </si>
  <si>
    <t>2025/03/10 4:30:57 p. m. GMT-5</t>
  </si>
  <si>
    <t>2025/03/10 4:30:58 p. m. GMT-5</t>
  </si>
  <si>
    <t>2025/03/10 4:31:13 p. m. GMT-5</t>
  </si>
  <si>
    <t>2025/03/10 4:32:07 p. m. GMT-5</t>
  </si>
  <si>
    <t>2025/03/10 4:33:25 p. m. GMT-5</t>
  </si>
  <si>
    <t>2025/03/10 4:36:49 p. m. GMT-5</t>
  </si>
  <si>
    <t>2025/03/10 4:39:11 p. m. GMT-5</t>
  </si>
  <si>
    <t>2025/03/10 5:02:31 p. m. GMT-5</t>
  </si>
  <si>
    <t>2025/03/10 5:46:58 p. m. GMT-5</t>
  </si>
  <si>
    <t>2025/03/10 6:12:44 p. m. GMT-5</t>
  </si>
  <si>
    <t>2025/03/10 6:53:44 p. m. GMT-5</t>
  </si>
  <si>
    <t>2025/03/10 8:15:31 p. m. GMT-5</t>
  </si>
  <si>
    <t>2025/03/11 7:59:32 p. m. GMT-5</t>
  </si>
  <si>
    <t>2025/03/12 6:59:57 a. m. GMT-5</t>
  </si>
  <si>
    <t>2025/03/12 9:35:15 a. m. GMT-5</t>
  </si>
  <si>
    <t>2025/04/06 12:55:59 p. m. GMT-5</t>
  </si>
  <si>
    <t>2025/04/06 1:14:03 p. m. GMT-5</t>
  </si>
  <si>
    <t>2025/04/06 1:26:27 p. m. GMT-5</t>
  </si>
  <si>
    <t>2025/04/06 9:29:04 p. m. GMT-5</t>
  </si>
  <si>
    <t>Total general</t>
  </si>
  <si>
    <t>Etiquetas de fila</t>
  </si>
  <si>
    <t>Pregunta</t>
  </si>
  <si>
    <t>Cuenta de 3. Existe una mentalidad abierta a cambios tecnológicos dentro de la organización.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</si>
</sst>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0" borderId="0" xfId="0" applyNumberFormat="1" applyFill="1"/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Hoja3!$A$2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Hoja3!$B$2:$F$2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8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6-4FAE-8A17-2DE6690EF5E5}"/>
            </c:ext>
          </c:extLst>
        </c:ser>
        <c:ser>
          <c:idx val="1"/>
          <c:order val="1"/>
          <c:tx>
            <c:strRef>
              <c:f>Hoja3!$A$3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Hoja3!$B$3:$F$3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14</c:v>
                </c:pt>
                <c:pt idx="3">
                  <c:v>19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6-4FAE-8A17-2DE6690EF5E5}"/>
            </c:ext>
          </c:extLst>
        </c:ser>
        <c:ser>
          <c:idx val="2"/>
          <c:order val="2"/>
          <c:tx>
            <c:strRef>
              <c:f>Hoja3!$A$4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Hoja3!$B$4:$F$4</c:f>
              <c:numCache>
                <c:formatCode>General</c:formatCode>
                <c:ptCount val="5"/>
                <c:pt idx="0">
                  <c:v>3</c:v>
                </c:pt>
                <c:pt idx="1">
                  <c:v>8</c:v>
                </c:pt>
                <c:pt idx="2">
                  <c:v>10</c:v>
                </c:pt>
                <c:pt idx="3">
                  <c:v>17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6-4FAE-8A17-2DE6690EF5E5}"/>
            </c:ext>
          </c:extLst>
        </c:ser>
        <c:ser>
          <c:idx val="3"/>
          <c:order val="3"/>
          <c:tx>
            <c:strRef>
              <c:f>Hoja3!$A$5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Hoja3!$B$5:$F$5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15</c:v>
                </c:pt>
                <c:pt idx="3">
                  <c:v>14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16-4FAE-8A17-2DE6690EF5E5}"/>
            </c:ext>
          </c:extLst>
        </c:ser>
        <c:ser>
          <c:idx val="4"/>
          <c:order val="4"/>
          <c:tx>
            <c:strRef>
              <c:f>Hoja3!$A$6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Hoja3!$B$6:$F$6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16</c:v>
                </c:pt>
                <c:pt idx="3">
                  <c:v>17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16-4FAE-8A17-2DE6690EF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039936"/>
        <c:axId val="1627040416"/>
      </c:lineChart>
      <c:catAx>
        <c:axId val="16270399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7040416"/>
        <c:crosses val="autoZero"/>
        <c:auto val="1"/>
        <c:lblAlgn val="ctr"/>
        <c:lblOffset val="100"/>
        <c:noMultiLvlLbl val="0"/>
      </c:catAx>
      <c:valAx>
        <c:axId val="16270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703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4800600</xdr:colOff>
      <xdr:row>6</xdr:row>
      <xdr:rowOff>41910</xdr:rowOff>
    </xdr:from>
    <xdr:to>
      <xdr:col>0</xdr:col>
      <xdr:colOff>9372600</xdr:colOff>
      <xdr:row>21</xdr:row>
      <xdr:rowOff>41910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DA74B35-D276-DDB9-6036-FF87FD4BC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éstor Oswaldo Circa Tolosa" refreshedDate="45754.434996643518" createdVersion="8" refreshedVersion="8" minRefreshableVersion="3" recordCount="45" xr:uid="{2B939B06-0CDE-4469-9891-8C177F48AD31}">
  <cacheSource type="worksheet">
    <worksheetSource name="Análisis_Interno_Gestión_Tecnológica_en_el_Proceso_de_Mantenimiento"/>
  </cacheSource>
  <cacheFields count="37">
    <cacheField name="Marca temporal" numFmtId="0">
      <sharedItems/>
    </cacheField>
    <cacheField name="Seleccione su rol:" numFmtId="0">
      <sharedItems/>
    </cacheField>
    <cacheField name="1. La cultura organizacional promueve el uso de tecnologías para optimizar los procesos de mantenimiento." numFmtId="0">
      <sharedItems containsSemiMixedTypes="0" containsString="0" containsNumber="1" containsInteger="1" minValue="1" maxValue="5" count="5">
        <n v="4"/>
        <n v="3"/>
        <n v="5"/>
        <n v="1"/>
        <n v="2"/>
      </sharedItems>
    </cacheField>
    <cacheField name="2. La Institución fomenta una cultura de colaboración y aprendizaje en torno a la gestión tecnológica en mantenimiento.." numFmtId="0">
      <sharedItems containsSemiMixedTypes="0" containsString="0" containsNumber="1" containsInteger="1" minValue="1" maxValue="5" count="5">
        <n v="4"/>
        <n v="3"/>
        <n v="5"/>
        <n v="2"/>
        <n v="1"/>
      </sharedItems>
    </cacheField>
    <cacheField name="3. Existe una mentalidad abierta a cambios tecnológicos dentro de la organización." numFmtId="0">
      <sharedItems containsSemiMixedTypes="0" containsString="0" containsNumber="1" containsInteger="1" minValue="1" maxValue="5" count="5">
        <n v="4"/>
        <n v="2"/>
        <n v="3"/>
        <n v="1"/>
        <n v="5"/>
      </sharedItems>
    </cacheField>
    <cacheField name="4. La organización promueve activamente la adopción de nuevas tecnologías en el área de mantenimiento.  " numFmtId="0">
      <sharedItems containsSemiMixedTypes="0" containsString="0" containsNumber="1" containsInteger="1" minValue="1" maxValue="5" count="5">
        <n v="4"/>
        <n v="2"/>
        <n v="3"/>
        <n v="5"/>
        <n v="1"/>
      </sharedItems>
    </cacheField>
    <cacheField name="5. Existe una comunicación clara y transparente sobre los cambios tecnológicos que se implementan en la organización.  " numFmtId="0">
      <sharedItems containsSemiMixedTypes="0" containsString="0" containsNumber="1" containsInteger="1" minValue="1" maxValue="5" count="5">
        <n v="3"/>
        <n v="2"/>
        <n v="5"/>
        <n v="4"/>
        <n v="1"/>
      </sharedItems>
    </cacheField>
    <cacheField name="6. La Institución cuenta con una estructura definida para la gestión del conocimiento en el área de mantenimiento." numFmtId="0">
      <sharedItems containsSemiMixedTypes="0" containsString="0" containsNumber="1" containsInteger="1" minValue="2" maxValue="5" count="4">
        <n v="2"/>
        <n v="3"/>
        <n v="5"/>
        <n v="4"/>
      </sharedItems>
    </cacheField>
    <cacheField name="7. Se facilita el acceso a información y datos históricos para el equipo de mantenimiento." numFmtId="0">
      <sharedItems containsSemiMixedTypes="0" containsString="0" containsNumber="1" containsInteger="1" minValue="1" maxValue="5" count="5">
        <n v="2"/>
        <n v="3"/>
        <n v="4"/>
        <n v="1"/>
        <n v="5"/>
      </sharedItems>
    </cacheField>
    <cacheField name="8. Los procesos de gestión del conocimiento apoyan la adopción de nuevas tecnologías en mantenimiento." numFmtId="0">
      <sharedItems containsSemiMixedTypes="0" containsString="0" containsNumber="1" containsInteger="1" minValue="1" maxValue="5" count="5">
        <n v="3"/>
        <n v="4"/>
        <n v="5"/>
        <n v="2"/>
        <n v="1"/>
      </sharedItems>
    </cacheField>
    <cacheField name="9. La organización fomenta la creación de documentación y registros que faciliten la transferencia de conocimiento.  " numFmtId="0">
      <sharedItems containsSemiMixedTypes="0" containsString="0" containsNumber="1" containsInteger="1" minValue="1" maxValue="5" count="5">
        <n v="4"/>
        <n v="3"/>
        <n v="5"/>
        <n v="2"/>
        <n v="1"/>
      </sharedItems>
    </cacheField>
    <cacheField name="10. Existen espacios y momentos destinados a compartir experiencias y conocimientos dentro del equipo de mantenimiento.  " numFmtId="0">
      <sharedItems containsSemiMixedTypes="0" containsString="0" containsNumber="1" containsInteger="1" minValue="1" maxValue="5" count="5">
        <n v="4"/>
        <n v="2"/>
        <n v="3"/>
        <n v="1"/>
        <n v="5"/>
      </sharedItems>
    </cacheField>
    <cacheField name="11. La estructura organizacional permite implementar nuevas ideas en el proceso de mantenimiento." numFmtId="0">
      <sharedItems containsSemiMixedTypes="0" containsString="0" containsNumber="1" containsInteger="1" minValue="1" maxValue="5" count="5">
        <n v="4"/>
        <n v="3"/>
        <n v="1"/>
        <n v="2"/>
        <n v="5"/>
      </sharedItems>
    </cacheField>
    <cacheField name="12. Se realizan evaluaciones periódicas sobre el impacto de las innovaciones tecnológicas en el proceso de mantenimiento.  " numFmtId="0">
      <sharedItems containsSemiMixedTypes="0" containsString="0" containsNumber="1" containsInteger="1" minValue="1" maxValue="5" count="5">
        <n v="4"/>
        <n v="3"/>
        <n v="2"/>
        <n v="1"/>
        <n v="5"/>
      </sharedItems>
    </cacheField>
    <cacheField name="13. El personal que participa del proceso de mantenimiento recibe formación específica sobre el uso de nuevas herramientas tecnológicas." numFmtId="0">
      <sharedItems containsSemiMixedTypes="0" containsString="0" containsNumber="1" containsInteger="1" minValue="1" maxValue="5" count="5">
        <n v="3"/>
        <n v="2"/>
        <n v="4"/>
        <n v="1"/>
        <n v="5"/>
      </sharedItems>
    </cacheField>
    <cacheField name="14.  La organización facilita recursos (tiempo, presupuesto, etc.) para implementar nuevas ideas en el área de mantenimiento. " numFmtId="0">
      <sharedItems containsSemiMixedTypes="0" containsString="0" containsNumber="1" containsInteger="1" minValue="1" maxValue="5" count="5">
        <n v="2"/>
        <n v="4"/>
        <n v="3"/>
        <n v="1"/>
        <n v="5"/>
      </sharedItems>
    </cacheField>
    <cacheField name="15.  Se realizan evaluaciones periódicas sobre el impacto de las innovaciones tecnológicas en el proceso de mantenimiento. " numFmtId="0">
      <sharedItems containsSemiMixedTypes="0" containsString="0" containsNumber="1" containsInteger="1" minValue="1" maxValue="5" count="5">
        <n v="3"/>
        <n v="2"/>
        <n v="4"/>
        <n v="1"/>
        <n v="5"/>
      </sharedItems>
    </cacheField>
    <cacheField name="16. El equipo de mantenimiento tiene competencias técnicas para utilizar herramientas tecnológicas avanzadas." numFmtId="0">
      <sharedItems containsSemiMixedTypes="0" containsString="0" containsNumber="1" containsInteger="1" minValue="2" maxValue="5" count="4">
        <n v="3"/>
        <n v="2"/>
        <n v="5"/>
        <n v="4"/>
      </sharedItems>
    </cacheField>
    <cacheField name="17. La institución ofrece capacitación continua en tecnologías de mantenimiento." numFmtId="0">
      <sharedItems containsSemiMixedTypes="0" containsString="0" containsNumber="1" containsInteger="1" minValue="1" maxValue="5" count="5">
        <n v="3"/>
        <n v="2"/>
        <n v="4"/>
        <n v="1"/>
        <n v="5"/>
      </sharedItems>
    </cacheField>
    <cacheField name="18. Los empleados muestran disposición para adquirir nuevas habilidades tecnológicas." numFmtId="0">
      <sharedItems containsSemiMixedTypes="0" containsString="0" containsNumber="1" containsInteger="1" minValue="1" maxValue="5" count="5">
        <n v="2"/>
        <n v="4"/>
        <n v="3"/>
        <n v="5"/>
        <n v="1"/>
      </sharedItems>
    </cacheField>
    <cacheField name="19. El personal que pertenece al proceso de mantenimiento recibe capacitación específica sobre el uso de las nuevas herramientas tecnológicas que se deciden implementar en la organización." numFmtId="0">
      <sharedItems containsSemiMixedTypes="0" containsString="0" containsNumber="1" containsInteger="1" minValue="1" maxValue="5" count="5">
        <n v="3"/>
        <n v="2"/>
        <n v="1"/>
        <n v="4"/>
        <n v="5"/>
      </sharedItems>
    </cacheField>
    <cacheField name="20. La organización reconoce y premia el esfuerzo del personal que mejora sus competencias tecnológicas.  " numFmtId="0">
      <sharedItems containsSemiMixedTypes="0" containsString="0" containsNumber="1" containsInteger="1" minValue="1" maxValue="5" count="5">
        <n v="4"/>
        <n v="3"/>
        <n v="2"/>
        <n v="1"/>
        <n v="5"/>
      </sharedItems>
    </cacheField>
    <cacheField name="21. La organización cuenta con una estructura y procedimientos definidos para realizar un seguimiento constante de las tecnologías emergentes aplicables al mantenimiento." numFmtId="0">
      <sharedItems containsSemiMixedTypes="0" containsString="0" containsNumber="1" containsInteger="1" minValue="1" maxValue="5" count="5">
        <n v="2"/>
        <n v="3"/>
        <n v="5"/>
        <n v="4"/>
        <n v="1"/>
      </sharedItems>
    </cacheField>
    <cacheField name="22. Existe un sistema de vigilancia tecnológica que facilita la actualización en tendencias y herramientas." numFmtId="0">
      <sharedItems containsSemiMixedTypes="0" containsString="0" containsNumber="1" containsInteger="1" minValue="1" maxValue="5" count="5">
        <n v="3"/>
        <n v="2"/>
        <n v="4"/>
        <n v="5"/>
        <n v="1"/>
      </sharedItems>
    </cacheField>
    <cacheField name="23. Los procesos de vigilancia tecnológica permiten adoptar las mejores prácticas del mercado en mantenimiento." numFmtId="0">
      <sharedItems containsSemiMixedTypes="0" containsString="0" containsNumber="1" containsInteger="1" minValue="1" maxValue="5" count="5">
        <n v="3"/>
        <n v="2"/>
        <n v="4"/>
        <n v="5"/>
        <n v="1"/>
      </sharedItems>
    </cacheField>
    <cacheField name="24. La organización mantiene una lista actualizada de tecnologías emergentes que podrían ser relevantes para el mantenimiento. " numFmtId="0">
      <sharedItems containsSemiMixedTypes="0" containsString="0" containsNumber="1" containsInteger="1" minValue="1" maxValue="5" count="5">
        <n v="2"/>
        <n v="3"/>
        <n v="1"/>
        <n v="4"/>
        <n v="5"/>
      </sharedItems>
    </cacheField>
    <cacheField name="25. Existe un proceso para analizar y aplicar los avances tecnológicos en el sector a los procesos internos de mantenimiento. " numFmtId="0">
      <sharedItems containsSemiMixedTypes="0" containsString="0" containsNumber="1" containsInteger="1" minValue="1" maxValue="5" count="5">
        <n v="5"/>
        <n v="2"/>
        <n v="3"/>
        <n v="1"/>
        <n v="4"/>
      </sharedItems>
    </cacheField>
    <cacheField name="26. La Institución dispone de herramientas tecnológicas adecuadas para optimizar el mantenimiento." numFmtId="0">
      <sharedItems containsSemiMixedTypes="0" containsString="0" containsNumber="1" containsInteger="1" minValue="1" maxValue="5" count="5">
        <n v="4"/>
        <n v="3"/>
        <n v="5"/>
        <n v="2"/>
        <n v="1"/>
      </sharedItems>
    </cacheField>
    <cacheField name="27. Las tecnologías implementadas cumplen con los estándares necesarios para una gestión efectiva." numFmtId="0">
      <sharedItems containsSemiMixedTypes="0" containsString="0" containsNumber="1" containsInteger="1" minValue="1" maxValue="5" count="5">
        <n v="4"/>
        <n v="3"/>
        <n v="2"/>
        <n v="1"/>
        <n v="5"/>
      </sharedItems>
    </cacheField>
    <cacheField name="28. Los sistemas tecnológicos actuales mejoran la eficiencia y calidad en los procesos de mantenimiento." numFmtId="0">
      <sharedItems containsSemiMixedTypes="0" containsString="0" containsNumber="1" containsInteger="1" minValue="1" maxValue="5" count="5">
        <n v="3"/>
        <n v="4"/>
        <n v="2"/>
        <n v="5"/>
        <n v="1"/>
      </sharedItems>
    </cacheField>
    <cacheField name="29. El personal cuenta con soporte técnico adecuado para resolver problemas con las herramientas tecnológicas en el área de mantenimiento.  " numFmtId="0">
      <sharedItems containsSemiMixedTypes="0" containsString="0" containsNumber="1" containsInteger="1" minValue="1" maxValue="5" count="5">
        <n v="4"/>
        <n v="3"/>
        <n v="2"/>
        <n v="5"/>
        <n v="1"/>
      </sharedItems>
    </cacheField>
    <cacheField name="30. La organización realiza mantenimiento y actualización periódica de las herramientas tecnológicas para asegurar su buen funcionamiento. " numFmtId="0">
      <sharedItems containsSemiMixedTypes="0" containsString="0" containsNumber="1" containsInteger="1" minValue="1" maxValue="5" count="5">
        <n v="3"/>
        <n v="2"/>
        <n v="4"/>
        <n v="1"/>
        <n v="5"/>
      </sharedItems>
    </cacheField>
    <cacheField name="31. La organización comparte eficazmente el conocimiento y las mejores prácticas entre los equipos de mantenimiento." numFmtId="0">
      <sharedItems containsSemiMixedTypes="0" containsString="0" containsNumber="1" containsInteger="1" minValue="1" maxValue="5" count="5">
        <n v="4"/>
        <n v="2"/>
        <n v="3"/>
        <n v="1"/>
        <n v="5"/>
      </sharedItems>
    </cacheField>
    <cacheField name="32. El personal que pertenece al proceso de mantenimiento dispone de mecanismos efectivos para acceder, divulgar y aplicar el conocimiento necesario para realizar su labor de manera eficiente. " numFmtId="0">
      <sharedItems containsSemiMixedTypes="0" containsString="0" containsNumber="1" containsInteger="1" minValue="1" maxValue="5" count="5">
        <n v="3"/>
        <n v="2"/>
        <n v="4"/>
        <n v="1"/>
        <n v="5"/>
      </sharedItems>
    </cacheField>
    <cacheField name="33. El conocimiento compartido se aplica adecuadamente para mejorar los procesos de mantenimiento y resolver problemas operativos." numFmtId="0">
      <sharedItems containsSemiMixedTypes="0" containsString="0" containsNumber="1" containsInteger="1" minValue="1" maxValue="5" count="5">
        <n v="3"/>
        <n v="4"/>
        <n v="2"/>
        <n v="5"/>
        <n v="1"/>
      </sharedItems>
    </cacheField>
    <cacheField name="34. La información sobre buenas prácticas en mantenimiento se comunica de manera accesible para todos los niveles del personal. " numFmtId="0">
      <sharedItems containsSemiMixedTypes="0" containsString="0" containsNumber="1" containsInteger="1" minValue="1" maxValue="5" count="5">
        <n v="4"/>
        <n v="3"/>
        <n v="1"/>
        <n v="2"/>
        <n v="5"/>
      </sharedItems>
    </cacheField>
    <cacheField name="35. La organización fomenta el uso del conocimiento adquirido para implementar mejoras en los procedimientos de mantenimiento. " numFmtId="0">
      <sharedItems containsSemiMixedTypes="0" containsString="0" containsNumber="1" containsInteger="1" minValue="1" maxValue="5" count="5">
        <n v="4"/>
        <n v="3"/>
        <n v="5"/>
        <n v="2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s v="2025/02/19 12:51:40 a. m. GMT-5"/>
    <s v="Jefe de División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2025/02/20 4:01:05 p. m. GMT-5"/>
    <s v="Jefe de División"/>
    <x v="1"/>
    <x v="0"/>
    <x v="1"/>
    <x v="1"/>
    <x v="1"/>
    <x v="1"/>
    <x v="0"/>
    <x v="0"/>
    <x v="1"/>
    <x v="0"/>
    <x v="0"/>
    <x v="1"/>
    <x v="1"/>
    <x v="1"/>
    <x v="0"/>
    <x v="1"/>
    <x v="0"/>
    <x v="1"/>
    <x v="0"/>
    <x v="1"/>
    <x v="0"/>
    <x v="1"/>
    <x v="1"/>
    <x v="0"/>
    <x v="1"/>
    <x v="1"/>
    <x v="1"/>
    <x v="0"/>
    <x v="1"/>
    <x v="1"/>
    <x v="0"/>
    <x v="0"/>
    <x v="1"/>
    <x v="1"/>
    <x v="0"/>
  </r>
  <r>
    <s v="2025/02/20 4:50:53 p. m. GMT-5"/>
    <s v="Director"/>
    <x v="0"/>
    <x v="0"/>
    <x v="0"/>
    <x v="0"/>
    <x v="0"/>
    <x v="1"/>
    <x v="0"/>
    <x v="0"/>
    <x v="1"/>
    <x v="1"/>
    <x v="1"/>
    <x v="2"/>
    <x v="0"/>
    <x v="2"/>
    <x v="1"/>
    <x v="1"/>
    <x v="0"/>
    <x v="0"/>
    <x v="1"/>
    <x v="2"/>
    <x v="0"/>
    <x v="2"/>
    <x v="2"/>
    <x v="0"/>
    <x v="2"/>
    <x v="1"/>
    <x v="1"/>
    <x v="0"/>
    <x v="2"/>
    <x v="1"/>
    <x v="1"/>
    <x v="1"/>
    <x v="2"/>
    <x v="2"/>
    <x v="1"/>
  </r>
  <r>
    <s v="2025/02/20 5:14:36 p. m. GMT-5"/>
    <s v="Jefe de División"/>
    <x v="1"/>
    <x v="1"/>
    <x v="2"/>
    <x v="2"/>
    <x v="0"/>
    <x v="1"/>
    <x v="1"/>
    <x v="0"/>
    <x v="1"/>
    <x v="2"/>
    <x v="1"/>
    <x v="1"/>
    <x v="0"/>
    <x v="2"/>
    <x v="0"/>
    <x v="0"/>
    <x v="0"/>
    <x v="2"/>
    <x v="0"/>
    <x v="1"/>
    <x v="1"/>
    <x v="0"/>
    <x v="0"/>
    <x v="1"/>
    <x v="2"/>
    <x v="1"/>
    <x v="1"/>
    <x v="0"/>
    <x v="1"/>
    <x v="0"/>
    <x v="2"/>
    <x v="0"/>
    <x v="0"/>
    <x v="1"/>
    <x v="1"/>
  </r>
  <r>
    <s v="2025/02/24 3:25:11 p. m. GMT-5"/>
    <s v="Jefe de División"/>
    <x v="0"/>
    <x v="1"/>
    <x v="3"/>
    <x v="0"/>
    <x v="0"/>
    <x v="1"/>
    <x v="2"/>
    <x v="1"/>
    <x v="1"/>
    <x v="3"/>
    <x v="2"/>
    <x v="1"/>
    <x v="1"/>
    <x v="2"/>
    <x v="0"/>
    <x v="2"/>
    <x v="1"/>
    <x v="3"/>
    <x v="2"/>
    <x v="1"/>
    <x v="2"/>
    <x v="0"/>
    <x v="2"/>
    <x v="2"/>
    <x v="3"/>
    <x v="1"/>
    <x v="0"/>
    <x v="0"/>
    <x v="2"/>
    <x v="0"/>
    <x v="2"/>
    <x v="1"/>
    <x v="1"/>
    <x v="3"/>
    <x v="0"/>
  </r>
  <r>
    <s v="2025/02/24 3:44:16 p. m. GMT-5"/>
    <s v="Jefe de División"/>
    <x v="2"/>
    <x v="0"/>
    <x v="4"/>
    <x v="3"/>
    <x v="2"/>
    <x v="2"/>
    <x v="1"/>
    <x v="0"/>
    <x v="2"/>
    <x v="4"/>
    <x v="0"/>
    <x v="1"/>
    <x v="2"/>
    <x v="2"/>
    <x v="0"/>
    <x v="3"/>
    <x v="0"/>
    <x v="3"/>
    <x v="0"/>
    <x v="1"/>
    <x v="3"/>
    <x v="3"/>
    <x v="0"/>
    <x v="1"/>
    <x v="4"/>
    <x v="2"/>
    <x v="0"/>
    <x v="1"/>
    <x v="3"/>
    <x v="2"/>
    <x v="2"/>
    <x v="2"/>
    <x v="3"/>
    <x v="0"/>
    <x v="2"/>
  </r>
  <r>
    <s v="2025/02/25 10:29:50 a. m. GMT-5"/>
    <s v="Director"/>
    <x v="0"/>
    <x v="0"/>
    <x v="0"/>
    <x v="3"/>
    <x v="0"/>
    <x v="2"/>
    <x v="2"/>
    <x v="0"/>
    <x v="1"/>
    <x v="0"/>
    <x v="0"/>
    <x v="1"/>
    <x v="2"/>
    <x v="2"/>
    <x v="0"/>
    <x v="3"/>
    <x v="2"/>
    <x v="1"/>
    <x v="3"/>
    <x v="1"/>
    <x v="1"/>
    <x v="1"/>
    <x v="1"/>
    <x v="1"/>
    <x v="2"/>
    <x v="1"/>
    <x v="0"/>
    <x v="1"/>
    <x v="0"/>
    <x v="2"/>
    <x v="0"/>
    <x v="2"/>
    <x v="1"/>
    <x v="0"/>
    <x v="1"/>
  </r>
  <r>
    <s v="2025/03/03 9:53:40 a. m. GMT-5"/>
    <s v="Jefe de División"/>
    <x v="1"/>
    <x v="0"/>
    <x v="1"/>
    <x v="0"/>
    <x v="3"/>
    <x v="2"/>
    <x v="2"/>
    <x v="2"/>
    <x v="2"/>
    <x v="4"/>
    <x v="1"/>
    <x v="0"/>
    <x v="1"/>
    <x v="1"/>
    <x v="2"/>
    <x v="1"/>
    <x v="0"/>
    <x v="2"/>
    <x v="3"/>
    <x v="1"/>
    <x v="2"/>
    <x v="0"/>
    <x v="0"/>
    <x v="3"/>
    <x v="4"/>
    <x v="0"/>
    <x v="0"/>
    <x v="0"/>
    <x v="0"/>
    <x v="0"/>
    <x v="0"/>
    <x v="2"/>
    <x v="1"/>
    <x v="0"/>
    <x v="0"/>
  </r>
  <r>
    <s v="2025/03/03 10:34:35 a. m. GMT-5"/>
    <s v="Director"/>
    <x v="1"/>
    <x v="1"/>
    <x v="1"/>
    <x v="2"/>
    <x v="3"/>
    <x v="3"/>
    <x v="0"/>
    <x v="0"/>
    <x v="0"/>
    <x v="4"/>
    <x v="2"/>
    <x v="2"/>
    <x v="0"/>
    <x v="3"/>
    <x v="2"/>
    <x v="1"/>
    <x v="3"/>
    <x v="1"/>
    <x v="1"/>
    <x v="3"/>
    <x v="2"/>
    <x v="1"/>
    <x v="1"/>
    <x v="3"/>
    <x v="2"/>
    <x v="3"/>
    <x v="2"/>
    <x v="2"/>
    <x v="1"/>
    <x v="3"/>
    <x v="0"/>
    <x v="2"/>
    <x v="1"/>
    <x v="1"/>
    <x v="1"/>
  </r>
  <r>
    <s v="2025/03/03 11:07:28 a. m. GMT-5"/>
    <s v="Jefe de División"/>
    <x v="1"/>
    <x v="0"/>
    <x v="0"/>
    <x v="2"/>
    <x v="0"/>
    <x v="2"/>
    <x v="1"/>
    <x v="1"/>
    <x v="1"/>
    <x v="0"/>
    <x v="0"/>
    <x v="1"/>
    <x v="0"/>
    <x v="1"/>
    <x v="0"/>
    <x v="0"/>
    <x v="2"/>
    <x v="2"/>
    <x v="3"/>
    <x v="0"/>
    <x v="1"/>
    <x v="0"/>
    <x v="0"/>
    <x v="0"/>
    <x v="4"/>
    <x v="1"/>
    <x v="1"/>
    <x v="0"/>
    <x v="1"/>
    <x v="0"/>
    <x v="2"/>
    <x v="0"/>
    <x v="0"/>
    <x v="1"/>
    <x v="1"/>
  </r>
  <r>
    <s v="2025/03/05 11:19:34 a. m. GMT-5"/>
    <s v="JDI Unidad Menor"/>
    <x v="0"/>
    <x v="0"/>
    <x v="0"/>
    <x v="0"/>
    <x v="3"/>
    <x v="3"/>
    <x v="2"/>
    <x v="1"/>
    <x v="0"/>
    <x v="0"/>
    <x v="0"/>
    <x v="0"/>
    <x v="2"/>
    <x v="1"/>
    <x v="2"/>
    <x v="3"/>
    <x v="2"/>
    <x v="1"/>
    <x v="3"/>
    <x v="0"/>
    <x v="3"/>
    <x v="2"/>
    <x v="2"/>
    <x v="3"/>
    <x v="4"/>
    <x v="0"/>
    <x v="0"/>
    <x v="1"/>
    <x v="0"/>
    <x v="2"/>
    <x v="0"/>
    <x v="2"/>
    <x v="1"/>
    <x v="0"/>
    <x v="0"/>
  </r>
  <r>
    <s v="2025/03/05 11:23:12 a. m. GMT-5"/>
    <s v="JDI Unidad Menor"/>
    <x v="2"/>
    <x v="2"/>
    <x v="4"/>
    <x v="3"/>
    <x v="3"/>
    <x v="1"/>
    <x v="1"/>
    <x v="0"/>
    <x v="0"/>
    <x v="3"/>
    <x v="1"/>
    <x v="3"/>
    <x v="3"/>
    <x v="3"/>
    <x v="3"/>
    <x v="0"/>
    <x v="3"/>
    <x v="3"/>
    <x v="2"/>
    <x v="1"/>
    <x v="1"/>
    <x v="1"/>
    <x v="3"/>
    <x v="2"/>
    <x v="3"/>
    <x v="0"/>
    <x v="3"/>
    <x v="2"/>
    <x v="4"/>
    <x v="1"/>
    <x v="3"/>
    <x v="3"/>
    <x v="4"/>
    <x v="0"/>
    <x v="0"/>
  </r>
  <r>
    <s v="2025/03/05 11:27:13 a. m. GMT-5"/>
    <s v="JDI Unidad Menor"/>
    <x v="1"/>
    <x v="1"/>
    <x v="1"/>
    <x v="1"/>
    <x v="1"/>
    <x v="1"/>
    <x v="3"/>
    <x v="0"/>
    <x v="3"/>
    <x v="0"/>
    <x v="3"/>
    <x v="3"/>
    <x v="3"/>
    <x v="3"/>
    <x v="1"/>
    <x v="0"/>
    <x v="2"/>
    <x v="3"/>
    <x v="2"/>
    <x v="3"/>
    <x v="4"/>
    <x v="4"/>
    <x v="1"/>
    <x v="2"/>
    <x v="1"/>
    <x v="0"/>
    <x v="1"/>
    <x v="2"/>
    <x v="2"/>
    <x v="2"/>
    <x v="2"/>
    <x v="0"/>
    <x v="0"/>
    <x v="1"/>
    <x v="0"/>
  </r>
  <r>
    <s v="2025/03/05 11:28:25 a. m. GMT-5"/>
    <s v="JDI Unidad Menor"/>
    <x v="2"/>
    <x v="0"/>
    <x v="2"/>
    <x v="2"/>
    <x v="0"/>
    <x v="1"/>
    <x v="4"/>
    <x v="2"/>
    <x v="2"/>
    <x v="4"/>
    <x v="4"/>
    <x v="4"/>
    <x v="4"/>
    <x v="2"/>
    <x v="0"/>
    <x v="1"/>
    <x v="1"/>
    <x v="0"/>
    <x v="0"/>
    <x v="1"/>
    <x v="1"/>
    <x v="2"/>
    <x v="2"/>
    <x v="3"/>
    <x v="4"/>
    <x v="0"/>
    <x v="1"/>
    <x v="0"/>
    <x v="1"/>
    <x v="0"/>
    <x v="0"/>
    <x v="2"/>
    <x v="1"/>
    <x v="0"/>
    <x v="0"/>
  </r>
  <r>
    <s v="2025/03/05 11:28:45 a. m. GMT-5"/>
    <s v="JDI Unidad Menor"/>
    <x v="0"/>
    <x v="1"/>
    <x v="0"/>
    <x v="3"/>
    <x v="3"/>
    <x v="2"/>
    <x v="2"/>
    <x v="1"/>
    <x v="2"/>
    <x v="0"/>
    <x v="4"/>
    <x v="0"/>
    <x v="2"/>
    <x v="1"/>
    <x v="2"/>
    <x v="3"/>
    <x v="2"/>
    <x v="3"/>
    <x v="3"/>
    <x v="4"/>
    <x v="3"/>
    <x v="3"/>
    <x v="3"/>
    <x v="4"/>
    <x v="0"/>
    <x v="2"/>
    <x v="0"/>
    <x v="3"/>
    <x v="0"/>
    <x v="2"/>
    <x v="0"/>
    <x v="2"/>
    <x v="1"/>
    <x v="1"/>
    <x v="2"/>
  </r>
  <r>
    <s v="2025/03/05 11:29:48 a. m. GMT-5"/>
    <s v="JDI Unidad Menor"/>
    <x v="0"/>
    <x v="3"/>
    <x v="2"/>
    <x v="2"/>
    <x v="1"/>
    <x v="1"/>
    <x v="0"/>
    <x v="3"/>
    <x v="1"/>
    <x v="0"/>
    <x v="1"/>
    <x v="1"/>
    <x v="0"/>
    <x v="2"/>
    <x v="0"/>
    <x v="0"/>
    <x v="0"/>
    <x v="2"/>
    <x v="0"/>
    <x v="0"/>
    <x v="1"/>
    <x v="0"/>
    <x v="0"/>
    <x v="0"/>
    <x v="2"/>
    <x v="1"/>
    <x v="1"/>
    <x v="0"/>
    <x v="1"/>
    <x v="0"/>
    <x v="2"/>
    <x v="0"/>
    <x v="0"/>
    <x v="1"/>
    <x v="1"/>
  </r>
  <r>
    <s v="2025/03/05 11:37:15 a. m. GMT-5"/>
    <s v="JDI Unidad Menor"/>
    <x v="0"/>
    <x v="2"/>
    <x v="0"/>
    <x v="2"/>
    <x v="0"/>
    <x v="3"/>
    <x v="2"/>
    <x v="1"/>
    <x v="0"/>
    <x v="4"/>
    <x v="0"/>
    <x v="1"/>
    <x v="4"/>
    <x v="2"/>
    <x v="0"/>
    <x v="3"/>
    <x v="0"/>
    <x v="2"/>
    <x v="0"/>
    <x v="3"/>
    <x v="2"/>
    <x v="2"/>
    <x v="0"/>
    <x v="1"/>
    <x v="2"/>
    <x v="1"/>
    <x v="2"/>
    <x v="0"/>
    <x v="1"/>
    <x v="0"/>
    <x v="0"/>
    <x v="2"/>
    <x v="1"/>
    <x v="1"/>
    <x v="0"/>
  </r>
  <r>
    <s v="2025/03/05 11:53:29 a. m. GMT-5"/>
    <s v="JDI Unidad Menor"/>
    <x v="2"/>
    <x v="2"/>
    <x v="2"/>
    <x v="2"/>
    <x v="3"/>
    <x v="2"/>
    <x v="2"/>
    <x v="0"/>
    <x v="0"/>
    <x v="0"/>
    <x v="1"/>
    <x v="0"/>
    <x v="2"/>
    <x v="2"/>
    <x v="2"/>
    <x v="3"/>
    <x v="0"/>
    <x v="3"/>
    <x v="0"/>
    <x v="1"/>
    <x v="1"/>
    <x v="0"/>
    <x v="0"/>
    <x v="1"/>
    <x v="2"/>
    <x v="1"/>
    <x v="0"/>
    <x v="1"/>
    <x v="1"/>
    <x v="0"/>
    <x v="0"/>
    <x v="2"/>
    <x v="1"/>
    <x v="0"/>
    <x v="0"/>
  </r>
  <r>
    <s v="2025/03/05 11:57:53 a. m. GMT-5"/>
    <s v="JDI Unidad Menor"/>
    <x v="3"/>
    <x v="4"/>
    <x v="3"/>
    <x v="4"/>
    <x v="0"/>
    <x v="2"/>
    <x v="4"/>
    <x v="4"/>
    <x v="2"/>
    <x v="2"/>
    <x v="0"/>
    <x v="1"/>
    <x v="3"/>
    <x v="3"/>
    <x v="3"/>
    <x v="0"/>
    <x v="3"/>
    <x v="3"/>
    <x v="1"/>
    <x v="3"/>
    <x v="4"/>
    <x v="1"/>
    <x v="3"/>
    <x v="2"/>
    <x v="2"/>
    <x v="1"/>
    <x v="1"/>
    <x v="0"/>
    <x v="1"/>
    <x v="0"/>
    <x v="1"/>
    <x v="1"/>
    <x v="2"/>
    <x v="0"/>
    <x v="1"/>
  </r>
  <r>
    <s v="2025/03/05 11:59:24 a. m. GMT-5"/>
    <s v="JDI Unidad Menor"/>
    <x v="0"/>
    <x v="1"/>
    <x v="4"/>
    <x v="0"/>
    <x v="0"/>
    <x v="2"/>
    <x v="4"/>
    <x v="2"/>
    <x v="2"/>
    <x v="4"/>
    <x v="4"/>
    <x v="0"/>
    <x v="0"/>
    <x v="2"/>
    <x v="0"/>
    <x v="1"/>
    <x v="1"/>
    <x v="3"/>
    <x v="1"/>
    <x v="1"/>
    <x v="1"/>
    <x v="2"/>
    <x v="3"/>
    <x v="4"/>
    <x v="2"/>
    <x v="2"/>
    <x v="0"/>
    <x v="1"/>
    <x v="0"/>
    <x v="4"/>
    <x v="0"/>
    <x v="0"/>
    <x v="1"/>
    <x v="4"/>
    <x v="0"/>
  </r>
  <r>
    <s v="2025/03/05 12:14:29 p. m. GMT-5"/>
    <s v="JDI Unidad Mayor"/>
    <x v="0"/>
    <x v="3"/>
    <x v="1"/>
    <x v="4"/>
    <x v="4"/>
    <x v="0"/>
    <x v="0"/>
    <x v="0"/>
    <x v="1"/>
    <x v="0"/>
    <x v="2"/>
    <x v="3"/>
    <x v="0"/>
    <x v="0"/>
    <x v="3"/>
    <x v="1"/>
    <x v="2"/>
    <x v="2"/>
    <x v="2"/>
    <x v="3"/>
    <x v="4"/>
    <x v="4"/>
    <x v="1"/>
    <x v="2"/>
    <x v="3"/>
    <x v="1"/>
    <x v="2"/>
    <x v="2"/>
    <x v="2"/>
    <x v="0"/>
    <x v="2"/>
    <x v="0"/>
    <x v="0"/>
    <x v="3"/>
    <x v="1"/>
  </r>
  <r>
    <s v="2025/03/05 3:31:21 p. m. GMT-5"/>
    <s v="JDI Unidad Mayor"/>
    <x v="1"/>
    <x v="0"/>
    <x v="2"/>
    <x v="2"/>
    <x v="0"/>
    <x v="3"/>
    <x v="1"/>
    <x v="0"/>
    <x v="1"/>
    <x v="2"/>
    <x v="0"/>
    <x v="2"/>
    <x v="2"/>
    <x v="0"/>
    <x v="0"/>
    <x v="0"/>
    <x v="3"/>
    <x v="2"/>
    <x v="0"/>
    <x v="1"/>
    <x v="1"/>
    <x v="0"/>
    <x v="0"/>
    <x v="0"/>
    <x v="4"/>
    <x v="0"/>
    <x v="0"/>
    <x v="1"/>
    <x v="0"/>
    <x v="2"/>
    <x v="0"/>
    <x v="2"/>
    <x v="0"/>
    <x v="1"/>
    <x v="1"/>
  </r>
  <r>
    <s v="2025/03/05 4:41:28 p. m. GMT-5"/>
    <s v="JDI Unidad Menor"/>
    <x v="2"/>
    <x v="0"/>
    <x v="4"/>
    <x v="0"/>
    <x v="3"/>
    <x v="3"/>
    <x v="2"/>
    <x v="1"/>
    <x v="0"/>
    <x v="0"/>
    <x v="0"/>
    <x v="0"/>
    <x v="2"/>
    <x v="1"/>
    <x v="2"/>
    <x v="3"/>
    <x v="2"/>
    <x v="1"/>
    <x v="3"/>
    <x v="1"/>
    <x v="3"/>
    <x v="0"/>
    <x v="2"/>
    <x v="1"/>
    <x v="4"/>
    <x v="0"/>
    <x v="0"/>
    <x v="1"/>
    <x v="0"/>
    <x v="2"/>
    <x v="0"/>
    <x v="2"/>
    <x v="1"/>
    <x v="0"/>
    <x v="0"/>
  </r>
  <r>
    <s v="2025/03/05 4:43:51 p. m. GMT-5"/>
    <s v="JDI Unidad Menor"/>
    <x v="0"/>
    <x v="0"/>
    <x v="2"/>
    <x v="0"/>
    <x v="0"/>
    <x v="3"/>
    <x v="0"/>
    <x v="3"/>
    <x v="4"/>
    <x v="2"/>
    <x v="1"/>
    <x v="3"/>
    <x v="3"/>
    <x v="3"/>
    <x v="3"/>
    <x v="0"/>
    <x v="3"/>
    <x v="1"/>
    <x v="0"/>
    <x v="3"/>
    <x v="0"/>
    <x v="0"/>
    <x v="2"/>
    <x v="2"/>
    <x v="3"/>
    <x v="3"/>
    <x v="2"/>
    <x v="2"/>
    <x v="2"/>
    <x v="0"/>
    <x v="2"/>
    <x v="2"/>
    <x v="2"/>
    <x v="0"/>
    <x v="3"/>
  </r>
  <r>
    <s v="2025/03/05 7:15:38 p. m. GMT-5"/>
    <s v="Director"/>
    <x v="1"/>
    <x v="0"/>
    <x v="0"/>
    <x v="2"/>
    <x v="1"/>
    <x v="0"/>
    <x v="2"/>
    <x v="3"/>
    <x v="1"/>
    <x v="2"/>
    <x v="0"/>
    <x v="2"/>
    <x v="1"/>
    <x v="1"/>
    <x v="0"/>
    <x v="0"/>
    <x v="0"/>
    <x v="1"/>
    <x v="3"/>
    <x v="0"/>
    <x v="3"/>
    <x v="2"/>
    <x v="0"/>
    <x v="1"/>
    <x v="2"/>
    <x v="0"/>
    <x v="0"/>
    <x v="1"/>
    <x v="1"/>
    <x v="0"/>
    <x v="0"/>
    <x v="2"/>
    <x v="1"/>
    <x v="1"/>
    <x v="0"/>
  </r>
  <r>
    <s v="2025/03/09 1:45:41 p. m. GMT-5"/>
    <s v="Jefe de Jefatura"/>
    <x v="0"/>
    <x v="2"/>
    <x v="0"/>
    <x v="0"/>
    <x v="2"/>
    <x v="3"/>
    <x v="2"/>
    <x v="1"/>
    <x v="1"/>
    <x v="0"/>
    <x v="0"/>
    <x v="0"/>
    <x v="2"/>
    <x v="4"/>
    <x v="2"/>
    <x v="2"/>
    <x v="4"/>
    <x v="1"/>
    <x v="4"/>
    <x v="0"/>
    <x v="1"/>
    <x v="2"/>
    <x v="2"/>
    <x v="3"/>
    <x v="4"/>
    <x v="0"/>
    <x v="4"/>
    <x v="1"/>
    <x v="3"/>
    <x v="2"/>
    <x v="4"/>
    <x v="4"/>
    <x v="1"/>
    <x v="0"/>
    <x v="0"/>
  </r>
  <r>
    <s v="2025/03/10 4:30:57 p. m. GMT-5"/>
    <s v="JDI Unidad Mayor"/>
    <x v="0"/>
    <x v="1"/>
    <x v="0"/>
    <x v="0"/>
    <x v="3"/>
    <x v="3"/>
    <x v="0"/>
    <x v="1"/>
    <x v="0"/>
    <x v="0"/>
    <x v="0"/>
    <x v="0"/>
    <x v="4"/>
    <x v="1"/>
    <x v="4"/>
    <x v="0"/>
    <x v="1"/>
    <x v="1"/>
    <x v="1"/>
    <x v="3"/>
    <x v="1"/>
    <x v="1"/>
    <x v="0"/>
    <x v="3"/>
    <x v="4"/>
    <x v="1"/>
    <x v="1"/>
    <x v="0"/>
    <x v="1"/>
    <x v="0"/>
    <x v="2"/>
    <x v="0"/>
    <x v="0"/>
    <x v="0"/>
    <x v="0"/>
  </r>
  <r>
    <s v="2025/03/10 4:30:58 p. m. GMT-5"/>
    <s v="JDI Unidad Mayor"/>
    <x v="0"/>
    <x v="0"/>
    <x v="0"/>
    <x v="0"/>
    <x v="3"/>
    <x v="3"/>
    <x v="0"/>
    <x v="1"/>
    <x v="0"/>
    <x v="2"/>
    <x v="0"/>
    <x v="1"/>
    <x v="0"/>
    <x v="0"/>
    <x v="0"/>
    <x v="0"/>
    <x v="1"/>
    <x v="1"/>
    <x v="1"/>
    <x v="1"/>
    <x v="1"/>
    <x v="0"/>
    <x v="2"/>
    <x v="3"/>
    <x v="2"/>
    <x v="1"/>
    <x v="1"/>
    <x v="0"/>
    <x v="1"/>
    <x v="0"/>
    <x v="0"/>
    <x v="0"/>
    <x v="0"/>
    <x v="0"/>
    <x v="0"/>
  </r>
  <r>
    <s v="2025/03/10 4:31:13 p. m. GMT-5"/>
    <s v="JDI Unidad Menor"/>
    <x v="0"/>
    <x v="1"/>
    <x v="0"/>
    <x v="1"/>
    <x v="0"/>
    <x v="3"/>
    <x v="2"/>
    <x v="1"/>
    <x v="0"/>
    <x v="0"/>
    <x v="0"/>
    <x v="0"/>
    <x v="0"/>
    <x v="1"/>
    <x v="2"/>
    <x v="3"/>
    <x v="3"/>
    <x v="1"/>
    <x v="3"/>
    <x v="2"/>
    <x v="3"/>
    <x v="1"/>
    <x v="2"/>
    <x v="1"/>
    <x v="4"/>
    <x v="0"/>
    <x v="0"/>
    <x v="0"/>
    <x v="0"/>
    <x v="1"/>
    <x v="0"/>
    <x v="2"/>
    <x v="1"/>
    <x v="0"/>
    <x v="0"/>
  </r>
  <r>
    <s v="2025/03/10 4:32:07 p. m. GMT-5"/>
    <s v="JDI Unidad Mayor"/>
    <x v="0"/>
    <x v="0"/>
    <x v="0"/>
    <x v="2"/>
    <x v="3"/>
    <x v="1"/>
    <x v="2"/>
    <x v="1"/>
    <x v="0"/>
    <x v="0"/>
    <x v="0"/>
    <x v="0"/>
    <x v="2"/>
    <x v="2"/>
    <x v="2"/>
    <x v="3"/>
    <x v="2"/>
    <x v="1"/>
    <x v="0"/>
    <x v="0"/>
    <x v="3"/>
    <x v="2"/>
    <x v="2"/>
    <x v="3"/>
    <x v="4"/>
    <x v="1"/>
    <x v="0"/>
    <x v="1"/>
    <x v="0"/>
    <x v="2"/>
    <x v="0"/>
    <x v="2"/>
    <x v="1"/>
    <x v="0"/>
    <x v="0"/>
  </r>
  <r>
    <s v="2025/03/10 4:33:25 p. m. GMT-5"/>
    <s v="JDI Unidad Mayor"/>
    <x v="0"/>
    <x v="0"/>
    <x v="0"/>
    <x v="0"/>
    <x v="3"/>
    <x v="1"/>
    <x v="2"/>
    <x v="1"/>
    <x v="0"/>
    <x v="4"/>
    <x v="0"/>
    <x v="1"/>
    <x v="0"/>
    <x v="0"/>
    <x v="0"/>
    <x v="0"/>
    <x v="1"/>
    <x v="2"/>
    <x v="0"/>
    <x v="2"/>
    <x v="1"/>
    <x v="0"/>
    <x v="2"/>
    <x v="0"/>
    <x v="1"/>
    <x v="3"/>
    <x v="1"/>
    <x v="2"/>
    <x v="2"/>
    <x v="0"/>
    <x v="2"/>
    <x v="0"/>
    <x v="1"/>
    <x v="0"/>
    <x v="1"/>
  </r>
  <r>
    <s v="2025/03/10 4:36:49 p. m. GMT-5"/>
    <s v="JDI Unidad Mayor"/>
    <x v="2"/>
    <x v="2"/>
    <x v="4"/>
    <x v="3"/>
    <x v="2"/>
    <x v="2"/>
    <x v="4"/>
    <x v="2"/>
    <x v="2"/>
    <x v="4"/>
    <x v="4"/>
    <x v="4"/>
    <x v="4"/>
    <x v="4"/>
    <x v="4"/>
    <x v="2"/>
    <x v="4"/>
    <x v="3"/>
    <x v="4"/>
    <x v="4"/>
    <x v="2"/>
    <x v="3"/>
    <x v="3"/>
    <x v="4"/>
    <x v="0"/>
    <x v="2"/>
    <x v="4"/>
    <x v="3"/>
    <x v="3"/>
    <x v="4"/>
    <x v="4"/>
    <x v="4"/>
    <x v="3"/>
    <x v="4"/>
    <x v="2"/>
  </r>
  <r>
    <s v="2025/03/10 4:39:11 p. m. GMT-5"/>
    <s v="JDI Unidad Menor"/>
    <x v="2"/>
    <x v="1"/>
    <x v="2"/>
    <x v="3"/>
    <x v="2"/>
    <x v="2"/>
    <x v="1"/>
    <x v="0"/>
    <x v="1"/>
    <x v="0"/>
    <x v="0"/>
    <x v="1"/>
    <x v="3"/>
    <x v="0"/>
    <x v="4"/>
    <x v="2"/>
    <x v="0"/>
    <x v="2"/>
    <x v="0"/>
    <x v="4"/>
    <x v="1"/>
    <x v="0"/>
    <x v="0"/>
    <x v="1"/>
    <x v="2"/>
    <x v="1"/>
    <x v="1"/>
    <x v="0"/>
    <x v="2"/>
    <x v="0"/>
    <x v="2"/>
    <x v="0"/>
    <x v="0"/>
    <x v="1"/>
    <x v="1"/>
  </r>
  <r>
    <s v="2025/03/10 5:02:31 p. m. GMT-5"/>
    <s v="JDI Unidad Menor"/>
    <x v="0"/>
    <x v="2"/>
    <x v="4"/>
    <x v="3"/>
    <x v="3"/>
    <x v="2"/>
    <x v="2"/>
    <x v="2"/>
    <x v="0"/>
    <x v="4"/>
    <x v="0"/>
    <x v="0"/>
    <x v="2"/>
    <x v="1"/>
    <x v="2"/>
    <x v="2"/>
    <x v="4"/>
    <x v="3"/>
    <x v="4"/>
    <x v="4"/>
    <x v="3"/>
    <x v="3"/>
    <x v="3"/>
    <x v="4"/>
    <x v="0"/>
    <x v="2"/>
    <x v="4"/>
    <x v="3"/>
    <x v="3"/>
    <x v="2"/>
    <x v="4"/>
    <x v="4"/>
    <x v="3"/>
    <x v="4"/>
    <x v="0"/>
  </r>
  <r>
    <s v="2025/03/10 5:46:58 p. m. GMT-5"/>
    <s v="JDI Unidad Menor"/>
    <x v="0"/>
    <x v="0"/>
    <x v="0"/>
    <x v="0"/>
    <x v="3"/>
    <x v="3"/>
    <x v="2"/>
    <x v="1"/>
    <x v="0"/>
    <x v="0"/>
    <x v="0"/>
    <x v="0"/>
    <x v="2"/>
    <x v="1"/>
    <x v="2"/>
    <x v="3"/>
    <x v="2"/>
    <x v="1"/>
    <x v="3"/>
    <x v="0"/>
    <x v="3"/>
    <x v="2"/>
    <x v="2"/>
    <x v="3"/>
    <x v="4"/>
    <x v="0"/>
    <x v="0"/>
    <x v="1"/>
    <x v="0"/>
    <x v="2"/>
    <x v="0"/>
    <x v="2"/>
    <x v="1"/>
    <x v="0"/>
    <x v="0"/>
  </r>
  <r>
    <s v="2025/03/10 6:12:44 p. m. GMT-5"/>
    <s v="JDI Unidad Mayor"/>
    <x v="2"/>
    <x v="1"/>
    <x v="1"/>
    <x v="2"/>
    <x v="3"/>
    <x v="1"/>
    <x v="2"/>
    <x v="1"/>
    <x v="0"/>
    <x v="0"/>
    <x v="1"/>
    <x v="0"/>
    <x v="2"/>
    <x v="2"/>
    <x v="0"/>
    <x v="3"/>
    <x v="2"/>
    <x v="2"/>
    <x v="3"/>
    <x v="1"/>
    <x v="3"/>
    <x v="0"/>
    <x v="3"/>
    <x v="3"/>
    <x v="2"/>
    <x v="0"/>
    <x v="0"/>
    <x v="0"/>
    <x v="0"/>
    <x v="0"/>
    <x v="0"/>
    <x v="2"/>
    <x v="1"/>
    <x v="0"/>
    <x v="0"/>
  </r>
  <r>
    <s v="2025/03/10 6:53:44 p. m. GMT-5"/>
    <s v="JDI Unidad Mayor"/>
    <x v="2"/>
    <x v="2"/>
    <x v="0"/>
    <x v="0"/>
    <x v="2"/>
    <x v="0"/>
    <x v="2"/>
    <x v="1"/>
    <x v="2"/>
    <x v="4"/>
    <x v="0"/>
    <x v="4"/>
    <x v="4"/>
    <x v="1"/>
    <x v="2"/>
    <x v="3"/>
    <x v="2"/>
    <x v="3"/>
    <x v="3"/>
    <x v="4"/>
    <x v="3"/>
    <x v="2"/>
    <x v="0"/>
    <x v="2"/>
    <x v="3"/>
    <x v="0"/>
    <x v="0"/>
    <x v="1"/>
    <x v="0"/>
    <x v="2"/>
    <x v="0"/>
    <x v="2"/>
    <x v="1"/>
    <x v="0"/>
    <x v="0"/>
  </r>
  <r>
    <s v="2025/03/10 8:15:31 p. m. GMT-5"/>
    <s v="JDI Unidad Mayor"/>
    <x v="4"/>
    <x v="1"/>
    <x v="3"/>
    <x v="2"/>
    <x v="1"/>
    <x v="3"/>
    <x v="3"/>
    <x v="0"/>
    <x v="3"/>
    <x v="1"/>
    <x v="0"/>
    <x v="1"/>
    <x v="1"/>
    <x v="0"/>
    <x v="1"/>
    <x v="1"/>
    <x v="1"/>
    <x v="1"/>
    <x v="0"/>
    <x v="3"/>
    <x v="0"/>
    <x v="0"/>
    <x v="0"/>
    <x v="0"/>
    <x v="2"/>
    <x v="1"/>
    <x v="1"/>
    <x v="1"/>
    <x v="1"/>
    <x v="1"/>
    <x v="2"/>
    <x v="0"/>
    <x v="0"/>
    <x v="3"/>
    <x v="1"/>
  </r>
  <r>
    <s v="2025/03/11 7:59:32 p. m. GMT-5"/>
    <s v="Jefe de División"/>
    <x v="3"/>
    <x v="1"/>
    <x v="2"/>
    <x v="2"/>
    <x v="0"/>
    <x v="1"/>
    <x v="1"/>
    <x v="3"/>
    <x v="1"/>
    <x v="1"/>
    <x v="3"/>
    <x v="2"/>
    <x v="1"/>
    <x v="2"/>
    <x v="0"/>
    <x v="1"/>
    <x v="1"/>
    <x v="4"/>
    <x v="1"/>
    <x v="0"/>
    <x v="1"/>
    <x v="1"/>
    <x v="1"/>
    <x v="1"/>
    <x v="1"/>
    <x v="1"/>
    <x v="1"/>
    <x v="0"/>
    <x v="1"/>
    <x v="0"/>
    <x v="1"/>
    <x v="0"/>
    <x v="0"/>
    <x v="1"/>
    <x v="1"/>
  </r>
  <r>
    <s v="2025/03/12 6:59:57 a. m. GMT-5"/>
    <s v="Jefe de División"/>
    <x v="2"/>
    <x v="1"/>
    <x v="1"/>
    <x v="1"/>
    <x v="0"/>
    <x v="1"/>
    <x v="1"/>
    <x v="0"/>
    <x v="0"/>
    <x v="0"/>
    <x v="0"/>
    <x v="2"/>
    <x v="1"/>
    <x v="2"/>
    <x v="0"/>
    <x v="0"/>
    <x v="2"/>
    <x v="2"/>
    <x v="3"/>
    <x v="1"/>
    <x v="3"/>
    <x v="1"/>
    <x v="0"/>
    <x v="3"/>
    <x v="2"/>
    <x v="0"/>
    <x v="3"/>
    <x v="2"/>
    <x v="1"/>
    <x v="0"/>
    <x v="0"/>
    <x v="1"/>
    <x v="0"/>
    <x v="0"/>
    <x v="1"/>
  </r>
  <r>
    <s v="2025/03/12 9:35:15 a. m. GMT-5"/>
    <s v="Director"/>
    <x v="0"/>
    <x v="0"/>
    <x v="0"/>
    <x v="3"/>
    <x v="3"/>
    <x v="3"/>
    <x v="2"/>
    <x v="1"/>
    <x v="0"/>
    <x v="0"/>
    <x v="0"/>
    <x v="0"/>
    <x v="2"/>
    <x v="1"/>
    <x v="2"/>
    <x v="3"/>
    <x v="2"/>
    <x v="1"/>
    <x v="3"/>
    <x v="0"/>
    <x v="3"/>
    <x v="2"/>
    <x v="2"/>
    <x v="3"/>
    <x v="4"/>
    <x v="0"/>
    <x v="0"/>
    <x v="0"/>
    <x v="0"/>
    <x v="2"/>
    <x v="2"/>
    <x v="2"/>
    <x v="0"/>
    <x v="0"/>
    <x v="1"/>
  </r>
  <r>
    <s v="2025/04/06 12:55:59 p. m. GMT-5"/>
    <s v="Jefe de División"/>
    <x v="4"/>
    <x v="1"/>
    <x v="1"/>
    <x v="1"/>
    <x v="3"/>
    <x v="3"/>
    <x v="0"/>
    <x v="3"/>
    <x v="3"/>
    <x v="2"/>
    <x v="0"/>
    <x v="2"/>
    <x v="3"/>
    <x v="0"/>
    <x v="1"/>
    <x v="3"/>
    <x v="1"/>
    <x v="1"/>
    <x v="3"/>
    <x v="1"/>
    <x v="3"/>
    <x v="4"/>
    <x v="3"/>
    <x v="2"/>
    <x v="4"/>
    <x v="4"/>
    <x v="3"/>
    <x v="4"/>
    <x v="4"/>
    <x v="3"/>
    <x v="3"/>
    <x v="0"/>
    <x v="2"/>
    <x v="0"/>
    <x v="1"/>
  </r>
  <r>
    <s v="2025/04/06 1:14:03 p. m. GMT-5"/>
    <s v="Jefe de División"/>
    <x v="4"/>
    <x v="4"/>
    <x v="2"/>
    <x v="2"/>
    <x v="4"/>
    <x v="0"/>
    <x v="3"/>
    <x v="0"/>
    <x v="4"/>
    <x v="3"/>
    <x v="2"/>
    <x v="3"/>
    <x v="0"/>
    <x v="3"/>
    <x v="3"/>
    <x v="1"/>
    <x v="2"/>
    <x v="0"/>
    <x v="0"/>
    <x v="0"/>
    <x v="0"/>
    <x v="1"/>
    <x v="4"/>
    <x v="0"/>
    <x v="1"/>
    <x v="1"/>
    <x v="2"/>
    <x v="2"/>
    <x v="4"/>
    <x v="1"/>
    <x v="3"/>
    <x v="0"/>
    <x v="4"/>
    <x v="3"/>
    <x v="4"/>
  </r>
  <r>
    <s v="2025/04/06 1:26:27 p. m. GMT-5"/>
    <s v="Jefe de Jefatura"/>
    <x v="0"/>
    <x v="0"/>
    <x v="4"/>
    <x v="3"/>
    <x v="3"/>
    <x v="3"/>
    <x v="1"/>
    <x v="2"/>
    <x v="0"/>
    <x v="4"/>
    <x v="0"/>
    <x v="0"/>
    <x v="4"/>
    <x v="1"/>
    <x v="2"/>
    <x v="3"/>
    <x v="2"/>
    <x v="3"/>
    <x v="4"/>
    <x v="4"/>
    <x v="3"/>
    <x v="2"/>
    <x v="2"/>
    <x v="4"/>
    <x v="4"/>
    <x v="1"/>
    <x v="0"/>
    <x v="0"/>
    <x v="0"/>
    <x v="2"/>
    <x v="4"/>
    <x v="2"/>
    <x v="1"/>
    <x v="4"/>
    <x v="2"/>
  </r>
  <r>
    <s v="2025/04/06 9:29:04 p. m. GMT-5"/>
    <s v="Jefe de División"/>
    <x v="3"/>
    <x v="3"/>
    <x v="2"/>
    <x v="2"/>
    <x v="0"/>
    <x v="0"/>
    <x v="1"/>
    <x v="3"/>
    <x v="1"/>
    <x v="0"/>
    <x v="3"/>
    <x v="0"/>
    <x v="2"/>
    <x v="3"/>
    <x v="2"/>
    <x v="1"/>
    <x v="2"/>
    <x v="0"/>
    <x v="3"/>
    <x v="3"/>
    <x v="0"/>
    <x v="1"/>
    <x v="4"/>
    <x v="0"/>
    <x v="1"/>
    <x v="4"/>
    <x v="1"/>
    <x v="2"/>
    <x v="2"/>
    <x v="1"/>
    <x v="1"/>
    <x v="1"/>
    <x v="4"/>
    <x v="2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55F90C-6BD3-46E4-AA24-FA86F6C5DD6D}" name="TablaDinámica5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multipleFieldFilters="0">
  <location ref="A3:B9" firstHeaderRow="1" firstDataRow="1" firstDataCol="1"/>
  <pivotFields count="37">
    <pivotField showAll="0"/>
    <pivotField showAll="0"/>
    <pivotField showAll="0">
      <items count="6">
        <item x="3"/>
        <item x="4"/>
        <item x="1"/>
        <item x="0"/>
        <item x="2"/>
        <item t="default"/>
      </items>
    </pivotField>
    <pivotField showAll="0">
      <items count="6">
        <item x="4"/>
        <item x="3"/>
        <item x="1"/>
        <item x="0"/>
        <item x="2"/>
        <item t="default"/>
      </items>
    </pivotField>
    <pivotField dataField="1" showAll="0">
      <items count="6">
        <item x="3"/>
        <item x="1"/>
        <item x="2"/>
        <item x="0"/>
        <item x="4"/>
        <item t="default"/>
      </items>
    </pivotField>
    <pivotField showAll="0">
      <items count="6">
        <item x="4"/>
        <item x="1"/>
        <item x="2"/>
        <item x="0"/>
        <item x="3"/>
        <item t="default"/>
      </items>
    </pivotField>
    <pivotField showAll="0">
      <items count="6">
        <item x="4"/>
        <item x="1"/>
        <item x="0"/>
        <item x="3"/>
        <item x="2"/>
        <item t="default"/>
      </items>
    </pivotField>
    <pivotField showAll="0">
      <items count="5">
        <item x="0"/>
        <item x="1"/>
        <item x="3"/>
        <item x="2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  <pivotField showAll="0">
      <items count="6">
        <item x="4"/>
        <item x="3"/>
        <item x="0"/>
        <item x="1"/>
        <item x="2"/>
        <item t="default"/>
      </items>
    </pivotField>
    <pivotField showAll="0">
      <items count="6">
        <item x="4"/>
        <item x="3"/>
        <item x="1"/>
        <item x="0"/>
        <item x="2"/>
        <item t="default"/>
      </items>
    </pivotField>
    <pivotField showAll="0">
      <items count="6">
        <item x="3"/>
        <item x="1"/>
        <item x="2"/>
        <item x="0"/>
        <item x="4"/>
        <item t="default"/>
      </items>
    </pivotField>
    <pivotField showAll="0">
      <items count="6">
        <item x="2"/>
        <item x="3"/>
        <item x="1"/>
        <item x="0"/>
        <item x="4"/>
        <item t="default"/>
      </items>
    </pivotField>
    <pivotField showAll="0">
      <items count="6">
        <item x="3"/>
        <item x="2"/>
        <item x="1"/>
        <item x="0"/>
        <item x="4"/>
        <item t="default"/>
      </items>
    </pivotField>
    <pivotField showAll="0">
      <items count="6">
        <item x="3"/>
        <item x="1"/>
        <item x="0"/>
        <item x="2"/>
        <item x="4"/>
        <item t="default"/>
      </items>
    </pivotField>
    <pivotField showAll="0">
      <items count="6">
        <item x="3"/>
        <item x="0"/>
        <item x="2"/>
        <item x="1"/>
        <item x="4"/>
        <item t="default"/>
      </items>
    </pivotField>
    <pivotField showAll="0">
      <items count="6">
        <item x="3"/>
        <item x="1"/>
        <item x="0"/>
        <item x="2"/>
        <item x="4"/>
        <item t="default"/>
      </items>
    </pivotField>
    <pivotField showAll="0">
      <items count="5">
        <item x="1"/>
        <item x="0"/>
        <item x="3"/>
        <item x="2"/>
        <item t="default"/>
      </items>
    </pivotField>
    <pivotField showAll="0">
      <items count="6">
        <item x="3"/>
        <item x="1"/>
        <item x="0"/>
        <item x="2"/>
        <item x="4"/>
        <item t="default"/>
      </items>
    </pivotField>
    <pivotField showAll="0">
      <items count="6">
        <item x="4"/>
        <item x="0"/>
        <item x="2"/>
        <item x="1"/>
        <item x="3"/>
        <item t="default"/>
      </items>
    </pivotField>
    <pivotField showAll="0">
      <items count="6">
        <item x="2"/>
        <item x="1"/>
        <item x="0"/>
        <item x="3"/>
        <item x="4"/>
        <item t="default"/>
      </items>
    </pivotField>
    <pivotField showAll="0">
      <items count="6">
        <item x="3"/>
        <item x="2"/>
        <item x="1"/>
        <item x="0"/>
        <item x="4"/>
        <item t="default"/>
      </items>
    </pivotField>
    <pivotField showAll="0">
      <items count="6">
        <item x="4"/>
        <item x="0"/>
        <item x="1"/>
        <item x="3"/>
        <item x="2"/>
        <item t="default"/>
      </items>
    </pivotField>
    <pivotField showAll="0">
      <items count="6">
        <item x="4"/>
        <item x="1"/>
        <item x="0"/>
        <item x="2"/>
        <item x="3"/>
        <item t="default"/>
      </items>
    </pivotField>
    <pivotField showAll="0">
      <items count="6">
        <item x="4"/>
        <item x="1"/>
        <item x="0"/>
        <item x="2"/>
        <item x="3"/>
        <item t="default"/>
      </items>
    </pivotField>
    <pivotField showAll="0">
      <items count="6">
        <item x="2"/>
        <item x="0"/>
        <item x="1"/>
        <item x="3"/>
        <item x="4"/>
        <item t="default"/>
      </items>
    </pivotField>
    <pivotField showAll="0">
      <items count="6">
        <item x="3"/>
        <item x="1"/>
        <item x="2"/>
        <item x="4"/>
        <item x="0"/>
        <item t="default"/>
      </items>
    </pivotField>
    <pivotField showAll="0">
      <items count="6">
        <item x="4"/>
        <item x="3"/>
        <item x="1"/>
        <item x="0"/>
        <item x="2"/>
        <item t="default"/>
      </items>
    </pivotField>
    <pivotField showAll="0">
      <items count="6">
        <item x="3"/>
        <item x="2"/>
        <item x="1"/>
        <item x="0"/>
        <item x="4"/>
        <item t="default"/>
      </items>
    </pivotField>
    <pivotField showAll="0">
      <items count="6">
        <item x="4"/>
        <item x="2"/>
        <item x="0"/>
        <item x="1"/>
        <item x="3"/>
        <item t="default"/>
      </items>
    </pivotField>
    <pivotField showAll="0">
      <items count="6">
        <item x="4"/>
        <item x="2"/>
        <item x="1"/>
        <item x="0"/>
        <item x="3"/>
        <item t="default"/>
      </items>
    </pivotField>
    <pivotField showAll="0">
      <items count="6">
        <item x="3"/>
        <item x="1"/>
        <item x="0"/>
        <item x="2"/>
        <item x="4"/>
        <item t="default"/>
      </items>
    </pivotField>
    <pivotField showAll="0">
      <items count="6">
        <item x="3"/>
        <item x="1"/>
        <item x="2"/>
        <item x="0"/>
        <item x="4"/>
        <item t="default"/>
      </items>
    </pivotField>
    <pivotField showAll="0">
      <items count="6">
        <item x="3"/>
        <item x="1"/>
        <item x="0"/>
        <item x="2"/>
        <item x="4"/>
        <item t="default"/>
      </items>
    </pivotField>
    <pivotField showAll="0">
      <items count="6">
        <item x="4"/>
        <item x="2"/>
        <item x="0"/>
        <item x="1"/>
        <item x="3"/>
        <item t="default"/>
      </items>
    </pivotField>
    <pivotField showAll="0">
      <items count="6">
        <item x="2"/>
        <item x="3"/>
        <item x="1"/>
        <item x="0"/>
        <item x="4"/>
        <item t="default"/>
      </items>
    </pivotField>
    <pivotField axis="axisRow" showAll="0">
      <items count="6">
        <item x="4"/>
        <item x="3"/>
        <item x="1"/>
        <item x="0"/>
        <item x="2"/>
        <item t="default"/>
      </items>
    </pivotField>
  </pivotFields>
  <rowFields count="1">
    <field x="3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3. Existe una mentalidad abierta a cambios tecnológicos dentro de la organización." fld="4" subtotal="count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38A4034B-4F03-45A4-BDBD-0AB30F5833D7}" autoFormatId="16" applyNumberFormats="0" applyBorderFormats="0" applyFontFormats="0" applyPatternFormats="0" applyAlignmentFormats="0" applyWidthHeightFormats="0">
  <queryTableRefresh nextId="38">
    <queryTableFields count="37">
      <queryTableField id="1" name="Marca temporal" tableColumnId="1"/>
      <queryTableField id="2" name="Seleccione su rol:" tableColumnId="2"/>
      <queryTableField id="3" name="1. La cultura organizacional promueve el uso de tecnologías para optimizar los procesos de mantenimiento." tableColumnId="3"/>
      <queryTableField id="4" name="2. La Institución fomenta una cultura de colaboración y aprendizaje en torno a la gestión tecnológica en mantenimiento.." tableColumnId="4"/>
      <queryTableField id="5" name="3. Existe una mentalidad abierta a cambios tecnológicos dentro de la organización." tableColumnId="5"/>
      <queryTableField id="6" name="4. La organización promueve activamente la adopción de nuevas tecnologías en el área de mantenimiento.  " tableColumnId="6"/>
      <queryTableField id="7" name="5. Existe una comunicación clara y transparente sobre los cambios tecnológicos que se implementan en la organización.  " tableColumnId="7"/>
      <queryTableField id="8" name="6. La Institución cuenta con una estructura definida para la gestión del conocimiento en el área de mantenimiento." tableColumnId="8"/>
      <queryTableField id="9" name="7. Se facilita el acceso a información y datos históricos para el equipo de mantenimiento." tableColumnId="9"/>
      <queryTableField id="10" name="8. Los procesos de gestión del conocimiento apoyan la adopción de nuevas tecnologías en mantenimiento." tableColumnId="10"/>
      <queryTableField id="11" name="9. La organización fomenta la creación de documentación y registros que faciliten la transferencia de conocimiento.  " tableColumnId="11"/>
      <queryTableField id="12" name="10. Existen espacios y momentos destinados a compartir experiencias y conocimientos dentro del equipo de mantenimiento.  " tableColumnId="12"/>
      <queryTableField id="13" name="11. La estructura organizacional permite implementar nuevas ideas en el proceso de mantenimiento." tableColumnId="13"/>
      <queryTableField id="14" name="12. Se realizan evaluaciones periódicas sobre el impacto de las innovaciones tecnológicas en el proceso de mantenimiento.  " tableColumnId="14"/>
      <queryTableField id="15" name="13. El personal que participa del proceso de mantenimiento recibe formación específica sobre el uso de nuevas herramientas tecnológicas." tableColumnId="15"/>
      <queryTableField id="16" name="14.  La organización facilita recursos (tiempo, presupuesto, etc.) para implementar nuevas ideas en el área de mantenimiento. " tableColumnId="16"/>
      <queryTableField id="17" name="15.  Se realizan evaluaciones periódicas sobre el impacto de las innovaciones tecnológicas en el proceso de mantenimiento. " tableColumnId="17"/>
      <queryTableField id="18" name="16. El equipo de mantenimiento tiene competencias técnicas para utilizar herramientas tecnológicas avanzadas." tableColumnId="18"/>
      <queryTableField id="19" name="17. La institución ofrece capacitación continua en tecnologías de mantenimiento." tableColumnId="19"/>
      <queryTableField id="20" name="18. Los empleados muestran disposición para adquirir nuevas habilidades tecnológicas." tableColumnId="20"/>
      <queryTableField id="21" name="19. El personal que pertenece al proceso de mantenimiento recibe capacitación específica sobre el uso de las nuevas herramientas tecnológicas que se deciden implementar en la organización." tableColumnId="21"/>
      <queryTableField id="22" name="20. La organización reconoce y premia el esfuerzo del personal que mejora sus competencias tecnológicas.  " tableColumnId="22"/>
      <queryTableField id="23" name="21. La organización cuenta con una estructura y procedimientos definidos para realizar un seguimiento constante de las tecnologías emergentes aplicables al mantenimiento." tableColumnId="23"/>
      <queryTableField id="24" name="22. Existe un sistema de vigilancia tecnológica que facilita la actualización en tendencias y herramientas." tableColumnId="24"/>
      <queryTableField id="25" name="23. Los procesos de vigilancia tecnológica permiten adoptar las mejores prácticas del mercado en mantenimiento." tableColumnId="25"/>
      <queryTableField id="26" name="24. La organización mantiene una lista actualizada de tecnologías emergentes que podrían ser relevantes para el mantenimiento. " tableColumnId="26"/>
      <queryTableField id="27" name="25. Existe un proceso para analizar y aplicar los avances tecnológicos en el sector a los procesos internos de mantenimiento. " tableColumnId="27"/>
      <queryTableField id="28" name="26. La Institución dispone de herramientas tecnológicas adecuadas para optimizar el mantenimiento." tableColumnId="28"/>
      <queryTableField id="29" name="27. Las tecnologías implementadas cumplen con los estándares necesarios para una gestión efectiva." tableColumnId="29"/>
      <queryTableField id="30" name="28. Los sistemas tecnológicos actuales mejoran la eficiencia y calidad en los procesos de mantenimiento." tableColumnId="30"/>
      <queryTableField id="31" name="29. El personal cuenta con soporte técnico adecuado para resolver problemas con las herramientas tecnológicas en el área de mantenimiento.  " tableColumnId="31"/>
      <queryTableField id="32" name="30. La organización realiza mantenimiento y actualización periódica de las herramientas tecnológicas para asegurar su buen funcionamiento. " tableColumnId="32"/>
      <queryTableField id="33" name="31. La organización comparte eficazmente el conocimiento y las mejores prácticas entre los equipos de mantenimiento." tableColumnId="33"/>
      <queryTableField id="34" name="32. El personal que pertenece al proceso de mantenimiento dispone de mecanismos efectivos para acceder, divulgar y aplicar el conocimiento necesario para realizar su labor de manera eficiente. " tableColumnId="34"/>
      <queryTableField id="35" name="33. El conocimiento compartido se aplica adecuadamente para mejorar los procesos de mantenimiento y resolver problemas operativos." tableColumnId="35"/>
      <queryTableField id="36" name="34. La información sobre buenas prácticas en mantenimiento se comunica de manera accesible para todos los niveles del personal. " tableColumnId="36"/>
      <queryTableField id="37" name="35. La organización fomenta el uso del conocimiento adquirido para implementar mejoras en los procedimientos de mantenimiento. " tableColumnId="3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E206B8-4542-495E-BD56-0EECCF539B7A}" name="Análisis_Interno_Gestión_Tecnológica_en_el_Proceso_de_Mantenimiento" displayName="Análisis_Interno_Gestión_Tecnológica_en_el_Proceso_de_Mantenimiento" ref="A1:AK47" tableType="queryTable" totalsRowCount="1">
  <autoFilter ref="A1:AK46" xr:uid="{A2E206B8-4542-495E-BD56-0EECCF539B7A}"/>
  <tableColumns count="37">
    <tableColumn id="1" xr3:uid="{932102E6-8B09-4E57-99A4-224776469592}" uniqueName="1" name="Marca temporal" queryTableFieldId="1" dataDxfId="3" totalsRowDxfId="1"/>
    <tableColumn id="2" xr3:uid="{F3275724-137D-40C6-A54A-EF4C68B89BB1}" uniqueName="2" name="Seleccione su rol:" queryTableFieldId="2" dataDxfId="2" totalsRowDxfId="0"/>
    <tableColumn id="3" xr3:uid="{BE3F0094-6A50-4AF6-9A31-56D0EF141AB5}" uniqueName="3" name="1. La cultura organizacional promueve el uso de tecnologías para optimizar los procesos de mantenimiento." queryTableFieldId="3"/>
    <tableColumn id="4" xr3:uid="{F524FAB7-0ACE-4750-82FD-AF413D941147}" uniqueName="4" name="2. La Institución fomenta una cultura de colaboración y aprendizaje en torno a la gestión tecnológica en mantenimiento.." queryTableFieldId="4"/>
    <tableColumn id="5" xr3:uid="{A6E37CE3-5277-4038-93F4-3C227DDD1E5A}" uniqueName="5" name="3. Existe una mentalidad abierta a cambios tecnológicos dentro de la organización." queryTableFieldId="5"/>
    <tableColumn id="6" xr3:uid="{DA9C812F-3D41-4BBA-9CDA-44B390166CAE}" uniqueName="6" name="4. La organización promueve activamente la adopción de nuevas tecnologías en el área de mantenimiento.  " queryTableFieldId="6"/>
    <tableColumn id="7" xr3:uid="{3D9BB4E6-CDD0-4521-AD2F-1FE913756A6E}" uniqueName="7" name="5. Existe una comunicación clara y transparente sobre los cambios tecnológicos que se implementan en la organización.  " queryTableFieldId="7"/>
    <tableColumn id="8" xr3:uid="{B2C3D03D-4693-4054-894E-E9A7532D2BE9}" uniqueName="8" name="6. La Institución cuenta con una estructura definida para la gestión del conocimiento en el área de mantenimiento." queryTableFieldId="8"/>
    <tableColumn id="9" xr3:uid="{52826D09-0314-4E9B-BFA6-7D7A9E997E61}" uniqueName="9" name="7. Se facilita el acceso a información y datos históricos para el equipo de mantenimiento." queryTableFieldId="9"/>
    <tableColumn id="10" xr3:uid="{33519F61-A1EE-4698-8A35-3B208B3E0B4B}" uniqueName="10" name="8. Los procesos de gestión del conocimiento apoyan la adopción de nuevas tecnologías en mantenimiento." queryTableFieldId="10"/>
    <tableColumn id="11" xr3:uid="{035F3EAD-335C-4B92-B7D1-6276AF80CD83}" uniqueName="11" name="9. La organización fomenta la creación de documentación y registros que faciliten la transferencia de conocimiento.  " queryTableFieldId="11"/>
    <tableColumn id="12" xr3:uid="{64CE668F-E357-472B-A5EE-A5AA619F48D1}" uniqueName="12" name="10. Existen espacios y momentos destinados a compartir experiencias y conocimientos dentro del equipo de mantenimiento.  " queryTableFieldId="12"/>
    <tableColumn id="13" xr3:uid="{185DFC33-AEC3-4B96-843D-FC07C68026F7}" uniqueName="13" name="11. La estructura organizacional permite implementar nuevas ideas en el proceso de mantenimiento." queryTableFieldId="13"/>
    <tableColumn id="14" xr3:uid="{60B13032-5A04-4A3B-854D-2095541087A9}" uniqueName="14" name="12. Se realizan evaluaciones periódicas sobre el impacto de las innovaciones tecnológicas en el proceso de mantenimiento.  " queryTableFieldId="14"/>
    <tableColumn id="15" xr3:uid="{4837D04A-846D-4DFD-AFA3-5D7C26AB9EAA}" uniqueName="15" name="13. El personal que participa del proceso de mantenimiento recibe formación específica sobre el uso de nuevas herramientas tecnológicas." queryTableFieldId="15"/>
    <tableColumn id="16" xr3:uid="{6CE74B02-87B2-4CD1-B68D-75E407D5E451}" uniqueName="16" name="14.  La organización facilita recursos (tiempo, presupuesto, etc.) para implementar nuevas ideas en el área de mantenimiento. " queryTableFieldId="16"/>
    <tableColumn id="17" xr3:uid="{2006E663-7261-418F-A941-891810AEEC7F}" uniqueName="17" name="15.  Se realizan evaluaciones periódicas sobre el impacto de las innovaciones tecnológicas en el proceso de mantenimiento. " queryTableFieldId="17"/>
    <tableColumn id="18" xr3:uid="{4C6C1BAA-E207-42AB-B1B0-0074238656F9}" uniqueName="18" name="16. El equipo de mantenimiento tiene competencias técnicas para utilizar herramientas tecnológicas avanzadas." queryTableFieldId="18"/>
    <tableColumn id="19" xr3:uid="{3B3E0BC9-9CBE-429B-9727-43763C93EAE3}" uniqueName="19" name="17. La institución ofrece capacitación continua en tecnologías de mantenimiento." queryTableFieldId="19"/>
    <tableColumn id="20" xr3:uid="{42037804-3486-4A85-86CD-EE878BA3AF4E}" uniqueName="20" name="18. Los empleados muestran disposición para adquirir nuevas habilidades tecnológicas." queryTableFieldId="20"/>
    <tableColumn id="21" xr3:uid="{0B756306-E523-484D-B5B7-63F2E2F2B2B7}" uniqueName="21" name="19. El personal que pertenece al proceso de mantenimiento recibe capacitación específica sobre el uso de las nuevas herramientas tecnológicas que se deciden implementar en la organización." queryTableFieldId="21"/>
    <tableColumn id="22" xr3:uid="{B21FC81E-00B0-4444-A957-4BEC68B1939F}" uniqueName="22" name="20. La organización reconoce y premia el esfuerzo del personal que mejora sus competencias tecnológicas.  " queryTableFieldId="22"/>
    <tableColumn id="23" xr3:uid="{9F8300DE-42EF-499B-B303-E9DBEB760AA4}" uniqueName="23" name="21. La organización cuenta con una estructura y procedimientos definidos para realizar un seguimiento constante de las tecnologías emergentes aplicables al mantenimiento." queryTableFieldId="23"/>
    <tableColumn id="24" xr3:uid="{64184E44-02B9-4296-990D-477EF87411B5}" uniqueName="24" name="22. Existe un sistema de vigilancia tecnológica que facilita la actualización en tendencias y herramientas." queryTableFieldId="24"/>
    <tableColumn id="25" xr3:uid="{891BF817-8AC8-4671-8568-08BC7EE1006A}" uniqueName="25" name="23. Los procesos de vigilancia tecnológica permiten adoptar las mejores prácticas del mercado en mantenimiento." queryTableFieldId="25"/>
    <tableColumn id="26" xr3:uid="{A29AE22C-C114-491C-BC3C-C00C4701616D}" uniqueName="26" name="24. La organización mantiene una lista actualizada de tecnologías emergentes que podrían ser relevantes para el mantenimiento. " queryTableFieldId="26"/>
    <tableColumn id="27" xr3:uid="{AFECDFAC-B4E9-49B2-8A77-984B53126E61}" uniqueName="27" name="25. Existe un proceso para analizar y aplicar los avances tecnológicos en el sector a los procesos internos de mantenimiento. " queryTableFieldId="27"/>
    <tableColumn id="28" xr3:uid="{F75A84C0-B4C5-4F36-8478-7E2D4CD21A03}" uniqueName="28" name="26. La Institución dispone de herramientas tecnológicas adecuadas para optimizar el mantenimiento." queryTableFieldId="28"/>
    <tableColumn id="29" xr3:uid="{893B2050-9E2B-425D-B63A-B3354ECCEE5E}" uniqueName="29" name="27. Las tecnologías implementadas cumplen con los estándares necesarios para una gestión efectiva." queryTableFieldId="29"/>
    <tableColumn id="30" xr3:uid="{D875844C-B0B0-4B6F-B8CD-550E5E57AF00}" uniqueName="30" name="28. Los sistemas tecnológicos actuales mejoran la eficiencia y calidad en los procesos de mantenimiento." queryTableFieldId="30"/>
    <tableColumn id="31" xr3:uid="{49055075-9A23-4518-AB6C-D00ECD403DC7}" uniqueName="31" name="29. El personal cuenta con soporte técnico adecuado para resolver problemas con las herramientas tecnológicas en el área de mantenimiento.  " queryTableFieldId="31"/>
    <tableColumn id="32" xr3:uid="{1DA59408-4A7D-40D4-BBF5-1DE9F320200B}" uniqueName="32" name="30. La organización realiza mantenimiento y actualización periódica de las herramientas tecnológicas para asegurar su buen funcionamiento. " queryTableFieldId="32"/>
    <tableColumn id="33" xr3:uid="{1989F89D-9434-4CFD-B859-50EE53E61227}" uniqueName="33" name="31. La organización comparte eficazmente el conocimiento y las mejores prácticas entre los equipos de mantenimiento." queryTableFieldId="33"/>
    <tableColumn id="34" xr3:uid="{BB7C53AC-930A-4A97-9968-79F774CBCF87}" uniqueName="34" name="32. El personal que pertenece al proceso de mantenimiento dispone de mecanismos efectivos para acceder, divulgar y aplicar el conocimiento necesario para realizar su labor de manera eficiente. " queryTableFieldId="34"/>
    <tableColumn id="35" xr3:uid="{CBF74A24-38B0-480E-BFDC-CD1A58126D82}" uniqueName="35" name="33. El conocimiento compartido se aplica adecuadamente para mejorar los procesos de mantenimiento y resolver problemas operativos." queryTableFieldId="35"/>
    <tableColumn id="36" xr3:uid="{01E2356E-AAE5-4384-9C05-A0BC13CF511A}" uniqueName="36" name="34. La información sobre buenas prácticas en mantenimiento se comunica de manera accesible para todos los niveles del personal. " queryTableFieldId="36"/>
    <tableColumn id="37" xr3:uid="{8ABF1986-F86E-49A2-9E34-56807037FA3C}" uniqueName="37" name="35. La organización fomenta el uso del conocimiento adquirido para implementar mejoras en los procedimientos de mantenimiento. " queryTableFieldId="3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FBD2-DE75-4153-9C81-002A726F6AA9}">
  <dimension ref="A1:AK54"/>
  <sheetViews>
    <sheetView tabSelected="1" topLeftCell="T29" workbookViewId="0">
      <selection activeCell="AI54" sqref="AI54:AK54"/>
    </sheetView>
  </sheetViews>
  <sheetFormatPr baseColWidth="10" defaultRowHeight="14.4" x14ac:dyDescent="0.3"/>
  <cols>
    <col min="1" max="1" width="28.109375" bestFit="1" customWidth="1"/>
    <col min="2" max="2" width="17.77734375" bestFit="1" customWidth="1"/>
    <col min="3" max="37" width="11.109375" customWidth="1"/>
  </cols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 s="1" t="s">
        <v>37</v>
      </c>
      <c r="B2" s="1" t="s">
        <v>38</v>
      </c>
      <c r="C2">
        <v>4</v>
      </c>
      <c r="D2">
        <v>4</v>
      </c>
      <c r="E2">
        <v>4</v>
      </c>
      <c r="F2">
        <v>4</v>
      </c>
      <c r="G2">
        <v>3</v>
      </c>
      <c r="H2">
        <v>2</v>
      </c>
      <c r="I2">
        <v>2</v>
      </c>
      <c r="J2">
        <v>3</v>
      </c>
      <c r="K2">
        <v>4</v>
      </c>
      <c r="L2">
        <v>4</v>
      </c>
      <c r="M2">
        <v>4</v>
      </c>
      <c r="N2">
        <v>4</v>
      </c>
      <c r="O2">
        <v>3</v>
      </c>
      <c r="P2">
        <v>2</v>
      </c>
      <c r="Q2">
        <v>3</v>
      </c>
      <c r="R2">
        <v>3</v>
      </c>
      <c r="S2">
        <v>3</v>
      </c>
      <c r="T2">
        <v>2</v>
      </c>
      <c r="U2">
        <v>3</v>
      </c>
      <c r="V2">
        <v>4</v>
      </c>
      <c r="W2">
        <v>2</v>
      </c>
      <c r="X2">
        <v>3</v>
      </c>
      <c r="Y2">
        <v>3</v>
      </c>
      <c r="Z2">
        <v>2</v>
      </c>
      <c r="AA2">
        <v>5</v>
      </c>
      <c r="AB2">
        <v>4</v>
      </c>
      <c r="AC2">
        <v>4</v>
      </c>
      <c r="AD2">
        <v>3</v>
      </c>
      <c r="AE2">
        <v>4</v>
      </c>
      <c r="AF2">
        <v>3</v>
      </c>
      <c r="AG2">
        <v>4</v>
      </c>
      <c r="AH2">
        <v>3</v>
      </c>
      <c r="AI2">
        <v>3</v>
      </c>
      <c r="AJ2">
        <v>4</v>
      </c>
      <c r="AK2">
        <v>4</v>
      </c>
    </row>
    <row r="3" spans="1:37" x14ac:dyDescent="0.3">
      <c r="A3" s="1" t="s">
        <v>39</v>
      </c>
      <c r="B3" s="1" t="s">
        <v>38</v>
      </c>
      <c r="C3">
        <v>3</v>
      </c>
      <c r="D3">
        <v>4</v>
      </c>
      <c r="E3">
        <v>2</v>
      </c>
      <c r="F3">
        <v>2</v>
      </c>
      <c r="G3">
        <v>2</v>
      </c>
      <c r="H3">
        <v>3</v>
      </c>
      <c r="I3">
        <v>2</v>
      </c>
      <c r="J3">
        <v>3</v>
      </c>
      <c r="K3">
        <v>3</v>
      </c>
      <c r="L3">
        <v>4</v>
      </c>
      <c r="M3">
        <v>4</v>
      </c>
      <c r="N3">
        <v>3</v>
      </c>
      <c r="O3">
        <v>2</v>
      </c>
      <c r="P3">
        <v>4</v>
      </c>
      <c r="Q3">
        <v>3</v>
      </c>
      <c r="R3">
        <v>2</v>
      </c>
      <c r="S3">
        <v>3</v>
      </c>
      <c r="T3">
        <v>4</v>
      </c>
      <c r="U3">
        <v>3</v>
      </c>
      <c r="V3">
        <v>3</v>
      </c>
      <c r="W3">
        <v>2</v>
      </c>
      <c r="X3">
        <v>2</v>
      </c>
      <c r="Y3">
        <v>2</v>
      </c>
      <c r="Z3">
        <v>2</v>
      </c>
      <c r="AA3">
        <v>2</v>
      </c>
      <c r="AB3">
        <v>3</v>
      </c>
      <c r="AC3">
        <v>3</v>
      </c>
      <c r="AD3">
        <v>3</v>
      </c>
      <c r="AE3">
        <v>3</v>
      </c>
      <c r="AF3">
        <v>2</v>
      </c>
      <c r="AG3">
        <v>4</v>
      </c>
      <c r="AH3">
        <v>3</v>
      </c>
      <c r="AI3">
        <v>4</v>
      </c>
      <c r="AJ3">
        <v>3</v>
      </c>
      <c r="AK3">
        <v>4</v>
      </c>
    </row>
    <row r="4" spans="1:37" x14ac:dyDescent="0.3">
      <c r="A4" s="1" t="s">
        <v>40</v>
      </c>
      <c r="B4" s="1" t="s">
        <v>41</v>
      </c>
      <c r="C4">
        <v>4</v>
      </c>
      <c r="D4">
        <v>4</v>
      </c>
      <c r="E4">
        <v>4</v>
      </c>
      <c r="F4">
        <v>4</v>
      </c>
      <c r="G4">
        <v>3</v>
      </c>
      <c r="H4">
        <v>3</v>
      </c>
      <c r="I4">
        <v>2</v>
      </c>
      <c r="J4">
        <v>3</v>
      </c>
      <c r="K4">
        <v>3</v>
      </c>
      <c r="L4">
        <v>2</v>
      </c>
      <c r="M4">
        <v>3</v>
      </c>
      <c r="N4">
        <v>2</v>
      </c>
      <c r="O4">
        <v>3</v>
      </c>
      <c r="P4">
        <v>3</v>
      </c>
      <c r="Q4">
        <v>2</v>
      </c>
      <c r="R4">
        <v>2</v>
      </c>
      <c r="S4">
        <v>3</v>
      </c>
      <c r="T4">
        <v>2</v>
      </c>
      <c r="U4">
        <v>2</v>
      </c>
      <c r="V4">
        <v>2</v>
      </c>
      <c r="W4">
        <v>2</v>
      </c>
      <c r="X4">
        <v>4</v>
      </c>
      <c r="Y4">
        <v>4</v>
      </c>
      <c r="Z4">
        <v>2</v>
      </c>
      <c r="AA4">
        <v>3</v>
      </c>
      <c r="AB4">
        <v>3</v>
      </c>
      <c r="AC4">
        <v>3</v>
      </c>
      <c r="AD4">
        <v>3</v>
      </c>
      <c r="AE4">
        <v>2</v>
      </c>
      <c r="AF4">
        <v>2</v>
      </c>
      <c r="AG4">
        <v>2</v>
      </c>
      <c r="AH4">
        <v>2</v>
      </c>
      <c r="AI4">
        <v>2</v>
      </c>
      <c r="AJ4">
        <v>1</v>
      </c>
      <c r="AK4">
        <v>3</v>
      </c>
    </row>
    <row r="5" spans="1:37" x14ac:dyDescent="0.3">
      <c r="A5" s="1" t="s">
        <v>42</v>
      </c>
      <c r="B5" s="1" t="s">
        <v>38</v>
      </c>
      <c r="C5">
        <v>3</v>
      </c>
      <c r="D5">
        <v>3</v>
      </c>
      <c r="E5">
        <v>3</v>
      </c>
      <c r="F5">
        <v>3</v>
      </c>
      <c r="G5">
        <v>3</v>
      </c>
      <c r="H5">
        <v>3</v>
      </c>
      <c r="I5">
        <v>3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3</v>
      </c>
      <c r="Q5">
        <v>3</v>
      </c>
      <c r="R5">
        <v>3</v>
      </c>
      <c r="S5">
        <v>3</v>
      </c>
      <c r="T5">
        <v>3</v>
      </c>
      <c r="U5">
        <v>3</v>
      </c>
      <c r="V5">
        <v>3</v>
      </c>
      <c r="W5">
        <v>3</v>
      </c>
      <c r="X5">
        <v>3</v>
      </c>
      <c r="Y5">
        <v>3</v>
      </c>
      <c r="Z5">
        <v>3</v>
      </c>
      <c r="AA5">
        <v>3</v>
      </c>
      <c r="AB5">
        <v>3</v>
      </c>
      <c r="AC5">
        <v>3</v>
      </c>
      <c r="AD5">
        <v>3</v>
      </c>
      <c r="AE5">
        <v>3</v>
      </c>
      <c r="AF5">
        <v>3</v>
      </c>
      <c r="AG5">
        <v>3</v>
      </c>
      <c r="AH5">
        <v>3</v>
      </c>
      <c r="AI5">
        <v>3</v>
      </c>
      <c r="AJ5">
        <v>3</v>
      </c>
      <c r="AK5">
        <v>3</v>
      </c>
    </row>
    <row r="6" spans="1:37" x14ac:dyDescent="0.3">
      <c r="A6" s="1" t="s">
        <v>43</v>
      </c>
      <c r="B6" s="1" t="s">
        <v>38</v>
      </c>
      <c r="C6">
        <v>4</v>
      </c>
      <c r="D6">
        <v>3</v>
      </c>
      <c r="E6">
        <v>1</v>
      </c>
      <c r="F6">
        <v>4</v>
      </c>
      <c r="G6">
        <v>3</v>
      </c>
      <c r="H6">
        <v>3</v>
      </c>
      <c r="I6">
        <v>4</v>
      </c>
      <c r="J6">
        <v>4</v>
      </c>
      <c r="K6">
        <v>3</v>
      </c>
      <c r="L6">
        <v>1</v>
      </c>
      <c r="M6">
        <v>1</v>
      </c>
      <c r="N6">
        <v>3</v>
      </c>
      <c r="O6">
        <v>2</v>
      </c>
      <c r="P6">
        <v>3</v>
      </c>
      <c r="Q6">
        <v>3</v>
      </c>
      <c r="R6">
        <v>5</v>
      </c>
      <c r="S6">
        <v>2</v>
      </c>
      <c r="T6">
        <v>5</v>
      </c>
      <c r="U6">
        <v>1</v>
      </c>
      <c r="V6">
        <v>3</v>
      </c>
      <c r="W6">
        <v>5</v>
      </c>
      <c r="X6">
        <v>3</v>
      </c>
      <c r="Y6">
        <v>4</v>
      </c>
      <c r="Z6">
        <v>1</v>
      </c>
      <c r="AA6">
        <v>1</v>
      </c>
      <c r="AB6">
        <v>3</v>
      </c>
      <c r="AC6">
        <v>4</v>
      </c>
      <c r="AD6">
        <v>3</v>
      </c>
      <c r="AE6">
        <v>2</v>
      </c>
      <c r="AF6">
        <v>3</v>
      </c>
      <c r="AG6">
        <v>3</v>
      </c>
      <c r="AH6">
        <v>2</v>
      </c>
      <c r="AI6">
        <v>4</v>
      </c>
      <c r="AJ6">
        <v>2</v>
      </c>
      <c r="AK6">
        <v>4</v>
      </c>
    </row>
    <row r="7" spans="1:37" x14ac:dyDescent="0.3">
      <c r="A7" s="1" t="s">
        <v>44</v>
      </c>
      <c r="B7" s="1" t="s">
        <v>38</v>
      </c>
      <c r="C7">
        <v>5</v>
      </c>
      <c r="D7">
        <v>4</v>
      </c>
      <c r="E7">
        <v>5</v>
      </c>
      <c r="F7">
        <v>5</v>
      </c>
      <c r="G7">
        <v>5</v>
      </c>
      <c r="H7">
        <v>5</v>
      </c>
      <c r="I7">
        <v>3</v>
      </c>
      <c r="J7">
        <v>3</v>
      </c>
      <c r="K7">
        <v>5</v>
      </c>
      <c r="L7">
        <v>5</v>
      </c>
      <c r="M7">
        <v>4</v>
      </c>
      <c r="N7">
        <v>3</v>
      </c>
      <c r="O7">
        <v>4</v>
      </c>
      <c r="P7">
        <v>3</v>
      </c>
      <c r="Q7">
        <v>3</v>
      </c>
      <c r="R7">
        <v>4</v>
      </c>
      <c r="S7">
        <v>3</v>
      </c>
      <c r="T7">
        <v>5</v>
      </c>
      <c r="U7">
        <v>3</v>
      </c>
      <c r="V7">
        <v>3</v>
      </c>
      <c r="W7">
        <v>4</v>
      </c>
      <c r="X7">
        <v>5</v>
      </c>
      <c r="Y7">
        <v>3</v>
      </c>
      <c r="Z7">
        <v>3</v>
      </c>
      <c r="AA7">
        <v>4</v>
      </c>
      <c r="AB7">
        <v>5</v>
      </c>
      <c r="AC7">
        <v>4</v>
      </c>
      <c r="AD7">
        <v>4</v>
      </c>
      <c r="AE7">
        <v>5</v>
      </c>
      <c r="AF7">
        <v>4</v>
      </c>
      <c r="AG7">
        <v>3</v>
      </c>
      <c r="AH7">
        <v>4</v>
      </c>
      <c r="AI7">
        <v>5</v>
      </c>
      <c r="AJ7">
        <v>4</v>
      </c>
      <c r="AK7">
        <v>5</v>
      </c>
    </row>
    <row r="8" spans="1:37" x14ac:dyDescent="0.3">
      <c r="A8" s="1" t="s">
        <v>45</v>
      </c>
      <c r="B8" s="1" t="s">
        <v>41</v>
      </c>
      <c r="C8">
        <v>4</v>
      </c>
      <c r="D8">
        <v>4</v>
      </c>
      <c r="E8">
        <v>4</v>
      </c>
      <c r="F8">
        <v>5</v>
      </c>
      <c r="G8">
        <v>3</v>
      </c>
      <c r="H8">
        <v>5</v>
      </c>
      <c r="I8">
        <v>4</v>
      </c>
      <c r="J8">
        <v>3</v>
      </c>
      <c r="K8">
        <v>3</v>
      </c>
      <c r="L8">
        <v>4</v>
      </c>
      <c r="M8">
        <v>4</v>
      </c>
      <c r="N8">
        <v>3</v>
      </c>
      <c r="O8">
        <v>4</v>
      </c>
      <c r="P8">
        <v>3</v>
      </c>
      <c r="Q8">
        <v>3</v>
      </c>
      <c r="R8">
        <v>4</v>
      </c>
      <c r="S8">
        <v>4</v>
      </c>
      <c r="T8">
        <v>4</v>
      </c>
      <c r="U8">
        <v>4</v>
      </c>
      <c r="V8">
        <v>3</v>
      </c>
      <c r="W8">
        <v>3</v>
      </c>
      <c r="X8">
        <v>2</v>
      </c>
      <c r="Y8">
        <v>2</v>
      </c>
      <c r="Z8">
        <v>3</v>
      </c>
      <c r="AA8">
        <v>3</v>
      </c>
      <c r="AB8">
        <v>3</v>
      </c>
      <c r="AC8">
        <v>4</v>
      </c>
      <c r="AD8">
        <v>4</v>
      </c>
      <c r="AE8">
        <v>4</v>
      </c>
      <c r="AF8">
        <v>4</v>
      </c>
      <c r="AG8">
        <v>4</v>
      </c>
      <c r="AH8">
        <v>4</v>
      </c>
      <c r="AI8">
        <v>4</v>
      </c>
      <c r="AJ8">
        <v>4</v>
      </c>
      <c r="AK8">
        <v>3</v>
      </c>
    </row>
    <row r="9" spans="1:37" x14ac:dyDescent="0.3">
      <c r="A9" s="1" t="s">
        <v>46</v>
      </c>
      <c r="B9" s="1" t="s">
        <v>38</v>
      </c>
      <c r="C9">
        <v>3</v>
      </c>
      <c r="D9">
        <v>4</v>
      </c>
      <c r="E9">
        <v>2</v>
      </c>
      <c r="F9">
        <v>4</v>
      </c>
      <c r="G9">
        <v>4</v>
      </c>
      <c r="H9">
        <v>5</v>
      </c>
      <c r="I9">
        <v>4</v>
      </c>
      <c r="J9">
        <v>5</v>
      </c>
      <c r="K9">
        <v>5</v>
      </c>
      <c r="L9">
        <v>5</v>
      </c>
      <c r="M9">
        <v>3</v>
      </c>
      <c r="N9">
        <v>4</v>
      </c>
      <c r="O9">
        <v>2</v>
      </c>
      <c r="P9">
        <v>4</v>
      </c>
      <c r="Q9">
        <v>4</v>
      </c>
      <c r="R9">
        <v>2</v>
      </c>
      <c r="S9">
        <v>3</v>
      </c>
      <c r="T9">
        <v>3</v>
      </c>
      <c r="U9">
        <v>4</v>
      </c>
      <c r="V9">
        <v>3</v>
      </c>
      <c r="W9">
        <v>5</v>
      </c>
      <c r="X9">
        <v>3</v>
      </c>
      <c r="Y9">
        <v>3</v>
      </c>
      <c r="Z9">
        <v>4</v>
      </c>
      <c r="AA9">
        <v>4</v>
      </c>
      <c r="AB9">
        <v>4</v>
      </c>
      <c r="AC9">
        <v>4</v>
      </c>
      <c r="AD9">
        <v>3</v>
      </c>
      <c r="AE9">
        <v>4</v>
      </c>
      <c r="AF9">
        <v>3</v>
      </c>
      <c r="AG9">
        <v>4</v>
      </c>
      <c r="AH9">
        <v>4</v>
      </c>
      <c r="AI9">
        <v>4</v>
      </c>
      <c r="AJ9">
        <v>4</v>
      </c>
      <c r="AK9">
        <v>4</v>
      </c>
    </row>
    <row r="10" spans="1:37" x14ac:dyDescent="0.3">
      <c r="A10" s="1" t="s">
        <v>47</v>
      </c>
      <c r="B10" s="1" t="s">
        <v>41</v>
      </c>
      <c r="C10">
        <v>3</v>
      </c>
      <c r="D10">
        <v>3</v>
      </c>
      <c r="E10">
        <v>2</v>
      </c>
      <c r="F10">
        <v>3</v>
      </c>
      <c r="G10">
        <v>4</v>
      </c>
      <c r="H10">
        <v>4</v>
      </c>
      <c r="I10">
        <v>2</v>
      </c>
      <c r="J10">
        <v>3</v>
      </c>
      <c r="K10">
        <v>4</v>
      </c>
      <c r="L10">
        <v>5</v>
      </c>
      <c r="M10">
        <v>1</v>
      </c>
      <c r="N10">
        <v>2</v>
      </c>
      <c r="O10">
        <v>3</v>
      </c>
      <c r="P10">
        <v>1</v>
      </c>
      <c r="Q10">
        <v>4</v>
      </c>
      <c r="R10">
        <v>2</v>
      </c>
      <c r="S10">
        <v>1</v>
      </c>
      <c r="T10">
        <v>4</v>
      </c>
      <c r="U10">
        <v>2</v>
      </c>
      <c r="V10">
        <v>1</v>
      </c>
      <c r="W10">
        <v>5</v>
      </c>
      <c r="X10">
        <v>2</v>
      </c>
      <c r="Y10">
        <v>2</v>
      </c>
      <c r="Z10">
        <v>4</v>
      </c>
      <c r="AA10">
        <v>3</v>
      </c>
      <c r="AB10">
        <v>2</v>
      </c>
      <c r="AC10">
        <v>2</v>
      </c>
      <c r="AD10">
        <v>2</v>
      </c>
      <c r="AE10">
        <v>3</v>
      </c>
      <c r="AF10">
        <v>1</v>
      </c>
      <c r="AG10">
        <v>4</v>
      </c>
      <c r="AH10">
        <v>4</v>
      </c>
      <c r="AI10">
        <v>4</v>
      </c>
      <c r="AJ10">
        <v>3</v>
      </c>
      <c r="AK10">
        <v>3</v>
      </c>
    </row>
    <row r="11" spans="1:37" x14ac:dyDescent="0.3">
      <c r="A11" s="1" t="s">
        <v>48</v>
      </c>
      <c r="B11" s="1" t="s">
        <v>38</v>
      </c>
      <c r="C11">
        <v>3</v>
      </c>
      <c r="D11">
        <v>4</v>
      </c>
      <c r="E11">
        <v>4</v>
      </c>
      <c r="F11">
        <v>3</v>
      </c>
      <c r="G11">
        <v>3</v>
      </c>
      <c r="H11">
        <v>5</v>
      </c>
      <c r="I11">
        <v>3</v>
      </c>
      <c r="J11">
        <v>4</v>
      </c>
      <c r="K11">
        <v>3</v>
      </c>
      <c r="L11">
        <v>4</v>
      </c>
      <c r="M11">
        <v>4</v>
      </c>
      <c r="N11">
        <v>3</v>
      </c>
      <c r="O11">
        <v>3</v>
      </c>
      <c r="P11">
        <v>4</v>
      </c>
      <c r="Q11">
        <v>3</v>
      </c>
      <c r="R11">
        <v>3</v>
      </c>
      <c r="S11">
        <v>4</v>
      </c>
      <c r="T11">
        <v>3</v>
      </c>
      <c r="U11">
        <v>4</v>
      </c>
      <c r="V11">
        <v>4</v>
      </c>
      <c r="W11">
        <v>3</v>
      </c>
      <c r="X11">
        <v>3</v>
      </c>
      <c r="Y11">
        <v>3</v>
      </c>
      <c r="Z11">
        <v>2</v>
      </c>
      <c r="AA11">
        <v>4</v>
      </c>
      <c r="AB11">
        <v>3</v>
      </c>
      <c r="AC11">
        <v>3</v>
      </c>
      <c r="AD11">
        <v>3</v>
      </c>
      <c r="AE11">
        <v>3</v>
      </c>
      <c r="AF11">
        <v>3</v>
      </c>
      <c r="AG11">
        <v>3</v>
      </c>
      <c r="AH11">
        <v>3</v>
      </c>
      <c r="AI11">
        <v>3</v>
      </c>
      <c r="AJ11">
        <v>3</v>
      </c>
      <c r="AK11">
        <v>3</v>
      </c>
    </row>
    <row r="12" spans="1:37" x14ac:dyDescent="0.3">
      <c r="A12" s="1" t="s">
        <v>49</v>
      </c>
      <c r="B12" s="1" t="s">
        <v>50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4</v>
      </c>
    </row>
    <row r="13" spans="1:37" x14ac:dyDescent="0.3">
      <c r="A13" s="1" t="s">
        <v>51</v>
      </c>
      <c r="B13" s="1" t="s">
        <v>50</v>
      </c>
      <c r="C13">
        <v>5</v>
      </c>
      <c r="D13">
        <v>5</v>
      </c>
      <c r="E13">
        <v>5</v>
      </c>
      <c r="F13">
        <v>5</v>
      </c>
      <c r="G13">
        <v>4</v>
      </c>
      <c r="H13">
        <v>3</v>
      </c>
      <c r="I13">
        <v>3</v>
      </c>
      <c r="J13">
        <v>3</v>
      </c>
      <c r="K13">
        <v>4</v>
      </c>
      <c r="L13">
        <v>1</v>
      </c>
      <c r="M13">
        <v>3</v>
      </c>
      <c r="N13">
        <v>1</v>
      </c>
      <c r="O13">
        <v>1</v>
      </c>
      <c r="P13">
        <v>1</v>
      </c>
      <c r="Q13">
        <v>1</v>
      </c>
      <c r="R13">
        <v>3</v>
      </c>
      <c r="S13">
        <v>1</v>
      </c>
      <c r="T13">
        <v>5</v>
      </c>
      <c r="U13">
        <v>1</v>
      </c>
      <c r="V13">
        <v>3</v>
      </c>
      <c r="W13">
        <v>3</v>
      </c>
      <c r="X13">
        <v>2</v>
      </c>
      <c r="Y13">
        <v>5</v>
      </c>
      <c r="Z13">
        <v>1</v>
      </c>
      <c r="AA13">
        <v>1</v>
      </c>
      <c r="AB13">
        <v>4</v>
      </c>
      <c r="AC13">
        <v>1</v>
      </c>
      <c r="AD13">
        <v>2</v>
      </c>
      <c r="AE13">
        <v>1</v>
      </c>
      <c r="AF13">
        <v>2</v>
      </c>
      <c r="AG13">
        <v>1</v>
      </c>
      <c r="AH13">
        <v>1</v>
      </c>
      <c r="AI13">
        <v>1</v>
      </c>
      <c r="AJ13">
        <v>4</v>
      </c>
      <c r="AK13">
        <v>4</v>
      </c>
    </row>
    <row r="14" spans="1:37" x14ac:dyDescent="0.3">
      <c r="A14" s="1" t="s">
        <v>52</v>
      </c>
      <c r="B14" s="1" t="s">
        <v>50</v>
      </c>
      <c r="C14">
        <v>3</v>
      </c>
      <c r="D14">
        <v>3</v>
      </c>
      <c r="E14">
        <v>2</v>
      </c>
      <c r="F14">
        <v>2</v>
      </c>
      <c r="G14">
        <v>2</v>
      </c>
      <c r="H14">
        <v>3</v>
      </c>
      <c r="I14">
        <v>1</v>
      </c>
      <c r="J14">
        <v>3</v>
      </c>
      <c r="K14">
        <v>2</v>
      </c>
      <c r="L14">
        <v>4</v>
      </c>
      <c r="M14">
        <v>2</v>
      </c>
      <c r="N14">
        <v>1</v>
      </c>
      <c r="O14">
        <v>1</v>
      </c>
      <c r="P14">
        <v>1</v>
      </c>
      <c r="Q14">
        <v>2</v>
      </c>
      <c r="R14">
        <v>3</v>
      </c>
      <c r="S14">
        <v>4</v>
      </c>
      <c r="T14">
        <v>5</v>
      </c>
      <c r="U14">
        <v>1</v>
      </c>
      <c r="V14">
        <v>1</v>
      </c>
      <c r="W14">
        <v>1</v>
      </c>
      <c r="X14">
        <v>1</v>
      </c>
      <c r="Y14">
        <v>2</v>
      </c>
      <c r="Z14">
        <v>1</v>
      </c>
      <c r="AA14">
        <v>2</v>
      </c>
      <c r="AB14">
        <v>4</v>
      </c>
      <c r="AC14">
        <v>3</v>
      </c>
      <c r="AD14">
        <v>2</v>
      </c>
      <c r="AE14">
        <v>2</v>
      </c>
      <c r="AF14">
        <v>4</v>
      </c>
      <c r="AG14">
        <v>3</v>
      </c>
      <c r="AH14">
        <v>3</v>
      </c>
      <c r="AI14">
        <v>3</v>
      </c>
      <c r="AJ14">
        <v>3</v>
      </c>
      <c r="AK14">
        <v>4</v>
      </c>
    </row>
    <row r="15" spans="1:37" x14ac:dyDescent="0.3">
      <c r="A15" s="1" t="s">
        <v>53</v>
      </c>
      <c r="B15" s="1" t="s">
        <v>50</v>
      </c>
      <c r="C15">
        <v>5</v>
      </c>
      <c r="D15">
        <v>4</v>
      </c>
      <c r="E15">
        <v>3</v>
      </c>
      <c r="F15">
        <v>3</v>
      </c>
      <c r="G15">
        <v>3</v>
      </c>
      <c r="H15">
        <v>3</v>
      </c>
      <c r="I15">
        <v>5</v>
      </c>
      <c r="J15">
        <v>5</v>
      </c>
      <c r="K15">
        <v>5</v>
      </c>
      <c r="L15">
        <v>5</v>
      </c>
      <c r="M15">
        <v>5</v>
      </c>
      <c r="N15">
        <v>5</v>
      </c>
      <c r="O15">
        <v>5</v>
      </c>
      <c r="P15">
        <v>3</v>
      </c>
      <c r="Q15">
        <v>3</v>
      </c>
      <c r="R15">
        <v>2</v>
      </c>
      <c r="S15">
        <v>2</v>
      </c>
      <c r="T15">
        <v>2</v>
      </c>
      <c r="U15">
        <v>3</v>
      </c>
      <c r="V15">
        <v>3</v>
      </c>
      <c r="W15">
        <v>3</v>
      </c>
      <c r="X15">
        <v>4</v>
      </c>
      <c r="Y15">
        <v>4</v>
      </c>
      <c r="Z15">
        <v>4</v>
      </c>
      <c r="AA15">
        <v>4</v>
      </c>
      <c r="AB15">
        <v>4</v>
      </c>
      <c r="AC15">
        <v>3</v>
      </c>
      <c r="AD15">
        <v>3</v>
      </c>
      <c r="AE15">
        <v>3</v>
      </c>
      <c r="AF15">
        <v>3</v>
      </c>
      <c r="AG15">
        <v>4</v>
      </c>
      <c r="AH15">
        <v>4</v>
      </c>
      <c r="AI15">
        <v>4</v>
      </c>
      <c r="AJ15">
        <v>4</v>
      </c>
      <c r="AK15">
        <v>4</v>
      </c>
    </row>
    <row r="16" spans="1:37" x14ac:dyDescent="0.3">
      <c r="A16" s="1" t="s">
        <v>54</v>
      </c>
      <c r="B16" s="1" t="s">
        <v>50</v>
      </c>
      <c r="C16">
        <v>4</v>
      </c>
      <c r="D16">
        <v>3</v>
      </c>
      <c r="E16">
        <v>4</v>
      </c>
      <c r="F16">
        <v>5</v>
      </c>
      <c r="G16">
        <v>4</v>
      </c>
      <c r="H16">
        <v>5</v>
      </c>
      <c r="I16">
        <v>4</v>
      </c>
      <c r="J16">
        <v>4</v>
      </c>
      <c r="K16">
        <v>5</v>
      </c>
      <c r="L16">
        <v>4</v>
      </c>
      <c r="M16">
        <v>5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5</v>
      </c>
      <c r="U16">
        <v>4</v>
      </c>
      <c r="V16">
        <v>5</v>
      </c>
      <c r="W16">
        <v>4</v>
      </c>
      <c r="X16">
        <v>5</v>
      </c>
      <c r="Y16">
        <v>5</v>
      </c>
      <c r="Z16">
        <v>5</v>
      </c>
      <c r="AA16">
        <v>5</v>
      </c>
      <c r="AB16">
        <v>5</v>
      </c>
      <c r="AC16">
        <v>4</v>
      </c>
      <c r="AD16">
        <v>5</v>
      </c>
      <c r="AE16">
        <v>4</v>
      </c>
      <c r="AF16">
        <v>4</v>
      </c>
      <c r="AG16">
        <v>4</v>
      </c>
      <c r="AH16">
        <v>4</v>
      </c>
      <c r="AI16">
        <v>4</v>
      </c>
      <c r="AJ16">
        <v>3</v>
      </c>
      <c r="AK16">
        <v>5</v>
      </c>
    </row>
    <row r="17" spans="1:37" x14ac:dyDescent="0.3">
      <c r="A17" s="1" t="s">
        <v>55</v>
      </c>
      <c r="B17" s="1" t="s">
        <v>50</v>
      </c>
      <c r="C17">
        <v>4</v>
      </c>
      <c r="D17">
        <v>2</v>
      </c>
      <c r="E17">
        <v>3</v>
      </c>
      <c r="F17">
        <v>3</v>
      </c>
      <c r="G17">
        <v>2</v>
      </c>
      <c r="H17">
        <v>3</v>
      </c>
      <c r="I17">
        <v>2</v>
      </c>
      <c r="J17">
        <v>2</v>
      </c>
      <c r="K17">
        <v>3</v>
      </c>
      <c r="L17">
        <v>4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4</v>
      </c>
      <c r="W17">
        <v>3</v>
      </c>
      <c r="X17">
        <v>3</v>
      </c>
      <c r="Y17">
        <v>3</v>
      </c>
      <c r="Z17">
        <v>2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3</v>
      </c>
      <c r="AK17">
        <v>3</v>
      </c>
    </row>
    <row r="18" spans="1:37" x14ac:dyDescent="0.3">
      <c r="A18" s="1" t="s">
        <v>56</v>
      </c>
      <c r="B18" s="1" t="s">
        <v>50</v>
      </c>
      <c r="C18">
        <v>4</v>
      </c>
      <c r="D18">
        <v>5</v>
      </c>
      <c r="E18">
        <v>4</v>
      </c>
      <c r="F18">
        <v>3</v>
      </c>
      <c r="G18">
        <v>3</v>
      </c>
      <c r="H18">
        <v>4</v>
      </c>
      <c r="I18">
        <v>4</v>
      </c>
      <c r="J18">
        <v>4</v>
      </c>
      <c r="K18">
        <v>4</v>
      </c>
      <c r="L18">
        <v>5</v>
      </c>
      <c r="M18">
        <v>4</v>
      </c>
      <c r="N18">
        <v>3</v>
      </c>
      <c r="O18">
        <v>5</v>
      </c>
      <c r="P18">
        <v>3</v>
      </c>
      <c r="Q18">
        <v>3</v>
      </c>
      <c r="R18">
        <v>4</v>
      </c>
      <c r="S18">
        <v>3</v>
      </c>
      <c r="T18">
        <v>3</v>
      </c>
      <c r="U18">
        <v>3</v>
      </c>
      <c r="V18">
        <v>1</v>
      </c>
      <c r="W18">
        <v>5</v>
      </c>
      <c r="X18">
        <v>4</v>
      </c>
      <c r="Y18">
        <v>3</v>
      </c>
      <c r="Z18">
        <v>3</v>
      </c>
      <c r="AA18">
        <v>3</v>
      </c>
      <c r="AB18">
        <v>3</v>
      </c>
      <c r="AC18">
        <v>2</v>
      </c>
      <c r="AD18">
        <v>3</v>
      </c>
      <c r="AE18">
        <v>3</v>
      </c>
      <c r="AF18">
        <v>3</v>
      </c>
      <c r="AG18">
        <v>4</v>
      </c>
      <c r="AH18">
        <v>4</v>
      </c>
      <c r="AI18">
        <v>4</v>
      </c>
      <c r="AJ18">
        <v>3</v>
      </c>
      <c r="AK18">
        <v>4</v>
      </c>
    </row>
    <row r="19" spans="1:37" x14ac:dyDescent="0.3">
      <c r="A19" s="1" t="s">
        <v>57</v>
      </c>
      <c r="B19" s="1" t="s">
        <v>50</v>
      </c>
      <c r="C19">
        <v>5</v>
      </c>
      <c r="D19">
        <v>5</v>
      </c>
      <c r="E19">
        <v>3</v>
      </c>
      <c r="F19">
        <v>3</v>
      </c>
      <c r="G19">
        <v>4</v>
      </c>
      <c r="H19">
        <v>5</v>
      </c>
      <c r="I19">
        <v>4</v>
      </c>
      <c r="J19">
        <v>3</v>
      </c>
      <c r="K19">
        <v>4</v>
      </c>
      <c r="L19">
        <v>4</v>
      </c>
      <c r="M19">
        <v>3</v>
      </c>
      <c r="N19">
        <v>4</v>
      </c>
      <c r="O19">
        <v>4</v>
      </c>
      <c r="P19">
        <v>3</v>
      </c>
      <c r="Q19">
        <v>4</v>
      </c>
      <c r="R19">
        <v>4</v>
      </c>
      <c r="S19">
        <v>3</v>
      </c>
      <c r="T19">
        <v>5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4</v>
      </c>
      <c r="AD19">
        <v>4</v>
      </c>
      <c r="AE19">
        <v>3</v>
      </c>
      <c r="AF19">
        <v>3</v>
      </c>
      <c r="AG19">
        <v>4</v>
      </c>
      <c r="AH19">
        <v>4</v>
      </c>
      <c r="AI19">
        <v>4</v>
      </c>
      <c r="AJ19">
        <v>4</v>
      </c>
      <c r="AK19">
        <v>4</v>
      </c>
    </row>
    <row r="20" spans="1:37" x14ac:dyDescent="0.3">
      <c r="A20" s="1" t="s">
        <v>58</v>
      </c>
      <c r="B20" s="1" t="s">
        <v>50</v>
      </c>
      <c r="C20">
        <v>1</v>
      </c>
      <c r="D20">
        <v>1</v>
      </c>
      <c r="E20">
        <v>1</v>
      </c>
      <c r="F20">
        <v>1</v>
      </c>
      <c r="G20">
        <v>3</v>
      </c>
      <c r="H20">
        <v>5</v>
      </c>
      <c r="I20">
        <v>5</v>
      </c>
      <c r="J20">
        <v>1</v>
      </c>
      <c r="K20">
        <v>5</v>
      </c>
      <c r="L20">
        <v>3</v>
      </c>
      <c r="M20">
        <v>4</v>
      </c>
      <c r="N20">
        <v>3</v>
      </c>
      <c r="O20">
        <v>1</v>
      </c>
      <c r="P20">
        <v>1</v>
      </c>
      <c r="Q20">
        <v>1</v>
      </c>
      <c r="R20">
        <v>3</v>
      </c>
      <c r="S20">
        <v>1</v>
      </c>
      <c r="T20">
        <v>5</v>
      </c>
      <c r="U20">
        <v>2</v>
      </c>
      <c r="V20">
        <v>1</v>
      </c>
      <c r="W20">
        <v>1</v>
      </c>
      <c r="X20">
        <v>2</v>
      </c>
      <c r="Y20">
        <v>5</v>
      </c>
      <c r="Z20">
        <v>1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2</v>
      </c>
      <c r="AH20">
        <v>2</v>
      </c>
      <c r="AI20">
        <v>2</v>
      </c>
      <c r="AJ20">
        <v>4</v>
      </c>
      <c r="AK20">
        <v>3</v>
      </c>
    </row>
    <row r="21" spans="1:37" x14ac:dyDescent="0.3">
      <c r="A21" s="1" t="s">
        <v>59</v>
      </c>
      <c r="B21" s="1" t="s">
        <v>50</v>
      </c>
      <c r="C21">
        <v>4</v>
      </c>
      <c r="D21">
        <v>3</v>
      </c>
      <c r="E21">
        <v>5</v>
      </c>
      <c r="F21">
        <v>4</v>
      </c>
      <c r="G21">
        <v>3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  <c r="N21">
        <v>4</v>
      </c>
      <c r="O21">
        <v>3</v>
      </c>
      <c r="P21">
        <v>3</v>
      </c>
      <c r="Q21">
        <v>3</v>
      </c>
      <c r="R21">
        <v>2</v>
      </c>
      <c r="S21">
        <v>2</v>
      </c>
      <c r="T21">
        <v>5</v>
      </c>
      <c r="U21">
        <v>2</v>
      </c>
      <c r="V21">
        <v>3</v>
      </c>
      <c r="W21">
        <v>3</v>
      </c>
      <c r="X21">
        <v>4</v>
      </c>
      <c r="Y21">
        <v>5</v>
      </c>
      <c r="Z21">
        <v>5</v>
      </c>
      <c r="AA21">
        <v>3</v>
      </c>
      <c r="AB21">
        <v>5</v>
      </c>
      <c r="AC21">
        <v>4</v>
      </c>
      <c r="AD21">
        <v>4</v>
      </c>
      <c r="AE21">
        <v>4</v>
      </c>
      <c r="AF21">
        <v>5</v>
      </c>
      <c r="AG21">
        <v>4</v>
      </c>
      <c r="AH21">
        <v>3</v>
      </c>
      <c r="AI21">
        <v>4</v>
      </c>
      <c r="AJ21">
        <v>5</v>
      </c>
      <c r="AK21">
        <v>4</v>
      </c>
    </row>
    <row r="22" spans="1:37" x14ac:dyDescent="0.3">
      <c r="A22" s="1" t="s">
        <v>60</v>
      </c>
      <c r="B22" s="1" t="s">
        <v>61</v>
      </c>
      <c r="C22">
        <v>4</v>
      </c>
      <c r="D22">
        <v>2</v>
      </c>
      <c r="E22">
        <v>2</v>
      </c>
      <c r="F22">
        <v>1</v>
      </c>
      <c r="G22">
        <v>1</v>
      </c>
      <c r="H22">
        <v>2</v>
      </c>
      <c r="I22">
        <v>2</v>
      </c>
      <c r="J22">
        <v>3</v>
      </c>
      <c r="K22">
        <v>3</v>
      </c>
      <c r="L22">
        <v>4</v>
      </c>
      <c r="M22">
        <v>1</v>
      </c>
      <c r="N22">
        <v>1</v>
      </c>
      <c r="O22">
        <v>3</v>
      </c>
      <c r="P22">
        <v>2</v>
      </c>
      <c r="Q22">
        <v>1</v>
      </c>
      <c r="R22">
        <v>2</v>
      </c>
      <c r="S22">
        <v>4</v>
      </c>
      <c r="T22">
        <v>3</v>
      </c>
      <c r="U22">
        <v>1</v>
      </c>
      <c r="V22">
        <v>1</v>
      </c>
      <c r="W22">
        <v>1</v>
      </c>
      <c r="X22">
        <v>1</v>
      </c>
      <c r="Y22">
        <v>2</v>
      </c>
      <c r="Z22">
        <v>1</v>
      </c>
      <c r="AA22">
        <v>1</v>
      </c>
      <c r="AB22">
        <v>3</v>
      </c>
      <c r="AC22">
        <v>2</v>
      </c>
      <c r="AD22">
        <v>2</v>
      </c>
      <c r="AE22">
        <v>2</v>
      </c>
      <c r="AF22">
        <v>3</v>
      </c>
      <c r="AG22">
        <v>3</v>
      </c>
      <c r="AH22">
        <v>3</v>
      </c>
      <c r="AI22">
        <v>3</v>
      </c>
      <c r="AJ22">
        <v>2</v>
      </c>
      <c r="AK22">
        <v>3</v>
      </c>
    </row>
    <row r="23" spans="1:37" x14ac:dyDescent="0.3">
      <c r="A23" s="1" t="s">
        <v>62</v>
      </c>
      <c r="B23" s="1" t="s">
        <v>61</v>
      </c>
      <c r="C23">
        <v>3</v>
      </c>
      <c r="D23">
        <v>4</v>
      </c>
      <c r="E23">
        <v>3</v>
      </c>
      <c r="F23">
        <v>3</v>
      </c>
      <c r="G23">
        <v>3</v>
      </c>
      <c r="H23">
        <v>4</v>
      </c>
      <c r="I23">
        <v>3</v>
      </c>
      <c r="J23">
        <v>3</v>
      </c>
      <c r="K23">
        <v>3</v>
      </c>
      <c r="L23">
        <v>3</v>
      </c>
      <c r="M23">
        <v>4</v>
      </c>
      <c r="N23">
        <v>2</v>
      </c>
      <c r="O23">
        <v>4</v>
      </c>
      <c r="P23">
        <v>2</v>
      </c>
      <c r="Q23">
        <v>3</v>
      </c>
      <c r="R23">
        <v>3</v>
      </c>
      <c r="S23">
        <v>1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>
        <v>2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3</v>
      </c>
      <c r="AJ23">
        <v>3</v>
      </c>
      <c r="AK23">
        <v>3</v>
      </c>
    </row>
    <row r="24" spans="1:37" x14ac:dyDescent="0.3">
      <c r="A24" s="1" t="s">
        <v>63</v>
      </c>
      <c r="B24" s="1" t="s">
        <v>50</v>
      </c>
      <c r="C24">
        <v>5</v>
      </c>
      <c r="D24">
        <v>4</v>
      </c>
      <c r="E24">
        <v>5</v>
      </c>
      <c r="F24">
        <v>4</v>
      </c>
      <c r="G24">
        <v>4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3</v>
      </c>
      <c r="W24">
        <v>4</v>
      </c>
      <c r="X24">
        <v>3</v>
      </c>
      <c r="Y24">
        <v>4</v>
      </c>
      <c r="Z24">
        <v>3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4</v>
      </c>
      <c r="AJ24">
        <v>4</v>
      </c>
      <c r="AK24">
        <v>4</v>
      </c>
    </row>
    <row r="25" spans="1:37" x14ac:dyDescent="0.3">
      <c r="A25" s="1" t="s">
        <v>64</v>
      </c>
      <c r="B25" s="1" t="s">
        <v>50</v>
      </c>
      <c r="C25">
        <v>4</v>
      </c>
      <c r="D25">
        <v>4</v>
      </c>
      <c r="E25">
        <v>3</v>
      </c>
      <c r="F25">
        <v>4</v>
      </c>
      <c r="G25">
        <v>3</v>
      </c>
      <c r="H25">
        <v>4</v>
      </c>
      <c r="I25">
        <v>2</v>
      </c>
      <c r="J25">
        <v>2</v>
      </c>
      <c r="K25">
        <v>1</v>
      </c>
      <c r="L25">
        <v>3</v>
      </c>
      <c r="M25">
        <v>3</v>
      </c>
      <c r="N25">
        <v>1</v>
      </c>
      <c r="O25">
        <v>1</v>
      </c>
      <c r="P25">
        <v>1</v>
      </c>
      <c r="Q25">
        <v>1</v>
      </c>
      <c r="R25">
        <v>3</v>
      </c>
      <c r="S25">
        <v>1</v>
      </c>
      <c r="T25">
        <v>4</v>
      </c>
      <c r="U25">
        <v>3</v>
      </c>
      <c r="V25">
        <v>1</v>
      </c>
      <c r="W25">
        <v>2</v>
      </c>
      <c r="X25">
        <v>3</v>
      </c>
      <c r="Y25">
        <v>4</v>
      </c>
      <c r="Z25">
        <v>1</v>
      </c>
      <c r="AA25">
        <v>1</v>
      </c>
      <c r="AB25">
        <v>2</v>
      </c>
      <c r="AC25">
        <v>2</v>
      </c>
      <c r="AD25">
        <v>2</v>
      </c>
      <c r="AE25">
        <v>2</v>
      </c>
      <c r="AF25">
        <v>3</v>
      </c>
      <c r="AG25">
        <v>3</v>
      </c>
      <c r="AH25">
        <v>4</v>
      </c>
      <c r="AI25">
        <v>2</v>
      </c>
      <c r="AJ25">
        <v>4</v>
      </c>
      <c r="AK25">
        <v>2</v>
      </c>
    </row>
    <row r="26" spans="1:37" x14ac:dyDescent="0.3">
      <c r="A26" s="1" t="s">
        <v>65</v>
      </c>
      <c r="B26" s="1" t="s">
        <v>41</v>
      </c>
      <c r="C26">
        <v>3</v>
      </c>
      <c r="D26">
        <v>4</v>
      </c>
      <c r="E26">
        <v>4</v>
      </c>
      <c r="F26">
        <v>3</v>
      </c>
      <c r="G26">
        <v>2</v>
      </c>
      <c r="H26">
        <v>2</v>
      </c>
      <c r="I26">
        <v>4</v>
      </c>
      <c r="J26">
        <v>2</v>
      </c>
      <c r="K26">
        <v>3</v>
      </c>
      <c r="L26">
        <v>3</v>
      </c>
      <c r="M26">
        <v>4</v>
      </c>
      <c r="N26">
        <v>2</v>
      </c>
      <c r="O26">
        <v>2</v>
      </c>
      <c r="P26">
        <v>4</v>
      </c>
      <c r="Q26">
        <v>3</v>
      </c>
      <c r="R26">
        <v>3</v>
      </c>
      <c r="S26">
        <v>3</v>
      </c>
      <c r="T26">
        <v>4</v>
      </c>
      <c r="U26">
        <v>4</v>
      </c>
      <c r="V26">
        <v>4</v>
      </c>
      <c r="W26">
        <v>4</v>
      </c>
      <c r="X26">
        <v>4</v>
      </c>
      <c r="Y26">
        <v>3</v>
      </c>
      <c r="Z26">
        <v>3</v>
      </c>
      <c r="AA26">
        <v>3</v>
      </c>
      <c r="AB26">
        <v>4</v>
      </c>
      <c r="AC26">
        <v>4</v>
      </c>
      <c r="AD26">
        <v>4</v>
      </c>
      <c r="AE26">
        <v>3</v>
      </c>
      <c r="AF26">
        <v>3</v>
      </c>
      <c r="AG26">
        <v>4</v>
      </c>
      <c r="AH26">
        <v>4</v>
      </c>
      <c r="AI26">
        <v>4</v>
      </c>
      <c r="AJ26">
        <v>3</v>
      </c>
      <c r="AK26">
        <v>4</v>
      </c>
    </row>
    <row r="27" spans="1:37" x14ac:dyDescent="0.3">
      <c r="A27" s="1" t="s">
        <v>66</v>
      </c>
      <c r="B27" s="1" t="s">
        <v>67</v>
      </c>
      <c r="C27">
        <v>4</v>
      </c>
      <c r="D27">
        <v>5</v>
      </c>
      <c r="E27">
        <v>4</v>
      </c>
      <c r="F27">
        <v>4</v>
      </c>
      <c r="G27">
        <v>5</v>
      </c>
      <c r="H27">
        <v>4</v>
      </c>
      <c r="I27">
        <v>4</v>
      </c>
      <c r="J27">
        <v>4</v>
      </c>
      <c r="K27">
        <v>3</v>
      </c>
      <c r="L27">
        <v>4</v>
      </c>
      <c r="M27">
        <v>4</v>
      </c>
      <c r="N27">
        <v>4</v>
      </c>
      <c r="O27">
        <v>4</v>
      </c>
      <c r="P27">
        <v>5</v>
      </c>
      <c r="Q27">
        <v>4</v>
      </c>
      <c r="R27">
        <v>5</v>
      </c>
      <c r="S27">
        <v>5</v>
      </c>
      <c r="T27">
        <v>4</v>
      </c>
      <c r="U27">
        <v>5</v>
      </c>
      <c r="V27">
        <v>4</v>
      </c>
      <c r="W27">
        <v>3</v>
      </c>
      <c r="X27">
        <v>4</v>
      </c>
      <c r="Y27">
        <v>4</v>
      </c>
      <c r="Z27">
        <v>4</v>
      </c>
      <c r="AA27">
        <v>4</v>
      </c>
      <c r="AB27">
        <v>4</v>
      </c>
      <c r="AC27">
        <v>5</v>
      </c>
      <c r="AD27">
        <v>4</v>
      </c>
      <c r="AE27">
        <v>5</v>
      </c>
      <c r="AF27">
        <v>4</v>
      </c>
      <c r="AG27">
        <v>5</v>
      </c>
      <c r="AH27">
        <v>5</v>
      </c>
      <c r="AI27">
        <v>4</v>
      </c>
      <c r="AJ27">
        <v>4</v>
      </c>
      <c r="AK27">
        <v>4</v>
      </c>
    </row>
    <row r="28" spans="1:37" x14ac:dyDescent="0.3">
      <c r="A28" s="1" t="s">
        <v>68</v>
      </c>
      <c r="B28" s="1" t="s">
        <v>61</v>
      </c>
      <c r="C28">
        <v>4</v>
      </c>
      <c r="D28">
        <v>3</v>
      </c>
      <c r="E28">
        <v>4</v>
      </c>
      <c r="F28">
        <v>4</v>
      </c>
      <c r="G28">
        <v>4</v>
      </c>
      <c r="H28">
        <v>4</v>
      </c>
      <c r="I28">
        <v>2</v>
      </c>
      <c r="J28">
        <v>4</v>
      </c>
      <c r="K28">
        <v>4</v>
      </c>
      <c r="L28">
        <v>4</v>
      </c>
      <c r="M28">
        <v>4</v>
      </c>
      <c r="N28">
        <v>4</v>
      </c>
      <c r="O28">
        <v>5</v>
      </c>
      <c r="P28">
        <v>4</v>
      </c>
      <c r="Q28">
        <v>5</v>
      </c>
      <c r="R28">
        <v>3</v>
      </c>
      <c r="S28">
        <v>2</v>
      </c>
      <c r="T28">
        <v>4</v>
      </c>
      <c r="U28">
        <v>2</v>
      </c>
      <c r="V28">
        <v>1</v>
      </c>
      <c r="W28">
        <v>3</v>
      </c>
      <c r="X28">
        <v>2</v>
      </c>
      <c r="Y28">
        <v>3</v>
      </c>
      <c r="Z28">
        <v>4</v>
      </c>
      <c r="AA28">
        <v>4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4</v>
      </c>
      <c r="AK28">
        <v>4</v>
      </c>
    </row>
    <row r="29" spans="1:37" x14ac:dyDescent="0.3">
      <c r="A29" s="1" t="s">
        <v>69</v>
      </c>
      <c r="B29" s="1" t="s">
        <v>61</v>
      </c>
      <c r="C29">
        <v>4</v>
      </c>
      <c r="D29">
        <v>4</v>
      </c>
      <c r="E29">
        <v>4</v>
      </c>
      <c r="F29">
        <v>4</v>
      </c>
      <c r="G29">
        <v>4</v>
      </c>
      <c r="H29">
        <v>4</v>
      </c>
      <c r="I29">
        <v>2</v>
      </c>
      <c r="J29">
        <v>4</v>
      </c>
      <c r="K29">
        <v>4</v>
      </c>
      <c r="L29">
        <v>3</v>
      </c>
      <c r="M29">
        <v>4</v>
      </c>
      <c r="N29">
        <v>3</v>
      </c>
      <c r="O29">
        <v>3</v>
      </c>
      <c r="P29">
        <v>2</v>
      </c>
      <c r="Q29">
        <v>3</v>
      </c>
      <c r="R29">
        <v>3</v>
      </c>
      <c r="S29">
        <v>2</v>
      </c>
      <c r="T29">
        <v>4</v>
      </c>
      <c r="U29">
        <v>2</v>
      </c>
      <c r="V29">
        <v>3</v>
      </c>
      <c r="W29">
        <v>3</v>
      </c>
      <c r="X29">
        <v>3</v>
      </c>
      <c r="Y29">
        <v>4</v>
      </c>
      <c r="Z29">
        <v>4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4</v>
      </c>
      <c r="AH29">
        <v>3</v>
      </c>
      <c r="AI29">
        <v>3</v>
      </c>
      <c r="AJ29">
        <v>4</v>
      </c>
      <c r="AK29">
        <v>4</v>
      </c>
    </row>
    <row r="30" spans="1:37" x14ac:dyDescent="0.3">
      <c r="A30" s="1" t="s">
        <v>70</v>
      </c>
      <c r="B30" s="1" t="s">
        <v>50</v>
      </c>
      <c r="C30">
        <v>4</v>
      </c>
      <c r="D30">
        <v>3</v>
      </c>
      <c r="E30">
        <v>4</v>
      </c>
      <c r="F30">
        <v>2</v>
      </c>
      <c r="G30">
        <v>3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3</v>
      </c>
      <c r="P30">
        <v>4</v>
      </c>
      <c r="Q30">
        <v>4</v>
      </c>
      <c r="R30">
        <v>4</v>
      </c>
      <c r="S30">
        <v>1</v>
      </c>
      <c r="T30">
        <v>4</v>
      </c>
      <c r="U30">
        <v>4</v>
      </c>
      <c r="V30">
        <v>2</v>
      </c>
      <c r="W30">
        <v>4</v>
      </c>
      <c r="X30">
        <v>2</v>
      </c>
      <c r="Y30">
        <v>4</v>
      </c>
      <c r="Z30">
        <v>3</v>
      </c>
      <c r="AA30">
        <v>4</v>
      </c>
      <c r="AB30">
        <v>4</v>
      </c>
      <c r="AC30">
        <v>4</v>
      </c>
      <c r="AD30">
        <v>3</v>
      </c>
      <c r="AE30">
        <v>4</v>
      </c>
      <c r="AF30">
        <v>2</v>
      </c>
      <c r="AG30">
        <v>4</v>
      </c>
      <c r="AH30">
        <v>4</v>
      </c>
      <c r="AI30">
        <v>4</v>
      </c>
      <c r="AJ30">
        <v>4</v>
      </c>
      <c r="AK30">
        <v>4</v>
      </c>
    </row>
    <row r="31" spans="1:37" x14ac:dyDescent="0.3">
      <c r="A31" s="1" t="s">
        <v>71</v>
      </c>
      <c r="B31" s="1" t="s">
        <v>61</v>
      </c>
      <c r="C31">
        <v>4</v>
      </c>
      <c r="D31">
        <v>4</v>
      </c>
      <c r="E31">
        <v>4</v>
      </c>
      <c r="F31">
        <v>3</v>
      </c>
      <c r="G31">
        <v>4</v>
      </c>
      <c r="H31">
        <v>3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3</v>
      </c>
      <c r="Q31">
        <v>4</v>
      </c>
      <c r="R31">
        <v>4</v>
      </c>
      <c r="S31">
        <v>4</v>
      </c>
      <c r="T31">
        <v>4</v>
      </c>
      <c r="U31">
        <v>3</v>
      </c>
      <c r="V31">
        <v>4</v>
      </c>
      <c r="W31">
        <v>4</v>
      </c>
      <c r="X31">
        <v>4</v>
      </c>
      <c r="Y31">
        <v>4</v>
      </c>
      <c r="Z31">
        <v>4</v>
      </c>
      <c r="AA31">
        <v>4</v>
      </c>
      <c r="AB31">
        <v>3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4</v>
      </c>
      <c r="AI31">
        <v>4</v>
      </c>
      <c r="AJ31">
        <v>4</v>
      </c>
      <c r="AK31">
        <v>4</v>
      </c>
    </row>
    <row r="32" spans="1:37" x14ac:dyDescent="0.3">
      <c r="A32" s="1" t="s">
        <v>72</v>
      </c>
      <c r="B32" s="1" t="s">
        <v>61</v>
      </c>
      <c r="C32">
        <v>4</v>
      </c>
      <c r="D32">
        <v>4</v>
      </c>
      <c r="E32">
        <v>4</v>
      </c>
      <c r="F32">
        <v>4</v>
      </c>
      <c r="G32">
        <v>4</v>
      </c>
      <c r="H32">
        <v>3</v>
      </c>
      <c r="I32">
        <v>4</v>
      </c>
      <c r="J32">
        <v>4</v>
      </c>
      <c r="K32">
        <v>4</v>
      </c>
      <c r="L32">
        <v>5</v>
      </c>
      <c r="M32">
        <v>4</v>
      </c>
      <c r="N32">
        <v>3</v>
      </c>
      <c r="O32">
        <v>3</v>
      </c>
      <c r="P32">
        <v>2</v>
      </c>
      <c r="Q32">
        <v>3</v>
      </c>
      <c r="R32">
        <v>3</v>
      </c>
      <c r="S32">
        <v>2</v>
      </c>
      <c r="T32">
        <v>3</v>
      </c>
      <c r="U32">
        <v>3</v>
      </c>
      <c r="V32">
        <v>2</v>
      </c>
      <c r="W32">
        <v>3</v>
      </c>
      <c r="X32">
        <v>3</v>
      </c>
      <c r="Y32">
        <v>4</v>
      </c>
      <c r="Z32">
        <v>2</v>
      </c>
      <c r="AA32">
        <v>2</v>
      </c>
      <c r="AB32">
        <v>2</v>
      </c>
      <c r="AC32">
        <v>3</v>
      </c>
      <c r="AD32">
        <v>2</v>
      </c>
      <c r="AE32">
        <v>2</v>
      </c>
      <c r="AF32">
        <v>3</v>
      </c>
      <c r="AG32">
        <v>3</v>
      </c>
      <c r="AH32">
        <v>3</v>
      </c>
      <c r="AI32">
        <v>4</v>
      </c>
      <c r="AJ32">
        <v>4</v>
      </c>
      <c r="AK32">
        <v>3</v>
      </c>
    </row>
    <row r="33" spans="1:37" x14ac:dyDescent="0.3">
      <c r="A33" s="1" t="s">
        <v>73</v>
      </c>
      <c r="B33" s="1" t="s">
        <v>61</v>
      </c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</row>
    <row r="34" spans="1:37" x14ac:dyDescent="0.3">
      <c r="A34" s="1" t="s">
        <v>74</v>
      </c>
      <c r="B34" s="1" t="s">
        <v>50</v>
      </c>
      <c r="C34">
        <v>5</v>
      </c>
      <c r="D34">
        <v>3</v>
      </c>
      <c r="E34">
        <v>3</v>
      </c>
      <c r="F34">
        <v>5</v>
      </c>
      <c r="G34">
        <v>5</v>
      </c>
      <c r="H34">
        <v>5</v>
      </c>
      <c r="I34">
        <v>3</v>
      </c>
      <c r="J34">
        <v>3</v>
      </c>
      <c r="K34">
        <v>3</v>
      </c>
      <c r="L34">
        <v>4</v>
      </c>
      <c r="M34">
        <v>4</v>
      </c>
      <c r="N34">
        <v>3</v>
      </c>
      <c r="O34">
        <v>1</v>
      </c>
      <c r="P34">
        <v>2</v>
      </c>
      <c r="Q34">
        <v>5</v>
      </c>
      <c r="R34">
        <v>5</v>
      </c>
      <c r="S34">
        <v>3</v>
      </c>
      <c r="T34">
        <v>3</v>
      </c>
      <c r="U34">
        <v>3</v>
      </c>
      <c r="V34">
        <v>5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3</v>
      </c>
      <c r="AD34">
        <v>3</v>
      </c>
      <c r="AE34">
        <v>2</v>
      </c>
      <c r="AF34">
        <v>3</v>
      </c>
      <c r="AG34">
        <v>3</v>
      </c>
      <c r="AH34">
        <v>3</v>
      </c>
      <c r="AI34">
        <v>3</v>
      </c>
      <c r="AJ34">
        <v>3</v>
      </c>
      <c r="AK34">
        <v>3</v>
      </c>
    </row>
    <row r="35" spans="1:37" x14ac:dyDescent="0.3">
      <c r="A35" s="1" t="s">
        <v>75</v>
      </c>
      <c r="B35" s="1" t="s">
        <v>50</v>
      </c>
      <c r="C35">
        <v>4</v>
      </c>
      <c r="D35">
        <v>5</v>
      </c>
      <c r="E35">
        <v>5</v>
      </c>
      <c r="F35">
        <v>5</v>
      </c>
      <c r="G35">
        <v>4</v>
      </c>
      <c r="H35">
        <v>5</v>
      </c>
      <c r="I35">
        <v>4</v>
      </c>
      <c r="J35">
        <v>5</v>
      </c>
      <c r="K35">
        <v>4</v>
      </c>
      <c r="L35">
        <v>5</v>
      </c>
      <c r="M35">
        <v>4</v>
      </c>
      <c r="N35">
        <v>4</v>
      </c>
      <c r="O35">
        <v>4</v>
      </c>
      <c r="P35">
        <v>4</v>
      </c>
      <c r="Q35">
        <v>4</v>
      </c>
      <c r="R35">
        <v>5</v>
      </c>
      <c r="S35">
        <v>5</v>
      </c>
      <c r="T35">
        <v>5</v>
      </c>
      <c r="U35">
        <v>5</v>
      </c>
      <c r="V35">
        <v>5</v>
      </c>
      <c r="W35">
        <v>4</v>
      </c>
      <c r="X35">
        <v>5</v>
      </c>
      <c r="Y35">
        <v>5</v>
      </c>
      <c r="Z35">
        <v>5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4</v>
      </c>
      <c r="AG35">
        <v>5</v>
      </c>
      <c r="AH35">
        <v>5</v>
      </c>
      <c r="AI35">
        <v>5</v>
      </c>
      <c r="AJ35">
        <v>5</v>
      </c>
      <c r="AK35">
        <v>4</v>
      </c>
    </row>
    <row r="36" spans="1:37" x14ac:dyDescent="0.3">
      <c r="A36" s="1" t="s">
        <v>76</v>
      </c>
      <c r="B36" s="1" t="s">
        <v>50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4</v>
      </c>
    </row>
    <row r="37" spans="1:37" x14ac:dyDescent="0.3">
      <c r="A37" s="1" t="s">
        <v>77</v>
      </c>
      <c r="B37" s="1" t="s">
        <v>61</v>
      </c>
      <c r="C37">
        <v>5</v>
      </c>
      <c r="D37">
        <v>3</v>
      </c>
      <c r="E37">
        <v>2</v>
      </c>
      <c r="F37">
        <v>3</v>
      </c>
      <c r="G37">
        <v>4</v>
      </c>
      <c r="H37">
        <v>3</v>
      </c>
      <c r="I37">
        <v>4</v>
      </c>
      <c r="J37">
        <v>4</v>
      </c>
      <c r="K37">
        <v>4</v>
      </c>
      <c r="L37">
        <v>4</v>
      </c>
      <c r="M37">
        <v>3</v>
      </c>
      <c r="N37">
        <v>4</v>
      </c>
      <c r="O37">
        <v>4</v>
      </c>
      <c r="P37">
        <v>3</v>
      </c>
      <c r="Q37">
        <v>3</v>
      </c>
      <c r="R37">
        <v>4</v>
      </c>
      <c r="S37">
        <v>4</v>
      </c>
      <c r="T37">
        <v>3</v>
      </c>
      <c r="U37">
        <v>4</v>
      </c>
      <c r="V37">
        <v>3</v>
      </c>
      <c r="W37">
        <v>4</v>
      </c>
      <c r="X37">
        <v>3</v>
      </c>
      <c r="Y37">
        <v>5</v>
      </c>
      <c r="Z37">
        <v>4</v>
      </c>
      <c r="AA37">
        <v>3</v>
      </c>
      <c r="AB37">
        <v>4</v>
      </c>
      <c r="AC37">
        <v>4</v>
      </c>
      <c r="AD37">
        <v>3</v>
      </c>
      <c r="AE37">
        <v>4</v>
      </c>
      <c r="AF37">
        <v>3</v>
      </c>
      <c r="AG37">
        <v>4</v>
      </c>
      <c r="AH37">
        <v>4</v>
      </c>
      <c r="AI37">
        <v>4</v>
      </c>
      <c r="AJ37">
        <v>4</v>
      </c>
      <c r="AK37">
        <v>4</v>
      </c>
    </row>
    <row r="38" spans="1:37" x14ac:dyDescent="0.3">
      <c r="A38" s="1" t="s">
        <v>78</v>
      </c>
      <c r="B38" s="1" t="s">
        <v>61</v>
      </c>
      <c r="C38">
        <v>5</v>
      </c>
      <c r="D38">
        <v>5</v>
      </c>
      <c r="E38">
        <v>4</v>
      </c>
      <c r="F38">
        <v>4</v>
      </c>
      <c r="G38">
        <v>5</v>
      </c>
      <c r="H38">
        <v>2</v>
      </c>
      <c r="I38">
        <v>4</v>
      </c>
      <c r="J38">
        <v>4</v>
      </c>
      <c r="K38">
        <v>5</v>
      </c>
      <c r="L38">
        <v>5</v>
      </c>
      <c r="M38">
        <v>4</v>
      </c>
      <c r="N38">
        <v>5</v>
      </c>
      <c r="O38">
        <v>5</v>
      </c>
      <c r="P38">
        <v>4</v>
      </c>
      <c r="Q38">
        <v>4</v>
      </c>
      <c r="R38">
        <v>4</v>
      </c>
      <c r="S38">
        <v>4</v>
      </c>
      <c r="T38">
        <v>5</v>
      </c>
      <c r="U38">
        <v>4</v>
      </c>
      <c r="V38">
        <v>5</v>
      </c>
      <c r="W38">
        <v>4</v>
      </c>
      <c r="X38">
        <v>4</v>
      </c>
      <c r="Y38">
        <v>3</v>
      </c>
      <c r="Z38">
        <v>1</v>
      </c>
      <c r="AA38">
        <v>1</v>
      </c>
      <c r="AB38">
        <v>4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4</v>
      </c>
    </row>
    <row r="39" spans="1:37" x14ac:dyDescent="0.3">
      <c r="A39" s="1" t="s">
        <v>79</v>
      </c>
      <c r="B39" s="1" t="s">
        <v>61</v>
      </c>
      <c r="C39">
        <v>2</v>
      </c>
      <c r="D39">
        <v>3</v>
      </c>
      <c r="E39">
        <v>1</v>
      </c>
      <c r="F39">
        <v>3</v>
      </c>
      <c r="G39">
        <v>2</v>
      </c>
      <c r="H39">
        <v>4</v>
      </c>
      <c r="I39">
        <v>1</v>
      </c>
      <c r="J39">
        <v>3</v>
      </c>
      <c r="K39">
        <v>2</v>
      </c>
      <c r="L39">
        <v>2</v>
      </c>
      <c r="M39">
        <v>4</v>
      </c>
      <c r="N39">
        <v>3</v>
      </c>
      <c r="O39">
        <v>2</v>
      </c>
      <c r="P39">
        <v>2</v>
      </c>
      <c r="Q39">
        <v>2</v>
      </c>
      <c r="R39">
        <v>2</v>
      </c>
      <c r="S39">
        <v>2</v>
      </c>
      <c r="T39">
        <v>4</v>
      </c>
      <c r="U39">
        <v>3</v>
      </c>
      <c r="V39">
        <v>1</v>
      </c>
      <c r="W39">
        <v>2</v>
      </c>
      <c r="X39">
        <v>3</v>
      </c>
      <c r="Y39">
        <v>3</v>
      </c>
      <c r="Z39">
        <v>2</v>
      </c>
      <c r="AA39">
        <v>3</v>
      </c>
      <c r="AB39">
        <v>3</v>
      </c>
      <c r="AC39">
        <v>3</v>
      </c>
      <c r="AD39">
        <v>4</v>
      </c>
      <c r="AE39">
        <v>3</v>
      </c>
      <c r="AF39">
        <v>2</v>
      </c>
      <c r="AG39">
        <v>3</v>
      </c>
      <c r="AH39">
        <v>3</v>
      </c>
      <c r="AI39">
        <v>3</v>
      </c>
      <c r="AJ39">
        <v>2</v>
      </c>
      <c r="AK39">
        <v>3</v>
      </c>
    </row>
    <row r="40" spans="1:37" x14ac:dyDescent="0.3">
      <c r="A40" s="1" t="s">
        <v>80</v>
      </c>
      <c r="B40" s="1" t="s">
        <v>38</v>
      </c>
      <c r="C40">
        <v>1</v>
      </c>
      <c r="D40">
        <v>3</v>
      </c>
      <c r="E40">
        <v>3</v>
      </c>
      <c r="F40">
        <v>3</v>
      </c>
      <c r="G40">
        <v>3</v>
      </c>
      <c r="H40">
        <v>3</v>
      </c>
      <c r="I40">
        <v>3</v>
      </c>
      <c r="J40">
        <v>2</v>
      </c>
      <c r="K40">
        <v>3</v>
      </c>
      <c r="L40">
        <v>2</v>
      </c>
      <c r="M40">
        <v>2</v>
      </c>
      <c r="N40">
        <v>2</v>
      </c>
      <c r="O40">
        <v>2</v>
      </c>
      <c r="P40">
        <v>3</v>
      </c>
      <c r="Q40">
        <v>3</v>
      </c>
      <c r="R40">
        <v>2</v>
      </c>
      <c r="S40">
        <v>2</v>
      </c>
      <c r="T40">
        <v>1</v>
      </c>
      <c r="U40">
        <v>2</v>
      </c>
      <c r="V40">
        <v>4</v>
      </c>
      <c r="W40">
        <v>3</v>
      </c>
      <c r="X40">
        <v>2</v>
      </c>
      <c r="Y40">
        <v>2</v>
      </c>
      <c r="Z40">
        <v>3</v>
      </c>
      <c r="AA40">
        <v>2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2</v>
      </c>
      <c r="AH40">
        <v>3</v>
      </c>
      <c r="AI40">
        <v>3</v>
      </c>
      <c r="AJ40">
        <v>3</v>
      </c>
      <c r="AK40">
        <v>3</v>
      </c>
    </row>
    <row r="41" spans="1:37" x14ac:dyDescent="0.3">
      <c r="A41" s="1" t="s">
        <v>81</v>
      </c>
      <c r="B41" s="1" t="s">
        <v>38</v>
      </c>
      <c r="C41">
        <v>5</v>
      </c>
      <c r="D41">
        <v>3</v>
      </c>
      <c r="E41">
        <v>2</v>
      </c>
      <c r="F41">
        <v>2</v>
      </c>
      <c r="G41">
        <v>3</v>
      </c>
      <c r="H41">
        <v>3</v>
      </c>
      <c r="I41">
        <v>3</v>
      </c>
      <c r="J41">
        <v>3</v>
      </c>
      <c r="K41">
        <v>4</v>
      </c>
      <c r="L41">
        <v>4</v>
      </c>
      <c r="M41">
        <v>4</v>
      </c>
      <c r="N41">
        <v>2</v>
      </c>
      <c r="O41">
        <v>2</v>
      </c>
      <c r="P41">
        <v>3</v>
      </c>
      <c r="Q41">
        <v>3</v>
      </c>
      <c r="R41">
        <v>3</v>
      </c>
      <c r="S41">
        <v>4</v>
      </c>
      <c r="T41">
        <v>3</v>
      </c>
      <c r="U41">
        <v>4</v>
      </c>
      <c r="V41">
        <v>3</v>
      </c>
      <c r="W41">
        <v>4</v>
      </c>
      <c r="X41">
        <v>2</v>
      </c>
      <c r="Y41">
        <v>3</v>
      </c>
      <c r="Z41">
        <v>4</v>
      </c>
      <c r="AA41">
        <v>3</v>
      </c>
      <c r="AB41">
        <v>4</v>
      </c>
      <c r="AC41">
        <v>1</v>
      </c>
      <c r="AD41">
        <v>2</v>
      </c>
      <c r="AE41">
        <v>3</v>
      </c>
      <c r="AF41">
        <v>3</v>
      </c>
      <c r="AG41">
        <v>4</v>
      </c>
      <c r="AH41">
        <v>2</v>
      </c>
      <c r="AI41">
        <v>3</v>
      </c>
      <c r="AJ41">
        <v>4</v>
      </c>
      <c r="AK41">
        <v>3</v>
      </c>
    </row>
    <row r="42" spans="1:37" x14ac:dyDescent="0.3">
      <c r="A42" s="1" t="s">
        <v>82</v>
      </c>
      <c r="B42" s="1" t="s">
        <v>41</v>
      </c>
      <c r="C42">
        <v>4</v>
      </c>
      <c r="D42">
        <v>4</v>
      </c>
      <c r="E42">
        <v>4</v>
      </c>
      <c r="F42">
        <v>5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4</v>
      </c>
      <c r="AD42">
        <v>3</v>
      </c>
      <c r="AE42">
        <v>4</v>
      </c>
      <c r="AF42">
        <v>4</v>
      </c>
      <c r="AG42">
        <v>3</v>
      </c>
      <c r="AH42">
        <v>4</v>
      </c>
      <c r="AI42">
        <v>3</v>
      </c>
      <c r="AJ42">
        <v>4</v>
      </c>
      <c r="AK42">
        <v>3</v>
      </c>
    </row>
    <row r="43" spans="1:37" x14ac:dyDescent="0.3">
      <c r="A43" s="1" t="s">
        <v>83</v>
      </c>
      <c r="B43" s="1" t="s">
        <v>38</v>
      </c>
      <c r="C43">
        <v>2</v>
      </c>
      <c r="D43">
        <v>3</v>
      </c>
      <c r="E43">
        <v>2</v>
      </c>
      <c r="F43">
        <v>2</v>
      </c>
      <c r="G43">
        <v>4</v>
      </c>
      <c r="H43">
        <v>4</v>
      </c>
      <c r="I43">
        <v>2</v>
      </c>
      <c r="J43">
        <v>2</v>
      </c>
      <c r="K43">
        <v>2</v>
      </c>
      <c r="L43">
        <v>3</v>
      </c>
      <c r="M43">
        <v>4</v>
      </c>
      <c r="N43">
        <v>2</v>
      </c>
      <c r="O43">
        <v>1</v>
      </c>
      <c r="P43">
        <v>2</v>
      </c>
      <c r="Q43">
        <v>2</v>
      </c>
      <c r="R43">
        <v>4</v>
      </c>
      <c r="S43">
        <v>2</v>
      </c>
      <c r="T43">
        <v>4</v>
      </c>
      <c r="U43">
        <v>4</v>
      </c>
      <c r="V43">
        <v>3</v>
      </c>
      <c r="W43">
        <v>4</v>
      </c>
      <c r="X43">
        <v>1</v>
      </c>
      <c r="Y43">
        <v>5</v>
      </c>
      <c r="Z43">
        <v>1</v>
      </c>
      <c r="AA43">
        <v>4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3</v>
      </c>
      <c r="AI43">
        <v>2</v>
      </c>
      <c r="AJ43">
        <v>4</v>
      </c>
      <c r="AK43">
        <v>3</v>
      </c>
    </row>
    <row r="44" spans="1:37" x14ac:dyDescent="0.3">
      <c r="A44" s="1" t="s">
        <v>84</v>
      </c>
      <c r="B44" s="1" t="s">
        <v>38</v>
      </c>
      <c r="C44">
        <v>2</v>
      </c>
      <c r="D44">
        <v>1</v>
      </c>
      <c r="E44">
        <v>3</v>
      </c>
      <c r="F44">
        <v>3</v>
      </c>
      <c r="G44">
        <v>1</v>
      </c>
      <c r="H44">
        <v>2</v>
      </c>
      <c r="I44">
        <v>1</v>
      </c>
      <c r="J44">
        <v>3</v>
      </c>
      <c r="K44">
        <v>1</v>
      </c>
      <c r="L44">
        <v>1</v>
      </c>
      <c r="M44">
        <v>1</v>
      </c>
      <c r="N44">
        <v>1</v>
      </c>
      <c r="O44">
        <v>3</v>
      </c>
      <c r="P44">
        <v>1</v>
      </c>
      <c r="Q44">
        <v>1</v>
      </c>
      <c r="R44">
        <v>2</v>
      </c>
      <c r="S44">
        <v>4</v>
      </c>
      <c r="T44">
        <v>2</v>
      </c>
      <c r="U44">
        <v>3</v>
      </c>
      <c r="V44">
        <v>4</v>
      </c>
      <c r="W44">
        <v>2</v>
      </c>
      <c r="X44">
        <v>2</v>
      </c>
      <c r="Y44">
        <v>1</v>
      </c>
      <c r="Z44">
        <v>2</v>
      </c>
      <c r="AA44">
        <v>2</v>
      </c>
      <c r="AB44">
        <v>3</v>
      </c>
      <c r="AC44">
        <v>2</v>
      </c>
      <c r="AD44">
        <v>2</v>
      </c>
      <c r="AE44">
        <v>1</v>
      </c>
      <c r="AF44">
        <v>2</v>
      </c>
      <c r="AG44">
        <v>1</v>
      </c>
      <c r="AH44">
        <v>3</v>
      </c>
      <c r="AI44">
        <v>1</v>
      </c>
      <c r="AJ44">
        <v>2</v>
      </c>
      <c r="AK44">
        <v>1</v>
      </c>
    </row>
    <row r="45" spans="1:37" x14ac:dyDescent="0.3">
      <c r="A45" s="1" t="s">
        <v>85</v>
      </c>
      <c r="B45" s="1" t="s">
        <v>67</v>
      </c>
      <c r="C45">
        <v>4</v>
      </c>
      <c r="D45">
        <v>4</v>
      </c>
      <c r="E45">
        <v>5</v>
      </c>
      <c r="F45">
        <v>5</v>
      </c>
      <c r="G45">
        <v>4</v>
      </c>
      <c r="H45">
        <v>4</v>
      </c>
      <c r="I45">
        <v>3</v>
      </c>
      <c r="J45">
        <v>5</v>
      </c>
      <c r="K45">
        <v>4</v>
      </c>
      <c r="L45">
        <v>5</v>
      </c>
      <c r="M45">
        <v>4</v>
      </c>
      <c r="N45">
        <v>4</v>
      </c>
      <c r="O45">
        <v>5</v>
      </c>
      <c r="P45">
        <v>4</v>
      </c>
      <c r="Q45">
        <v>4</v>
      </c>
      <c r="R45">
        <v>4</v>
      </c>
      <c r="S45">
        <v>4</v>
      </c>
      <c r="T45">
        <v>5</v>
      </c>
      <c r="U45">
        <v>5</v>
      </c>
      <c r="V45">
        <v>5</v>
      </c>
      <c r="W45">
        <v>4</v>
      </c>
      <c r="X45">
        <v>4</v>
      </c>
      <c r="Y45">
        <v>4</v>
      </c>
      <c r="Z45">
        <v>5</v>
      </c>
      <c r="AA45">
        <v>4</v>
      </c>
      <c r="AB45">
        <v>3</v>
      </c>
      <c r="AC45">
        <v>4</v>
      </c>
      <c r="AD45">
        <v>3</v>
      </c>
      <c r="AE45">
        <v>4</v>
      </c>
      <c r="AF45">
        <v>4</v>
      </c>
      <c r="AG45">
        <v>5</v>
      </c>
      <c r="AH45">
        <v>4</v>
      </c>
      <c r="AI45">
        <v>4</v>
      </c>
      <c r="AJ45">
        <v>5</v>
      </c>
      <c r="AK45">
        <v>5</v>
      </c>
    </row>
    <row r="46" spans="1:37" x14ac:dyDescent="0.3">
      <c r="A46" s="1" t="s">
        <v>86</v>
      </c>
      <c r="B46" s="1" t="s">
        <v>38</v>
      </c>
      <c r="C46">
        <v>1</v>
      </c>
      <c r="D46">
        <v>2</v>
      </c>
      <c r="E46">
        <v>3</v>
      </c>
      <c r="F46">
        <v>3</v>
      </c>
      <c r="G46">
        <v>3</v>
      </c>
      <c r="H46">
        <v>2</v>
      </c>
      <c r="I46">
        <v>3</v>
      </c>
      <c r="J46">
        <v>2</v>
      </c>
      <c r="K46">
        <v>3</v>
      </c>
      <c r="L46">
        <v>4</v>
      </c>
      <c r="M46">
        <v>2</v>
      </c>
      <c r="N46">
        <v>4</v>
      </c>
      <c r="O46">
        <v>4</v>
      </c>
      <c r="P46">
        <v>1</v>
      </c>
      <c r="Q46">
        <v>4</v>
      </c>
      <c r="R46">
        <v>2</v>
      </c>
      <c r="S46">
        <v>4</v>
      </c>
      <c r="T46">
        <v>2</v>
      </c>
      <c r="U46">
        <v>4</v>
      </c>
      <c r="V46">
        <v>1</v>
      </c>
      <c r="W46">
        <v>2</v>
      </c>
      <c r="X46">
        <v>2</v>
      </c>
      <c r="Y46">
        <v>1</v>
      </c>
      <c r="Z46">
        <v>2</v>
      </c>
      <c r="AA46">
        <v>2</v>
      </c>
      <c r="AB46">
        <v>1</v>
      </c>
      <c r="AC46">
        <v>3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1</v>
      </c>
      <c r="AJ46">
        <v>1</v>
      </c>
      <c r="AK46">
        <v>1</v>
      </c>
    </row>
    <row r="47" spans="1:37" x14ac:dyDescent="0.3">
      <c r="A47" s="1"/>
      <c r="B47" s="1"/>
    </row>
    <row r="50" spans="3:37" x14ac:dyDescent="0.3">
      <c r="C50">
        <f>AVERAGE(Análisis_Interno_Gestión_Tecnológica_en_el_Proceso_de_Mantenimiento[1. La cultura organizacional promueve el uso de tecnologías para optimizar los procesos de mantenimiento.])</f>
        <v>3.7111111111111112</v>
      </c>
      <c r="D50">
        <f>AVERAGE(Análisis_Interno_Gestión_Tecnológica_en_el_Proceso_de_Mantenimiento[2. La Institución fomenta una cultura de colaboración y aprendizaje en torno a la gestión tecnológica en mantenimiento..])</f>
        <v>3.5777777777777779</v>
      </c>
      <c r="E50">
        <f>AVERAGE(Análisis_Interno_Gestión_Tecnológica_en_el_Proceso_de_Mantenimiento[3. Existe una mentalidad abierta a cambios tecnológicos dentro de la organización.])</f>
        <v>3.3777777777777778</v>
      </c>
      <c r="F50">
        <f>AVERAGE(Análisis_Interno_Gestión_Tecnológica_en_el_Proceso_de_Mantenimiento[4. La organización promueve activamente la adopción de nuevas tecnologías en el área de mantenimiento.  ])</f>
        <v>3.5111111111111111</v>
      </c>
      <c r="G50">
        <f>AVERAGE(Análisis_Interno_Gestión_Tecnológica_en_el_Proceso_de_Mantenimiento[5. Existe una comunicación clara y transparente sobre los cambios tecnológicos que se implementan en la organización.  ])</f>
        <v>3.4</v>
      </c>
      <c r="H50">
        <f>AVERAGE(Análisis_Interno_Gestión_Tecnológica_en_el_Proceso_de_Mantenimiento[6. La Institución cuenta con una estructura definida para la gestión del conocimiento en el área de mantenimiento.])</f>
        <v>3.6888888888888891</v>
      </c>
      <c r="I50">
        <f>AVERAGE(Análisis_Interno_Gestión_Tecnológica_en_el_Proceso_de_Mantenimiento[7. Se facilita el acceso a información y datos históricos para el equipo de mantenimiento.])</f>
        <v>3.2222222222222223</v>
      </c>
      <c r="J50">
        <f>AVERAGE(Análisis_Interno_Gestión_Tecnológica_en_el_Proceso_de_Mantenimiento[8. Los procesos de gestión del conocimiento apoyan la adopción de nuevas tecnologías en mantenimiento.])</f>
        <v>3.4444444444444446</v>
      </c>
      <c r="K50">
        <f>AVERAGE(Análisis_Interno_Gestión_Tecnológica_en_el_Proceso_de_Mantenimiento[9. La organización fomenta la creación de documentación y registros que faciliten la transferencia de conocimiento.  ])</f>
        <v>3.6</v>
      </c>
      <c r="L50">
        <f>AVERAGE(Análisis_Interno_Gestión_Tecnológica_en_el_Proceso_de_Mantenimiento[10. Existen espacios y momentos destinados a compartir experiencias y conocimientos dentro del equipo de mantenimiento.  ])</f>
        <v>3.7555555555555555</v>
      </c>
      <c r="M50">
        <f>AVERAGE(Análisis_Interno_Gestión_Tecnológica_en_el_Proceso_de_Mantenimiento[11. La estructura organizacional permite implementar nuevas ideas en el proceso de mantenimiento.])</f>
        <v>3.5111111111111111</v>
      </c>
      <c r="N50">
        <f>AVERAGE(Análisis_Interno_Gestión_Tecnológica_en_el_Proceso_de_Mantenimiento[12. Se realizan evaluaciones periódicas sobre el impacto de las innovaciones tecnológicas en el proceso de mantenimiento.  ])</f>
        <v>3.1333333333333333</v>
      </c>
      <c r="O50">
        <f>AVERAGE(Análisis_Interno_Gestión_Tecnológica_en_el_Proceso_de_Mantenimiento[13. El personal que participa del proceso de mantenimiento recibe formación específica sobre el uso de nuevas herramientas tecnológicas.])</f>
        <v>3.1555555555555554</v>
      </c>
      <c r="P50">
        <f>AVERAGE(Análisis_Interno_Gestión_Tecnológica_en_el_Proceso_de_Mantenimiento[14.  La organización facilita recursos (tiempo, presupuesto, etc.) para implementar nuevas ideas en el área de mantenimiento. ])</f>
        <v>2.911111111111111</v>
      </c>
      <c r="Q50">
        <f>AVERAGE(Análisis_Interno_Gestión_Tecnológica_en_el_Proceso_de_Mantenimiento[15.  Se realizan evaluaciones periódicas sobre el impacto de las innovaciones tecnológicas en el proceso de mantenimiento. ])</f>
        <v>3.1555555555555554</v>
      </c>
      <c r="R50">
        <f>AVERAGE(Análisis_Interno_Gestión_Tecnológica_en_el_Proceso_de_Mantenimiento[16. El equipo de mantenimiento tiene competencias técnicas para utilizar herramientas tecnológicas avanzadas.])</f>
        <v>3.3111111111111109</v>
      </c>
      <c r="S50">
        <f>AVERAGE(Análisis_Interno_Gestión_Tecnológica_en_el_Proceso_de_Mantenimiento[17. La institución ofrece capacitación continua en tecnologías de mantenimiento.])</f>
        <v>3.0222222222222221</v>
      </c>
      <c r="T50">
        <f>AVERAGE(Análisis_Interno_Gestión_Tecnológica_en_el_Proceso_de_Mantenimiento[18. Los empleados muestran disposición para adquirir nuevas habilidades tecnológicas.])</f>
        <v>3.7333333333333334</v>
      </c>
      <c r="U50">
        <f>AVERAGE(Análisis_Interno_Gestión_Tecnológica_en_el_Proceso_de_Mantenimiento[19. El personal que pertenece al proceso de mantenimiento recibe capacitación específica sobre el uso de las nuevas herramientas tecnológicas que se deciden implementar en la organización.])</f>
        <v>3.1777777777777776</v>
      </c>
      <c r="V50">
        <f>AVERAGE(Análisis_Interno_Gestión_Tecnológica_en_el_Proceso_de_Mantenimiento[20. La organización reconoce y premia el esfuerzo del personal que mejora sus competencias tecnológicas.  ])</f>
        <v>3.0444444444444443</v>
      </c>
      <c r="W50">
        <f>AVERAGE(Análisis_Interno_Gestión_Tecnológica_en_el_Proceso_de_Mantenimiento[21. La organización cuenta con una estructura y procedimientos definidos para realizar un seguimiento constante de las tecnologías emergentes aplicables al mantenimiento.])</f>
        <v>3.2666666666666666</v>
      </c>
      <c r="X50">
        <f>AVERAGE(Análisis_Interno_Gestión_Tecnológica_en_el_Proceso_de_Mantenimiento[22. Existe un sistema de vigilancia tecnológica que facilita la actualización en tendencias y herramientas.])</f>
        <v>3.0666666666666669</v>
      </c>
      <c r="Y50">
        <f>AVERAGE(Análisis_Interno_Gestión_Tecnológica_en_el_Proceso_de_Mantenimiento[23. Los procesos de vigilancia tecnológica permiten adoptar las mejores prácticas del mercado en mantenimiento.])</f>
        <v>3.4444444444444446</v>
      </c>
      <c r="Z50">
        <f>AVERAGE(Análisis_Interno_Gestión_Tecnológica_en_el_Proceso_de_Mantenimiento[24. La organización mantiene una lista actualizada de tecnologías emergentes que podrían ser relevantes para el mantenimiento. ])</f>
        <v>2.911111111111111</v>
      </c>
      <c r="AA50">
        <f>AVERAGE(Análisis_Interno_Gestión_Tecnológica_en_el_Proceso_de_Mantenimiento[25. Existe un proceso para analizar y aplicar los avances tecnológicos en el sector a los procesos internos de mantenimiento. ])</f>
        <v>3.1555555555555554</v>
      </c>
      <c r="AB50">
        <f>AVERAGE(Análisis_Interno_Gestión_Tecnológica_en_el_Proceso_de_Mantenimiento[26. La Institución dispone de herramientas tecnológicas adecuadas para optimizar el mantenimiento.])</f>
        <v>3.4222222222222221</v>
      </c>
      <c r="AC50">
        <f>AVERAGE(Análisis_Interno_Gestión_Tecnológica_en_el_Proceso_de_Mantenimiento[27. Las tecnologías implementadas cumplen con los estándares necesarios para una gestión efectiva.])</f>
        <v>3.3111111111111109</v>
      </c>
      <c r="AD50">
        <f>AVERAGE(Análisis_Interno_Gestión_Tecnológica_en_el_Proceso_de_Mantenimiento[28. Los sistemas tecnológicos actuales mejoran la eficiencia y calidad en los procesos de mantenimiento.])</f>
        <v>3.1777777777777776</v>
      </c>
      <c r="AE50">
        <f>AVERAGE(Análisis_Interno_Gestión_Tecnológica_en_el_Proceso_de_Mantenimiento[29. El personal cuenta con soporte técnico adecuado para resolver problemas con las herramientas tecnológicas en el área de mantenimiento.  ])</f>
        <v>3.2</v>
      </c>
      <c r="AF50">
        <f>AVERAGE(Análisis_Interno_Gestión_Tecnológica_en_el_Proceso_de_Mantenimiento[30. La organización realiza mantenimiento y actualización periódica de las herramientas tecnológicas para asegurar su buen funcionamiento. ])</f>
        <v>3.1555555555555554</v>
      </c>
      <c r="AG50">
        <f>AVERAGE(Análisis_Interno_Gestión_Tecnológica_en_el_Proceso_de_Mantenimiento[31. La organización comparte eficazmente el conocimiento y las mejores prácticas entre los equipos de mantenimiento.])</f>
        <v>3.4222222222222221</v>
      </c>
      <c r="AH50">
        <f>AVERAGE(Análisis_Interno_Gestión_Tecnológica_en_el_Proceso_de_Mantenimiento[32. El personal que pertenece al proceso de mantenimiento dispone de mecanismos efectivos para acceder, divulgar y aplicar el conocimiento necesario para realizar su labor de manera eficiente. ])</f>
        <v>3.4222222222222221</v>
      </c>
      <c r="AI50">
        <f>AVERAGE(Análisis_Interno_Gestión_Tecnológica_en_el_Proceso_de_Mantenimiento[33. El conocimiento compartido se aplica adecuadamente para mejorar los procesos de mantenimiento y resolver problemas operativos.])</f>
        <v>3.3777777777777778</v>
      </c>
      <c r="AJ50">
        <f>AVERAGE(Análisis_Interno_Gestión_Tecnológica_en_el_Proceso_de_Mantenimiento[34. La información sobre buenas prácticas en mantenimiento se comunica de manera accesible para todos los niveles del personal. ])</f>
        <v>3.5111111111111111</v>
      </c>
      <c r="AK50">
        <f>AVERAGE(Análisis_Interno_Gestión_Tecnológica_en_el_Proceso_de_Mantenimiento[35. La organización fomenta el uso del conocimiento adquirido para implementar mejoras en los procedimientos de mantenimiento. ])</f>
        <v>3.5555555555555554</v>
      </c>
    </row>
    <row r="51" spans="3:37" x14ac:dyDescent="0.3">
      <c r="C51">
        <f>_xlfn.MODE.SNGL(Análisis_Interno_Gestión_Tecnológica_en_el_Proceso_de_Mantenimiento[1. La cultura organizacional promueve el uso de tecnologías para optimizar los procesos de mantenimiento.])</f>
        <v>4</v>
      </c>
      <c r="D51">
        <f>_xlfn.MODE.SNGL(Análisis_Interno_Gestión_Tecnológica_en_el_Proceso_de_Mantenimiento[2. La Institución fomenta una cultura de colaboración y aprendizaje en torno a la gestión tecnológica en mantenimiento..])</f>
        <v>4</v>
      </c>
      <c r="E51">
        <f>_xlfn.MODE.SNGL(Análisis_Interno_Gestión_Tecnológica_en_el_Proceso_de_Mantenimiento[3. Existe una mentalidad abierta a cambios tecnológicos dentro de la organización.])</f>
        <v>4</v>
      </c>
      <c r="F51">
        <f>_xlfn.MODE.SNGL(Análisis_Interno_Gestión_Tecnológica_en_el_Proceso_de_Mantenimiento[4. La organización promueve activamente la adopción de nuevas tecnologías en el área de mantenimiento.  ])</f>
        <v>3</v>
      </c>
      <c r="G51">
        <f>_xlfn.MODE.SNGL(Análisis_Interno_Gestión_Tecnológica_en_el_Proceso_de_Mantenimiento[5. Existe una comunicación clara y transparente sobre los cambios tecnológicos que se implementan en la organización.  ])</f>
        <v>4</v>
      </c>
      <c r="H51">
        <f>_xlfn.MODE.SNGL(Análisis_Interno_Gestión_Tecnológica_en_el_Proceso_de_Mantenimiento[6. La Institución cuenta con una estructura definida para la gestión del conocimiento en el área de mantenimiento.])</f>
        <v>4</v>
      </c>
      <c r="I51">
        <f>_xlfn.MODE.SNGL(Análisis_Interno_Gestión_Tecnológica_en_el_Proceso_de_Mantenimiento[7. Se facilita el acceso a información y datos históricos para el equipo de mantenimiento.])</f>
        <v>4</v>
      </c>
      <c r="J51">
        <f>_xlfn.MODE.SNGL(Análisis_Interno_Gestión_Tecnológica_en_el_Proceso_de_Mantenimiento[8. Los procesos de gestión del conocimiento apoyan la adopción de nuevas tecnologías en mantenimiento.])</f>
        <v>3</v>
      </c>
      <c r="K51">
        <f>_xlfn.MODE.SNGL(Análisis_Interno_Gestión_Tecnológica_en_el_Proceso_de_Mantenimiento[9. La organización fomenta la creación de documentación y registros que faciliten la transferencia de conocimiento.  ])</f>
        <v>4</v>
      </c>
      <c r="L51">
        <f>_xlfn.MODE.SNGL(Análisis_Interno_Gestión_Tecnológica_en_el_Proceso_de_Mantenimiento[10. Existen espacios y momentos destinados a compartir experiencias y conocimientos dentro del equipo de mantenimiento.  ])</f>
        <v>4</v>
      </c>
      <c r="M51">
        <f>_xlfn.MODE.SNGL(Análisis_Interno_Gestión_Tecnológica_en_el_Proceso_de_Mantenimiento[11. La estructura organizacional permite implementar nuevas ideas en el proceso de mantenimiento.])</f>
        <v>4</v>
      </c>
      <c r="N51">
        <f>_xlfn.MODE.SNGL(Análisis_Interno_Gestión_Tecnológica_en_el_Proceso_de_Mantenimiento[12. Se realizan evaluaciones periódicas sobre el impacto de las innovaciones tecnológicas en el proceso de mantenimiento.  ])</f>
        <v>4</v>
      </c>
      <c r="O51">
        <f>_xlfn.MODE.SNGL(Análisis_Interno_Gestión_Tecnológica_en_el_Proceso_de_Mantenimiento[13. El personal que participa del proceso de mantenimiento recibe formación específica sobre el uso de nuevas herramientas tecnológicas.])</f>
        <v>4</v>
      </c>
      <c r="P51">
        <f>_xlfn.MODE.SNGL(Análisis_Interno_Gestión_Tecnológica_en_el_Proceso_de_Mantenimiento[14.  La organización facilita recursos (tiempo, presupuesto, etc.) para implementar nuevas ideas en el área de mantenimiento. ])</f>
        <v>4</v>
      </c>
      <c r="Q51">
        <f>_xlfn.MODE.SNGL(Análisis_Interno_Gestión_Tecnológica_en_el_Proceso_de_Mantenimiento[15.  Se realizan evaluaciones periódicas sobre el impacto de las innovaciones tecnológicas en el proceso de mantenimiento. ])</f>
        <v>3</v>
      </c>
      <c r="R51">
        <f>_xlfn.MODE.SNGL(Análisis_Interno_Gestión_Tecnológica_en_el_Proceso_de_Mantenimiento[16. El equipo de mantenimiento tiene competencias técnicas para utilizar herramientas tecnológicas avanzadas.])</f>
        <v>4</v>
      </c>
      <c r="S51">
        <f>_xlfn.MODE.SNGL(Análisis_Interno_Gestión_Tecnológica_en_el_Proceso_de_Mantenimiento[17. La institución ofrece capacitación continua en tecnologías de mantenimiento.])</f>
        <v>4</v>
      </c>
      <c r="T51">
        <f>_xlfn.MODE.SNGL(Análisis_Interno_Gestión_Tecnológica_en_el_Proceso_de_Mantenimiento[18. Los empleados muestran disposición para adquirir nuevas habilidades tecnológicas.])</f>
        <v>4</v>
      </c>
      <c r="U51">
        <f>_xlfn.MODE.SNGL(Análisis_Interno_Gestión_Tecnológica_en_el_Proceso_de_Mantenimiento[19. El personal que pertenece al proceso de mantenimiento recibe capacitación específica sobre el uso de las nuevas herramientas tecnológicas que se deciden implementar en la organización.])</f>
        <v>3</v>
      </c>
      <c r="V51">
        <f>_xlfn.MODE.SNGL(Análisis_Interno_Gestión_Tecnológica_en_el_Proceso_de_Mantenimiento[20. La organización reconoce y premia el esfuerzo del personal que mejora sus competencias tecnológicas.  ])</f>
        <v>3</v>
      </c>
      <c r="W51">
        <f>_xlfn.MODE.SNGL(Análisis_Interno_Gestión_Tecnológica_en_el_Proceso_de_Mantenimiento[21. La organización cuenta con una estructura y procedimientos definidos para realizar un seguimiento constante de las tecnologías emergentes aplicables al mantenimiento.])</f>
        <v>3</v>
      </c>
      <c r="X51">
        <f>_xlfn.MODE.SNGL(Análisis_Interno_Gestión_Tecnológica_en_el_Proceso_de_Mantenimiento[22. Existe un sistema de vigilancia tecnológica que facilita la actualización en tendencias y herramientas.])</f>
        <v>3</v>
      </c>
      <c r="Y51">
        <f>_xlfn.MODE.SNGL(Análisis_Interno_Gestión_Tecnológica_en_el_Proceso_de_Mantenimiento[23. Los procesos de vigilancia tecnológica permiten adoptar las mejores prácticas del mercado en mantenimiento.])</f>
        <v>3</v>
      </c>
      <c r="Z51">
        <f>_xlfn.MODE.SNGL(Análisis_Interno_Gestión_Tecnológica_en_el_Proceso_de_Mantenimiento[24. La organización mantiene una lista actualizada de tecnologías emergentes que podrían ser relevantes para el mantenimiento. ])</f>
        <v>4</v>
      </c>
      <c r="AA51">
        <f>_xlfn.MODE.SNGL(Análisis_Interno_Gestión_Tecnológica_en_el_Proceso_de_Mantenimiento[25. Existe un proceso para analizar y aplicar los avances tecnológicos en el sector a los procesos internos de mantenimiento. ])</f>
        <v>3</v>
      </c>
      <c r="AB51">
        <f>_xlfn.MODE.SNGL(Análisis_Interno_Gestión_Tecnológica_en_el_Proceso_de_Mantenimiento[26. La Institución dispone de herramientas tecnológicas adecuadas para optimizar el mantenimiento.])</f>
        <v>3</v>
      </c>
      <c r="AC51">
        <f>_xlfn.MODE.SNGL(Análisis_Interno_Gestión_Tecnológica_en_el_Proceso_de_Mantenimiento[27. Las tecnologías implementadas cumplen con los estándares necesarios para una gestión efectiva.])</f>
        <v>4</v>
      </c>
      <c r="AD51">
        <f>_xlfn.MODE.SNGL(Análisis_Interno_Gestión_Tecnológica_en_el_Proceso_de_Mantenimiento[28. Los sistemas tecnológicos actuales mejoran la eficiencia y calidad en los procesos de mantenimiento.])</f>
        <v>3</v>
      </c>
      <c r="AE51">
        <f>_xlfn.MODE.SNGL(Análisis_Interno_Gestión_Tecnológica_en_el_Proceso_de_Mantenimiento[29. El personal cuenta con soporte técnico adecuado para resolver problemas con las herramientas tecnológicas en el área de mantenimiento.  ])</f>
        <v>4</v>
      </c>
      <c r="AF51">
        <f>_xlfn.MODE.SNGL(Análisis_Interno_Gestión_Tecnológica_en_el_Proceso_de_Mantenimiento[30. La organización realiza mantenimiento y actualización periódica de las herramientas tecnológicas para asegurar su buen funcionamiento. ])</f>
        <v>3</v>
      </c>
      <c r="AG51">
        <f>_xlfn.MODE.SNGL(Análisis_Interno_Gestión_Tecnológica_en_el_Proceso_de_Mantenimiento[31. La organización comparte eficazmente el conocimiento y las mejores prácticas entre los equipos de mantenimiento.])</f>
        <v>4</v>
      </c>
      <c r="AH51">
        <f>_xlfn.MODE.SNGL(Análisis_Interno_Gestión_Tecnológica_en_el_Proceso_de_Mantenimiento[32. El personal que pertenece al proceso de mantenimiento dispone de mecanismos efectivos para acceder, divulgar y aplicar el conocimiento necesario para realizar su labor de manera eficiente. ])</f>
        <v>4</v>
      </c>
      <c r="AI51">
        <f>_xlfn.MODE.SNGL(Análisis_Interno_Gestión_Tecnológica_en_el_Proceso_de_Mantenimiento[33. El conocimiento compartido se aplica adecuadamente para mejorar los procesos de mantenimiento y resolver problemas operativos.])</f>
        <v>4</v>
      </c>
      <c r="AJ51">
        <f>_xlfn.MODE.SNGL(Análisis_Interno_Gestión_Tecnológica_en_el_Proceso_de_Mantenimiento[34. La información sobre buenas prácticas en mantenimiento se comunica de manera accesible para todos los niveles del personal. ])</f>
        <v>4</v>
      </c>
      <c r="AK51">
        <f>_xlfn.MODE.SNGL(Análisis_Interno_Gestión_Tecnológica_en_el_Proceso_de_Mantenimiento[35. La organización fomenta el uso del conocimiento adquirido para implementar mejoras en los procedimientos de mantenimiento. ])</f>
        <v>4</v>
      </c>
    </row>
    <row r="52" spans="3:37" x14ac:dyDescent="0.3">
      <c r="C52">
        <f>_xlfn.VAR.P(Análisis_Interno_Gestión_Tecnológica_en_el_Proceso_de_Mantenimiento[1. La cultura organizacional promueve el uso de tecnologías para optimizar los procesos de mantenimiento.])</f>
        <v>1.18320987654321</v>
      </c>
      <c r="D52">
        <f>_xlfn.VAR.P(Análisis_Interno_Gestión_Tecnológica_en_el_Proceso_de_Mantenimiento[2. La Institución fomenta una cultura de colaboración y aprendizaje en torno a la gestión tecnológica en mantenimiento..])</f>
        <v>0.95506172839506176</v>
      </c>
      <c r="E52">
        <f>_xlfn.VAR.P(Análisis_Interno_Gestión_Tecnológica_en_el_Proceso_de_Mantenimiento[3. Existe una mentalidad abierta a cambios tecnológicos dentro de la organización.])</f>
        <v>1.3017283950617284</v>
      </c>
      <c r="F52">
        <f>_xlfn.VAR.P(Análisis_Interno_Gestión_Tecnológica_en_el_Proceso_de_Mantenimiento[4. La organización promueve activamente la adopción de nuevas tecnologías en el área de mantenimiento.  ])</f>
        <v>1.1387654320987655</v>
      </c>
      <c r="G52">
        <f>_xlfn.VAR.P(Análisis_Interno_Gestión_Tecnológica_en_el_Proceso_de_Mantenimiento[5. Existe una comunicación clara y transparente sobre los cambios tecnológicos que se implementan en la organización.  ])</f>
        <v>0.95111111111111113</v>
      </c>
      <c r="H52">
        <f>_xlfn.VAR.P(Análisis_Interno_Gestión_Tecnológica_en_el_Proceso_de_Mantenimiento[6. La Institución cuenta con una estructura definida para la gestión del conocimiento en el área de mantenimiento.])</f>
        <v>0.9698765432098766</v>
      </c>
      <c r="I52">
        <f>_xlfn.VAR.P(Análisis_Interno_Gestión_Tecnológica_en_el_Proceso_de_Mantenimiento[7. Se facilita el acceso a información y datos históricos para el equipo de mantenimiento.])</f>
        <v>1.1950617283950618</v>
      </c>
      <c r="J52">
        <f>_xlfn.VAR.P(Análisis_Interno_Gestión_Tecnológica_en_el_Proceso_de_Mantenimiento[8. Los procesos de gestión del conocimiento apoyan la adopción de nuevas tecnologías en mantenimiento.])</f>
        <v>0.9135802469135802</v>
      </c>
      <c r="K52">
        <f>_xlfn.VAR.P(Análisis_Interno_Gestión_Tecnológica_en_el_Proceso_de_Mantenimiento[9. La organización fomenta la creación de documentación y registros que faciliten la transferencia de conocimiento.  ])</f>
        <v>0.99555555555555553</v>
      </c>
      <c r="L52">
        <f>_xlfn.VAR.P(Análisis_Interno_Gestión_Tecnológica_en_el_Proceso_de_Mantenimiento[10. Existen espacios y momentos destinados a compartir experiencias y conocimientos dentro del equipo de mantenimiento.  ])</f>
        <v>1.2069135802469135</v>
      </c>
      <c r="M52">
        <f>_xlfn.VAR.P(Análisis_Interno_Gestión_Tecnológica_en_el_Proceso_de_Mantenimiento[11. La estructura organizacional permite implementar nuevas ideas en el proceso de mantenimiento.])</f>
        <v>1.094320987654321</v>
      </c>
      <c r="N52">
        <f>_xlfn.VAR.P(Análisis_Interno_Gestión_Tecnológica_en_el_Proceso_de_Mantenimiento[12. Se realizan evaluaciones periódicas sobre el impacto de las innovaciones tecnológicas en el proceso de mantenimiento.  ])</f>
        <v>1.2266666666666666</v>
      </c>
      <c r="O52">
        <f>_xlfn.VAR.P(Análisis_Interno_Gestión_Tecnológica_en_el_Proceso_de_Mantenimiento[13. El personal que participa del proceso de mantenimiento recibe formación específica sobre el uso de nuevas herramientas tecnológicas.])</f>
        <v>1.5091358024691357</v>
      </c>
      <c r="P52">
        <f>_xlfn.VAR.P(Análisis_Interno_Gestión_Tecnológica_en_el_Proceso_de_Mantenimiento[14.  La organización facilita recursos (tiempo, presupuesto, etc.) para implementar nuevas ideas en el área de mantenimiento. ])</f>
        <v>1.2809876543209877</v>
      </c>
      <c r="Q52">
        <f>_xlfn.VAR.P(Análisis_Interno_Gestión_Tecnológica_en_el_Proceso_de_Mantenimiento[15.  Se realizan evaluaciones periódicas sobre el impacto de las innovaciones tecnológicas en el proceso de mantenimiento. ])</f>
        <v>1.1091358024691358</v>
      </c>
      <c r="R52">
        <f>_xlfn.VAR.P(Análisis_Interno_Gestión_Tecnológica_en_el_Proceso_de_Mantenimiento[16. El equipo de mantenimiento tiene competencias técnicas para utilizar herramientas tecnológicas avanzadas.])</f>
        <v>0.92543209876543209</v>
      </c>
      <c r="S52">
        <f>_xlfn.VAR.P(Análisis_Interno_Gestión_Tecnológica_en_el_Proceso_de_Mantenimiento[17. La institución ofrece capacitación continua en tecnologías de mantenimiento.])</f>
        <v>1.3550617283950617</v>
      </c>
      <c r="T52">
        <f>_xlfn.VAR.P(Análisis_Interno_Gestión_Tecnológica_en_el_Proceso_de_Mantenimiento[18. Los empleados muestran disposición para adquirir nuevas habilidades tecnológicas.])</f>
        <v>1.0844444444444445</v>
      </c>
      <c r="U52">
        <f>_xlfn.VAR.P(Análisis_Interno_Gestión_Tecnológica_en_el_Proceso_de_Mantenimiento[19. El personal que pertenece al proceso de mantenimiento recibe capacitación específica sobre el uso de las nuevas herramientas tecnológicas que se deciden implementar en la organización.])</f>
        <v>1.1683950617283951</v>
      </c>
      <c r="V52">
        <f>_xlfn.VAR.P(Análisis_Interno_Gestión_Tecnológica_en_el_Proceso_de_Mantenimiento[20. La organización reconoce y premia el esfuerzo del personal que mejora sus competencias tecnológicas.  ])</f>
        <v>1.6424691358024692</v>
      </c>
      <c r="W52">
        <f>_xlfn.VAR.P(Análisis_Interno_Gestión_Tecnológica_en_el_Proceso_de_Mantenimiento[21. La organización cuenta con una estructura y procedimientos definidos para realizar un seguimiento constante de las tecnologías emergentes aplicables al mantenimiento.])</f>
        <v>1.1288888888888888</v>
      </c>
      <c r="X52">
        <f>_xlfn.VAR.P(Análisis_Interno_Gestión_Tecnológica_en_el_Proceso_de_Mantenimiento[22. Existe un sistema de vigilancia tecnológica que facilita la actualización en tendencias y herramientas.])</f>
        <v>1.1288888888888888</v>
      </c>
      <c r="Y52">
        <f>_xlfn.VAR.P(Análisis_Interno_Gestión_Tecnológica_en_el_Proceso_de_Mantenimiento[23. Los procesos de vigilancia tecnológica permiten adoptar las mejores prácticas del mercado en mantenimiento.])</f>
        <v>1.1358024691358024</v>
      </c>
      <c r="Z52">
        <f>_xlfn.VAR.P(Análisis_Interno_Gestión_Tecnológica_en_el_Proceso_de_Mantenimiento[24. La organización mantiene una lista actualizada de tecnologías emergentes que podrían ser relevantes para el mantenimiento. ])</f>
        <v>1.6365432098765431</v>
      </c>
      <c r="AA52">
        <f>_xlfn.VAR.P(Análisis_Interno_Gestión_Tecnológica_en_el_Proceso_de_Mantenimiento[25. Existe un proceso para analizar y aplicar los avances tecnológicos en el sector a los procesos internos de mantenimiento. ])</f>
        <v>1.2424691358024691</v>
      </c>
      <c r="AB52">
        <f>_xlfn.VAR.P(Análisis_Interno_Gestión_Tecnológica_en_el_Proceso_de_Mantenimiento[26. La Institución dispone de herramientas tecnológicas adecuadas para optimizar el mantenimiento.])</f>
        <v>0.86617283950617285</v>
      </c>
      <c r="AC52">
        <f>_xlfn.VAR.P(Análisis_Interno_Gestión_Tecnológica_en_el_Proceso_de_Mantenimiento[27. Las tecnologías implementadas cumplen con los estándares necesarios para una gestión efectiva.])</f>
        <v>0.9698765432098766</v>
      </c>
      <c r="AD52">
        <f>_xlfn.VAR.P(Análisis_Interno_Gestión_Tecnológica_en_el_Proceso_de_Mantenimiento[28. Los sistemas tecnológicos actuales mejoran la eficiencia y calidad en los procesos de mantenimiento.])</f>
        <v>0.81283950617283951</v>
      </c>
      <c r="AE52">
        <f>_xlfn.VAR.P(Análisis_Interno_Gestión_Tecnológica_en_el_Proceso_de_Mantenimiento[29. El personal cuenta con soporte técnico adecuado para resolver problemas con las herramientas tecnológicas en el área de mantenimiento.  ])</f>
        <v>1.0933333333333333</v>
      </c>
      <c r="AF52">
        <f>_xlfn.VAR.P(Análisis_Interno_Gestión_Tecnológica_en_el_Proceso_de_Mantenimiento[30. La organización realiza mantenimiento y actualización periódica de las herramientas tecnológicas para asegurar su buen funcionamiento. ])</f>
        <v>0.79802469135802467</v>
      </c>
      <c r="AG52">
        <f>_xlfn.VAR.P(Análisis_Interno_Gestión_Tecnológica_en_el_Proceso_de_Mantenimiento[31. La organización comparte eficazmente el conocimiento y las mejores prácticas entre los equipos de mantenimiento.])</f>
        <v>0.99950617283950616</v>
      </c>
      <c r="AH52">
        <f>_xlfn.VAR.P(Análisis_Interno_Gestión_Tecnológica_en_el_Proceso_de_Mantenimiento[32. El personal que pertenece al proceso de mantenimiento dispone de mecanismos efectivos para acceder, divulgar y aplicar el conocimiento necesario para realizar su labor de manera eficiente. ])</f>
        <v>0.73283950617283955</v>
      </c>
      <c r="AI52">
        <f>_xlfn.VAR.P(Análisis_Interno_Gestión_Tecnológica_en_el_Proceso_de_Mantenimiento[33. El conocimiento compartido se aplica adecuadamente para mejorar los procesos de mantenimiento y resolver problemas operativos.])</f>
        <v>0.94617283950617281</v>
      </c>
      <c r="AJ52">
        <f>_xlfn.VAR.P(Análisis_Interno_Gestión_Tecnológica_en_el_Proceso_de_Mantenimiento[34. La información sobre buenas prácticas en mantenimiento se comunica de manera accesible para todos los niveles del personal. ])</f>
        <v>0.87209876543209874</v>
      </c>
      <c r="AK52">
        <f>_xlfn.VAR.P(Análisis_Interno_Gestión_Tecnológica_en_el_Proceso_de_Mantenimiento[35. La organización fomenta el uso del conocimiento adquirido para implementar mejoras en los procedimientos de mantenimiento. ])</f>
        <v>0.73580246913580249</v>
      </c>
    </row>
    <row r="54" spans="3:37" x14ac:dyDescent="0.3">
      <c r="E54">
        <f>AVERAGE(Análisis_Interno_Gestión_Tecnológica_en_el_Proceso_de_Mantenimiento[[1. La cultura organizacional promueve el uso de tecnologías para optimizar los procesos de mantenimiento.]:[5. Existe una comunicación clara y transparente sobre los cambios tecnológicos que se implementan en la organización.  ]])</f>
        <v>3.5155555555555558</v>
      </c>
      <c r="F54">
        <f>_xlfn.MODE.SNGL(Análisis_Interno_Gestión_Tecnológica_en_el_Proceso_de_Mantenimiento[[1. La cultura organizacional promueve el uso de tecnologías para optimizar los procesos de mantenimiento.]:[5. Existe una comunicación clara y transparente sobre los cambios tecnológicos que se implementan en la organización.  ]])</f>
        <v>4</v>
      </c>
      <c r="G54">
        <f>_xlfn.VAR.P(Análisis_Interno_Gestión_Tecnológica_en_el_Proceso_de_Mantenimiento[[1. La cultura organizacional promueve el uso de tecnologías para optimizar los procesos de mantenimiento.]:[5. Existe una comunicación clara y transparente sobre los cambios tecnológicos que se implementan en la organización.  ]])</f>
        <v>1.1208691358024692</v>
      </c>
      <c r="J54" s="7">
        <f>AVERAGE(Análisis_Interno_Gestión_Tecnológica_en_el_Proceso_de_Mantenimiento[[6. La Institución cuenta con una estructura definida para la gestión del conocimiento en el área de mantenimiento.]:[10. Existen espacios y momentos destinados a compartir experiencias y conocimientos dentro del equipo de mantenimiento.  ]])</f>
        <v>3.5422222222222222</v>
      </c>
      <c r="K54">
        <f>_xlfn.MODE.SNGL(Análisis_Interno_Gestión_Tecnológica_en_el_Proceso_de_Mantenimiento[[6. La Institución cuenta con una estructura definida para la gestión del conocimiento en el área de mantenimiento.]:[10. Existen espacios y momentos destinados a compartir experiencias y conocimientos dentro del equipo de mantenimiento.  ]])</f>
        <v>4</v>
      </c>
      <c r="L54" s="7">
        <f>_xlfn.VAR.P(Análisis_Interno_Gestión_Tecnológica_en_el_Proceso_de_Mantenimiento[[6. La Institución cuenta con una estructura definida para la gestión del conocimiento en el área de mantenimiento.]:[10. Existen espacios y momentos destinados a compartir experiencias y conocimientos dentro del equipo de mantenimiento.  ]])</f>
        <v>1.0926617283950617</v>
      </c>
      <c r="O54" s="7">
        <f>AVERAGE(Análisis_Interno_Gestión_Tecnológica_en_el_Proceso_de_Mantenimiento[[11. La estructura organizacional permite implementar nuevas ideas en el proceso de mantenimiento.]:[15.  Se realizan evaluaciones periódicas sobre el impacto de las innovaciones tecnológicas en el proceso de mantenimiento. ]])</f>
        <v>3.1733333333333333</v>
      </c>
      <c r="P54">
        <f>_xlfn.MODE.SNGL(Análisis_Interno_Gestión_Tecnológica_en_el_Proceso_de_Mantenimiento[[11. La estructura organizacional permite implementar nuevas ideas en el proceso de mantenimiento.]:[15.  Se realizan evaluaciones periódicas sobre el impacto de las innovaciones tecnológicas en el proceso de mantenimiento. ]])</f>
        <v>4</v>
      </c>
      <c r="Q54" s="7">
        <f>_xlfn.VAR.P(Análisis_Interno_Gestión_Tecnológica_en_el_Proceso_de_Mantenimiento[[11. La estructura organizacional permite implementar nuevas ideas en el proceso de mantenimiento.]:[15.  Se realizan evaluaciones periódicas sobre el impacto de las innovaciones tecnológicas en el proceso de mantenimiento. ]])</f>
        <v>1.2810666666666666</v>
      </c>
      <c r="T54" s="7">
        <f>AVERAGE(Análisis_Interno_Gestión_Tecnológica_en_el_Proceso_de_Mantenimiento[[16. El equipo de mantenimiento tiene competencias técnicas para utilizar herramientas tecnológicas avanzadas.]:[20. La organización reconoce y premia el esfuerzo del personal que mejora sus competencias tecnológicas.  ]])</f>
        <v>3.2577777777777777</v>
      </c>
      <c r="U54">
        <f>_xlfn.MODE.SNGL(Análisis_Interno_Gestión_Tecnológica_en_el_Proceso_de_Mantenimiento[[16. El equipo de mantenimiento tiene competencias técnicas para utilizar herramientas tecnológicas avanzadas.]:[20. La organización reconoce y premia el esfuerzo del personal que mejora sus competencias tecnológicas.  ]])</f>
        <v>4</v>
      </c>
      <c r="V54" s="7">
        <f>_xlfn.VAR.P(Análisis_Interno_Gestión_Tecnológica_en_el_Proceso_de_Mantenimiento[[16. El equipo de mantenimiento tiene competencias técnicas para utilizar herramientas tecnológicas avanzadas.]:[20. La organización reconoce y premia el esfuerzo del personal que mejora sus competencias tecnológicas.  ]])</f>
        <v>1.3024395061728395</v>
      </c>
      <c r="Y54" s="7">
        <f>AVERAGE(Análisis_Interno_Gestión_Tecnológica_en_el_Proceso_de_Mantenimiento[[21. La organización cuenta con una estructura y procedimientos definidos para realizar un seguimiento constante de las tecnologías emergentes aplicables al mantenimiento.]:[25. Existe un proceso para analizar y aplicar los avances tecnológicos en el sector a los procesos internos de mantenimiento. ]])</f>
        <v>3.1688888888888891</v>
      </c>
      <c r="Z54">
        <f>_xlfn.MODE.SNGL(Análisis_Interno_Gestión_Tecnológica_en_el_Proceso_de_Mantenimiento[[21. La organización cuenta con una estructura y procedimientos definidos para realizar un seguimiento constante de las tecnologías emergentes aplicables al mantenimiento.]:[25. Existe un proceso para analizar y aplicar los avances tecnológicos en el sector a los procesos internos de mantenimiento. ]])</f>
        <v>3</v>
      </c>
      <c r="AA54" s="7">
        <f>_xlfn.VAR.P(Análisis_Interno_Gestión_Tecnológica_en_el_Proceso_de_Mantenimiento[[21. La organización cuenta con una estructura y procedimientos definidos para realizar un seguimiento constante de las tecnologías emergentes aplicables al mantenimiento.]:[25. Existe un proceso para analizar y aplicar los avances tecnológicos en el sector a los procesos internos de mantenimiento. ]])</f>
        <v>1.287032098765432</v>
      </c>
      <c r="AD54" s="7">
        <f>AVERAGE(Análisis_Interno_Gestión_Tecnológica_en_el_Proceso_de_Mantenimiento[[26. La Institución dispone de herramientas tecnológicas adecuadas para optimizar el mantenimiento.]:[30. La organización realiza mantenimiento y actualización periódica de las herramientas tecnológicas para asegurar su buen funcionamiento. ]])</f>
        <v>3.2533333333333334</v>
      </c>
      <c r="AE54">
        <f>_xlfn.MODE.SNGL(Análisis_Interno_Gestión_Tecnológica_en_el_Proceso_de_Mantenimiento[[26. La Institución dispone de herramientas tecnológicas adecuadas para optimizar el mantenimiento.]:[30. La organización realiza mantenimiento y actualización periódica de las herramientas tecnológicas para asegurar su buen funcionamiento. ]])</f>
        <v>3</v>
      </c>
      <c r="AF54" s="7">
        <f>_xlfn.VAR.P(Análisis_Interno_Gestión_Tecnológica_en_el_Proceso_de_Mantenimiento[[26. La Institución dispone de herramientas tecnológicas adecuadas para optimizar el mantenimiento.]:[30. La organización realiza mantenimiento y actualización periódica de las herramientas tecnológicas para asegurar su buen funcionamiento. ]])</f>
        <v>0.91804444444444444</v>
      </c>
      <c r="AI54" s="7">
        <f>AVERAGE(Análisis_Interno_Gestión_Tecnológica_en_el_Proceso_de_Mantenimiento[[31. La organización comparte eficazmente el conocimiento y las mejores prácticas entre los equipos de mantenimiento.]:[35. La organización fomenta el uso del conocimiento adquirido para implementar mejoras en los procedimientos de mantenimiento. ]])</f>
        <v>3.4577777777777778</v>
      </c>
      <c r="AJ54">
        <f>_xlfn.MODE.SNGL(Análisis_Interno_Gestión_Tecnológica_en_el_Proceso_de_Mantenimiento[[31. La organización comparte eficazmente el conocimiento y las mejores prácticas entre los equipos de mantenimiento.]:[35. La organización fomenta el uso del conocimiento adquirido para implementar mejoras en los procedimientos de mantenimiento. ]])</f>
        <v>4</v>
      </c>
      <c r="AK54" s="7">
        <f>_xlfn.VAR.P(Análisis_Interno_Gestión_Tecnológica_en_el_Proceso_de_Mantenimiento[[31. La organización comparte eficazmente el conocimiento y las mejores prácticas entre los equipos de mantenimiento.]:[35. La organización fomenta el uso del conocimiento adquirido para implementar mejoras en los procedimientos de mantenimiento. ]])</f>
        <v>0.86155061728395066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6789-CE51-4746-8DF5-27D8BA0DDC33}">
  <dimension ref="A1:AT36"/>
  <sheetViews>
    <sheetView topLeftCell="A23" workbookViewId="0">
      <selection activeCell="A36" sqref="A2:A36"/>
    </sheetView>
  </sheetViews>
  <sheetFormatPr baseColWidth="10" defaultRowHeight="14.4" x14ac:dyDescent="0.3"/>
  <cols>
    <col min="1" max="1" width="8.33203125" bestFit="1" customWidth="1"/>
    <col min="2" max="6" width="3.21875" customWidth="1"/>
    <col min="7" max="21" width="2" bestFit="1" customWidth="1"/>
    <col min="22" max="22" width="8.5546875" bestFit="1" customWidth="1"/>
    <col min="23" max="23" width="9.5546875" bestFit="1" customWidth="1"/>
    <col min="24" max="24" width="7.5546875" bestFit="1" customWidth="1"/>
    <col min="25" max="30" width="2" bestFit="1" customWidth="1"/>
    <col min="31" max="33" width="8.5546875" bestFit="1" customWidth="1"/>
    <col min="34" max="46" width="2" bestFit="1" customWidth="1"/>
  </cols>
  <sheetData>
    <row r="1" spans="1:46" x14ac:dyDescent="0.3">
      <c r="A1" s="5" t="s">
        <v>89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14.4" customHeight="1" x14ac:dyDescent="0.3">
      <c r="A2" s="10">
        <v>1</v>
      </c>
      <c r="B2" s="9">
        <v>3</v>
      </c>
      <c r="C2" s="9">
        <v>3</v>
      </c>
      <c r="D2" s="9">
        <v>8</v>
      </c>
      <c r="E2" s="9">
        <v>21</v>
      </c>
      <c r="F2" s="9">
        <v>10</v>
      </c>
      <c r="G2" s="4"/>
      <c r="H2" s="4"/>
      <c r="I2" s="4"/>
      <c r="J2" s="4"/>
      <c r="K2" s="4"/>
      <c r="L2" s="4"/>
      <c r="M2" s="6"/>
      <c r="N2" s="6"/>
      <c r="O2" s="6"/>
      <c r="P2" s="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4.4" customHeight="1" x14ac:dyDescent="0.3">
      <c r="A3" s="10">
        <v>2</v>
      </c>
      <c r="B3" s="9">
        <v>2</v>
      </c>
      <c r="C3" s="9">
        <v>3</v>
      </c>
      <c r="D3" s="9">
        <v>14</v>
      </c>
      <c r="E3" s="9">
        <v>19</v>
      </c>
      <c r="F3" s="9">
        <v>7</v>
      </c>
      <c r="G3" s="4"/>
      <c r="H3" s="4"/>
      <c r="I3" s="4"/>
      <c r="J3" s="4"/>
      <c r="K3" s="4"/>
      <c r="L3" s="4"/>
      <c r="M3" s="6"/>
      <c r="N3" s="6"/>
      <c r="O3" s="6"/>
      <c r="P3" s="6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14.4" customHeight="1" x14ac:dyDescent="0.3">
      <c r="A4" s="10">
        <v>3</v>
      </c>
      <c r="B4" s="9">
        <v>3</v>
      </c>
      <c r="C4" s="9">
        <v>8</v>
      </c>
      <c r="D4" s="9">
        <v>10</v>
      </c>
      <c r="E4" s="9">
        <v>17</v>
      </c>
      <c r="F4" s="9">
        <v>7</v>
      </c>
      <c r="G4" s="4"/>
      <c r="H4" s="4"/>
      <c r="I4" s="4"/>
      <c r="J4" s="4"/>
      <c r="K4" s="4"/>
      <c r="L4" s="4"/>
      <c r="M4" s="6"/>
      <c r="N4" s="6"/>
      <c r="O4" s="6"/>
      <c r="P4" s="6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ht="14.4" customHeight="1" x14ac:dyDescent="0.3">
      <c r="A5" s="10">
        <v>4</v>
      </c>
      <c r="B5" s="9">
        <v>2</v>
      </c>
      <c r="C5" s="9">
        <v>5</v>
      </c>
      <c r="D5" s="9">
        <v>15</v>
      </c>
      <c r="E5" s="9">
        <v>14</v>
      </c>
      <c r="F5" s="9">
        <v>9</v>
      </c>
      <c r="G5" s="4"/>
      <c r="H5" s="4"/>
      <c r="I5" s="4"/>
      <c r="J5" s="4"/>
      <c r="K5" s="4"/>
      <c r="L5" s="4"/>
      <c r="M5" s="6"/>
      <c r="N5" s="6"/>
      <c r="O5" s="6"/>
      <c r="P5" s="6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14.4" customHeight="1" x14ac:dyDescent="0.3">
      <c r="A6" s="10">
        <v>5</v>
      </c>
      <c r="B6" s="9">
        <v>2</v>
      </c>
      <c r="C6" s="9">
        <v>5</v>
      </c>
      <c r="D6" s="9">
        <v>16</v>
      </c>
      <c r="E6" s="9">
        <v>17</v>
      </c>
      <c r="F6" s="9">
        <v>5</v>
      </c>
      <c r="G6" s="4"/>
      <c r="H6" s="4"/>
      <c r="I6" s="4"/>
      <c r="J6" s="4"/>
      <c r="K6" s="4"/>
      <c r="L6" s="4"/>
      <c r="M6" s="6"/>
      <c r="N6" s="6"/>
      <c r="O6" s="6"/>
      <c r="P6" s="6"/>
      <c r="Q6" s="6"/>
      <c r="R6" s="6"/>
      <c r="S6" s="6"/>
      <c r="T6" s="6"/>
      <c r="U6" s="6"/>
      <c r="V6" s="6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14.4" customHeight="1" x14ac:dyDescent="0.3">
      <c r="A7" s="10">
        <v>6</v>
      </c>
      <c r="B7" s="9">
        <v>0</v>
      </c>
      <c r="C7" s="9">
        <v>6</v>
      </c>
      <c r="D7" s="9">
        <v>13</v>
      </c>
      <c r="E7" s="9">
        <v>15</v>
      </c>
      <c r="F7" s="9">
        <v>11</v>
      </c>
      <c r="G7" s="4"/>
      <c r="H7" s="4"/>
      <c r="I7" s="4"/>
      <c r="J7" s="4"/>
      <c r="K7" s="4"/>
      <c r="L7" s="4"/>
      <c r="M7" s="4"/>
      <c r="N7" s="4"/>
      <c r="O7" s="4"/>
      <c r="P7" s="4"/>
      <c r="Q7" s="6"/>
      <c r="R7" s="6"/>
      <c r="S7" s="6"/>
      <c r="T7" s="6"/>
      <c r="U7" s="6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14.4" customHeight="1" x14ac:dyDescent="0.3">
      <c r="A8" s="10">
        <v>7</v>
      </c>
      <c r="B8" s="9">
        <v>3</v>
      </c>
      <c r="C8" s="9">
        <v>10</v>
      </c>
      <c r="D8" s="9">
        <v>10</v>
      </c>
      <c r="E8" s="9">
        <v>18</v>
      </c>
      <c r="F8" s="9">
        <v>4</v>
      </c>
      <c r="G8" s="4"/>
      <c r="H8" s="4"/>
      <c r="I8" s="4"/>
      <c r="J8" s="4"/>
      <c r="K8" s="4"/>
      <c r="L8" s="4"/>
      <c r="M8" s="4"/>
      <c r="N8" s="4"/>
      <c r="O8" s="4"/>
      <c r="P8" s="4"/>
      <c r="Q8" s="6"/>
      <c r="R8" s="6"/>
      <c r="S8" s="6"/>
      <c r="T8" s="6"/>
      <c r="U8" s="6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4" customHeight="1" x14ac:dyDescent="0.3">
      <c r="A9" s="10">
        <v>8</v>
      </c>
      <c r="B9" s="9">
        <v>1</v>
      </c>
      <c r="C9" s="9">
        <v>6</v>
      </c>
      <c r="D9" s="9">
        <v>16</v>
      </c>
      <c r="E9" s="9">
        <v>16</v>
      </c>
      <c r="F9" s="9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6"/>
      <c r="R9" s="6"/>
      <c r="S9" s="6"/>
      <c r="T9" s="6"/>
      <c r="U9" s="6"/>
      <c r="Y9" s="4"/>
      <c r="Z9" s="4"/>
      <c r="AA9" s="4"/>
      <c r="AB9" s="4"/>
      <c r="AC9" s="4"/>
      <c r="AD9" s="4"/>
      <c r="AE9" s="7"/>
      <c r="AG9" s="7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4.4" customHeight="1" x14ac:dyDescent="0.3">
      <c r="A10" s="10">
        <v>9</v>
      </c>
      <c r="B10" s="9">
        <v>2</v>
      </c>
      <c r="C10" s="9">
        <v>3</v>
      </c>
      <c r="D10" s="9">
        <v>14</v>
      </c>
      <c r="E10" s="9">
        <v>18</v>
      </c>
      <c r="F10" s="9">
        <v>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6"/>
      <c r="R10" s="6"/>
      <c r="S10" s="6"/>
      <c r="T10" s="6"/>
      <c r="U10" s="6"/>
      <c r="Y10" s="4"/>
      <c r="Z10" s="4"/>
      <c r="AA10" s="4"/>
      <c r="AB10" s="4"/>
      <c r="AC10" s="4"/>
      <c r="AD10" s="4"/>
      <c r="AE10" s="7"/>
      <c r="AG10" s="7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4.4" customHeight="1" x14ac:dyDescent="0.3">
      <c r="A11" s="10">
        <v>10</v>
      </c>
      <c r="B11" s="9">
        <v>3</v>
      </c>
      <c r="C11" s="9">
        <v>3</v>
      </c>
      <c r="D11" s="9">
        <v>7</v>
      </c>
      <c r="E11" s="9">
        <v>21</v>
      </c>
      <c r="F11" s="9">
        <v>11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6"/>
      <c r="T11" s="6"/>
      <c r="U11" s="6"/>
      <c r="Y11" s="4"/>
      <c r="Z11" s="4"/>
      <c r="AA11" s="4"/>
      <c r="AB11" s="4"/>
      <c r="AC11" s="4"/>
      <c r="AD11" s="4"/>
      <c r="AE11" s="7"/>
      <c r="AG11" s="7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4.4" customHeight="1" x14ac:dyDescent="0.3">
      <c r="A12" s="10">
        <v>11</v>
      </c>
      <c r="B12" s="9">
        <v>4</v>
      </c>
      <c r="C12" s="9">
        <v>3</v>
      </c>
      <c r="D12" s="9">
        <v>8</v>
      </c>
      <c r="E12" s="9">
        <v>26</v>
      </c>
      <c r="F12" s="9">
        <v>4</v>
      </c>
      <c r="G12" s="4"/>
      <c r="H12" s="4"/>
      <c r="I12" s="4"/>
      <c r="J12" s="4"/>
      <c r="K12" s="4"/>
      <c r="L12" s="4"/>
      <c r="M12" s="1"/>
      <c r="N12" s="1"/>
      <c r="O12" s="1"/>
      <c r="P12" s="1"/>
      <c r="Q12" s="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7"/>
      <c r="AG12" s="7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4.4" customHeight="1" x14ac:dyDescent="0.3">
      <c r="A13" s="10">
        <v>12</v>
      </c>
      <c r="B13" s="9">
        <v>5</v>
      </c>
      <c r="C13" s="9">
        <v>7</v>
      </c>
      <c r="D13" s="9">
        <v>13</v>
      </c>
      <c r="E13" s="9">
        <v>17</v>
      </c>
      <c r="F13" s="9">
        <v>3</v>
      </c>
      <c r="G13" s="4"/>
      <c r="H13" s="4"/>
      <c r="I13" s="4"/>
      <c r="J13" s="4"/>
      <c r="K13" s="4"/>
      <c r="L13" s="4"/>
      <c r="M13" s="1"/>
      <c r="N13" s="1"/>
      <c r="O13" s="1"/>
      <c r="P13" s="1"/>
      <c r="Q13" s="1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7"/>
      <c r="AG13" s="7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4.4" customHeight="1" x14ac:dyDescent="0.3">
      <c r="A14" s="10">
        <v>13</v>
      </c>
      <c r="B14" s="9">
        <v>6</v>
      </c>
      <c r="C14" s="9">
        <v>7</v>
      </c>
      <c r="D14" s="9">
        <v>12</v>
      </c>
      <c r="E14" s="9">
        <v>14</v>
      </c>
      <c r="F14" s="9">
        <v>6</v>
      </c>
      <c r="G14" s="4"/>
      <c r="H14" s="4"/>
      <c r="I14" s="4"/>
      <c r="J14" s="4"/>
      <c r="K14" s="4"/>
      <c r="L14" s="4"/>
      <c r="M14" s="1"/>
      <c r="N14" s="1"/>
      <c r="O14" s="1"/>
      <c r="P14" s="1"/>
      <c r="Q14" s="1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4.4" customHeight="1" x14ac:dyDescent="0.3">
      <c r="A15" s="10">
        <v>14</v>
      </c>
      <c r="B15" s="9">
        <v>7</v>
      </c>
      <c r="C15" s="9">
        <v>8</v>
      </c>
      <c r="D15" s="9">
        <v>14</v>
      </c>
      <c r="E15" s="9">
        <v>14</v>
      </c>
      <c r="F15" s="9">
        <v>2</v>
      </c>
      <c r="G15" s="4"/>
      <c r="H15" s="4"/>
      <c r="I15" s="4"/>
      <c r="J15" s="4"/>
      <c r="K15" s="4"/>
      <c r="L15" s="4"/>
      <c r="M15" s="1"/>
      <c r="N15" s="1"/>
      <c r="O15" s="1"/>
      <c r="P15" s="1"/>
      <c r="Q15" s="1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4.4" customHeight="1" x14ac:dyDescent="0.3">
      <c r="A16" s="10">
        <v>15</v>
      </c>
      <c r="B16" s="9">
        <v>5</v>
      </c>
      <c r="C16" s="9">
        <v>4</v>
      </c>
      <c r="D16" s="9">
        <v>18</v>
      </c>
      <c r="E16" s="9">
        <v>15</v>
      </c>
      <c r="F16" s="9">
        <v>3</v>
      </c>
      <c r="G16" s="4"/>
      <c r="H16" s="4"/>
      <c r="I16" s="4"/>
      <c r="J16" s="4"/>
      <c r="K16" s="4"/>
      <c r="L16" s="4"/>
      <c r="M16" s="1"/>
      <c r="N16" s="1"/>
      <c r="O16" s="1"/>
      <c r="P16" s="1"/>
      <c r="Q16" s="1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4.4" customHeight="1" x14ac:dyDescent="0.3">
      <c r="A17" s="10">
        <v>16</v>
      </c>
      <c r="B17" s="9">
        <v>0</v>
      </c>
      <c r="C17" s="9">
        <v>11</v>
      </c>
      <c r="D17" s="9">
        <v>14</v>
      </c>
      <c r="E17" s="9">
        <v>15</v>
      </c>
      <c r="F17" s="9">
        <v>5</v>
      </c>
      <c r="G17" s="4"/>
      <c r="H17" s="4"/>
      <c r="I17" s="4"/>
      <c r="J17" s="4"/>
      <c r="K17" s="4"/>
      <c r="L17" s="4"/>
      <c r="M17" s="4"/>
      <c r="N17" s="8"/>
      <c r="O17" s="1"/>
      <c r="P17" s="1"/>
      <c r="Q17" s="1"/>
      <c r="R17" s="1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4.4" customHeight="1" x14ac:dyDescent="0.3">
      <c r="A18" s="10">
        <v>17</v>
      </c>
      <c r="B18" s="9">
        <v>6</v>
      </c>
      <c r="C18" s="9">
        <v>9</v>
      </c>
      <c r="D18" s="9">
        <v>11</v>
      </c>
      <c r="E18" s="9">
        <v>16</v>
      </c>
      <c r="F18" s="9">
        <v>3</v>
      </c>
      <c r="G18" s="4"/>
      <c r="H18" s="4"/>
      <c r="I18" s="4"/>
      <c r="J18" s="4"/>
      <c r="K18" s="4"/>
      <c r="L18" s="4"/>
      <c r="M18" s="4"/>
      <c r="N18" s="1"/>
      <c r="O18" s="1"/>
      <c r="P18" s="1"/>
      <c r="Q18" s="1"/>
      <c r="R18" s="1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4.4" customHeight="1" x14ac:dyDescent="0.3">
      <c r="A19" s="10">
        <v>18</v>
      </c>
      <c r="B19" s="9">
        <v>1</v>
      </c>
      <c r="C19" s="9">
        <v>5</v>
      </c>
      <c r="D19" s="9">
        <v>11</v>
      </c>
      <c r="E19" s="9">
        <v>16</v>
      </c>
      <c r="F19" s="9">
        <v>12</v>
      </c>
      <c r="G19" s="4"/>
      <c r="H19" s="4"/>
      <c r="I19" s="4"/>
      <c r="J19" s="4"/>
      <c r="K19" s="4"/>
      <c r="L19" s="4"/>
      <c r="M19" s="4"/>
      <c r="N19" s="1"/>
      <c r="O19" s="1"/>
      <c r="P19" s="1"/>
      <c r="Q19" s="1"/>
      <c r="R19" s="1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4.4" customHeight="1" x14ac:dyDescent="0.3">
      <c r="A20" s="10">
        <v>19</v>
      </c>
      <c r="B20" s="9">
        <v>4</v>
      </c>
      <c r="C20" s="9">
        <v>7</v>
      </c>
      <c r="D20" s="9">
        <v>15</v>
      </c>
      <c r="E20" s="9">
        <v>15</v>
      </c>
      <c r="F20" s="9">
        <v>4</v>
      </c>
      <c r="G20" s="4"/>
      <c r="H20" s="4"/>
      <c r="I20" s="4"/>
      <c r="J20" s="4"/>
      <c r="K20" s="4"/>
      <c r="L20" s="4"/>
      <c r="M20" s="4"/>
      <c r="N20" s="1"/>
      <c r="O20" s="1"/>
      <c r="P20" s="1"/>
      <c r="Q20" s="1"/>
      <c r="R20" s="1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4.4" customHeight="1" x14ac:dyDescent="0.3">
      <c r="A21" s="10">
        <v>20</v>
      </c>
      <c r="B21" s="9">
        <v>9</v>
      </c>
      <c r="C21" s="9">
        <v>3</v>
      </c>
      <c r="D21" s="9">
        <v>16</v>
      </c>
      <c r="E21" s="9">
        <v>11</v>
      </c>
      <c r="F21" s="9">
        <v>6</v>
      </c>
      <c r="G21" s="4"/>
      <c r="H21" s="4"/>
      <c r="I21" s="4"/>
      <c r="J21" s="4"/>
      <c r="K21" s="4"/>
      <c r="L21" s="4"/>
      <c r="M21" s="4"/>
      <c r="N21" s="1"/>
      <c r="O21" s="1"/>
      <c r="P21" s="1"/>
      <c r="Q21" s="1"/>
      <c r="R21" s="1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4.4" customHeight="1" x14ac:dyDescent="0.3">
      <c r="A22" s="10">
        <v>21</v>
      </c>
      <c r="B22" s="9">
        <v>3</v>
      </c>
      <c r="C22" s="9">
        <v>7</v>
      </c>
      <c r="D22" s="9">
        <v>15</v>
      </c>
      <c r="E22" s="9">
        <v>15</v>
      </c>
      <c r="F22" s="9">
        <v>5</v>
      </c>
      <c r="G22" s="4"/>
      <c r="H22" s="4"/>
      <c r="I22" s="4"/>
      <c r="J22" s="4"/>
      <c r="K22" s="4"/>
      <c r="L22" s="4"/>
      <c r="M22" s="6"/>
      <c r="N22" s="6"/>
      <c r="O22" s="6"/>
      <c r="P22" s="6"/>
      <c r="Q22" s="6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4.4" customHeight="1" x14ac:dyDescent="0.3">
      <c r="A23" s="10">
        <v>22</v>
      </c>
      <c r="B23" s="9">
        <v>3</v>
      </c>
      <c r="C23" s="9">
        <v>11</v>
      </c>
      <c r="D23" s="9">
        <v>15</v>
      </c>
      <c r="E23" s="9">
        <v>12</v>
      </c>
      <c r="F23" s="9">
        <v>4</v>
      </c>
      <c r="G23" s="4"/>
      <c r="H23" s="4"/>
      <c r="I23" s="4"/>
      <c r="J23" s="4"/>
      <c r="K23" s="4"/>
      <c r="L23" s="4"/>
      <c r="M23" s="6"/>
      <c r="N23" s="6"/>
      <c r="O23" s="6"/>
      <c r="P23" s="6"/>
      <c r="Q23" s="6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4.4" customHeight="1" x14ac:dyDescent="0.3">
      <c r="A24" s="10">
        <v>23</v>
      </c>
      <c r="B24" s="9">
        <v>2</v>
      </c>
      <c r="C24" s="9">
        <v>6</v>
      </c>
      <c r="D24" s="9">
        <v>15</v>
      </c>
      <c r="E24" s="9">
        <v>14</v>
      </c>
      <c r="F24" s="9">
        <v>8</v>
      </c>
      <c r="G24" s="4"/>
      <c r="H24" s="4"/>
      <c r="I24" s="4"/>
      <c r="J24" s="4"/>
      <c r="K24" s="4"/>
      <c r="L24" s="4"/>
      <c r="M24" s="6"/>
      <c r="N24" s="6"/>
      <c r="O24" s="6"/>
      <c r="P24" s="6"/>
      <c r="Q24" s="6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4.4" customHeight="1" x14ac:dyDescent="0.3">
      <c r="A25" s="10">
        <v>24</v>
      </c>
      <c r="B25" s="9">
        <v>8</v>
      </c>
      <c r="C25" s="9">
        <v>10</v>
      </c>
      <c r="D25" s="9">
        <v>10</v>
      </c>
      <c r="E25" s="9">
        <v>12</v>
      </c>
      <c r="F25" s="9">
        <v>5</v>
      </c>
      <c r="G25" s="4"/>
      <c r="H25" s="4"/>
      <c r="I25" s="4"/>
      <c r="J25" s="4"/>
      <c r="K25" s="4"/>
      <c r="L25" s="4"/>
      <c r="M25" s="6"/>
      <c r="N25" s="6"/>
      <c r="O25" s="6"/>
      <c r="P25" s="6"/>
      <c r="Q25" s="6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4.4" customHeight="1" x14ac:dyDescent="0.3">
      <c r="A26" s="10">
        <v>25</v>
      </c>
      <c r="B26" s="9">
        <v>5</v>
      </c>
      <c r="C26" s="9">
        <v>6</v>
      </c>
      <c r="D26" s="9">
        <v>15</v>
      </c>
      <c r="E26" s="9">
        <v>15</v>
      </c>
      <c r="F26" s="9">
        <v>4</v>
      </c>
      <c r="G26" s="4"/>
      <c r="H26" s="4"/>
      <c r="I26" s="4"/>
      <c r="J26" s="4"/>
      <c r="K26" s="4"/>
      <c r="L26" s="4"/>
      <c r="M26" s="6"/>
      <c r="N26" s="6"/>
      <c r="O26" s="6"/>
      <c r="P26" s="6"/>
      <c r="Q26" s="6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4.4" customHeight="1" x14ac:dyDescent="0.3">
      <c r="A27" s="10">
        <v>26</v>
      </c>
      <c r="B27" s="9">
        <v>2</v>
      </c>
      <c r="C27" s="9">
        <v>3</v>
      </c>
      <c r="D27" s="9">
        <v>19</v>
      </c>
      <c r="E27" s="9">
        <v>16</v>
      </c>
      <c r="F27" s="9">
        <v>5</v>
      </c>
      <c r="G27" s="4"/>
      <c r="H27" s="4"/>
      <c r="I27" s="4"/>
      <c r="J27" s="4"/>
      <c r="K27" s="4"/>
      <c r="L27" s="4"/>
      <c r="M27" s="4"/>
      <c r="N27" s="6"/>
      <c r="O27" s="6"/>
      <c r="P27" s="6"/>
      <c r="Q27" s="6"/>
      <c r="R27" s="6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4.4" customHeight="1" x14ac:dyDescent="0.3">
      <c r="A28" s="10">
        <v>27</v>
      </c>
      <c r="B28" s="9">
        <v>3</v>
      </c>
      <c r="C28" s="9">
        <v>5</v>
      </c>
      <c r="D28" s="9">
        <v>15</v>
      </c>
      <c r="E28" s="9">
        <v>19</v>
      </c>
      <c r="F28" s="9">
        <v>3</v>
      </c>
      <c r="G28" s="4"/>
      <c r="H28" s="4"/>
      <c r="I28" s="4"/>
      <c r="J28" s="4"/>
      <c r="K28" s="4"/>
      <c r="L28" s="4"/>
      <c r="M28" s="4"/>
      <c r="N28" s="6"/>
      <c r="O28" s="6"/>
      <c r="P28" s="6"/>
      <c r="Q28" s="6"/>
      <c r="R28" s="6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4.4" customHeight="1" x14ac:dyDescent="0.3">
      <c r="A29" s="10">
        <v>28</v>
      </c>
      <c r="B29" s="9">
        <v>1</v>
      </c>
      <c r="C29" s="9">
        <v>9</v>
      </c>
      <c r="D29" s="9">
        <v>19</v>
      </c>
      <c r="E29" s="9">
        <v>13</v>
      </c>
      <c r="F29" s="9">
        <v>3</v>
      </c>
      <c r="G29" s="4"/>
      <c r="H29" s="4"/>
      <c r="I29" s="4"/>
      <c r="J29" s="4"/>
      <c r="K29" s="4"/>
      <c r="L29" s="4"/>
      <c r="M29" s="4"/>
      <c r="N29" s="6"/>
      <c r="O29" s="6"/>
      <c r="P29" s="6"/>
      <c r="Q29" s="6"/>
      <c r="R29" s="6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4.4" customHeight="1" x14ac:dyDescent="0.3">
      <c r="A30" s="10">
        <v>29</v>
      </c>
      <c r="B30" s="9">
        <v>3</v>
      </c>
      <c r="C30" s="9">
        <v>8</v>
      </c>
      <c r="D30" s="9">
        <v>15</v>
      </c>
      <c r="E30" s="9">
        <v>15</v>
      </c>
      <c r="F30" s="9">
        <v>4</v>
      </c>
      <c r="G30" s="4"/>
      <c r="H30" s="4"/>
      <c r="I30" s="4"/>
      <c r="J30" s="4"/>
      <c r="K30" s="4"/>
      <c r="L30" s="4"/>
      <c r="M30" s="4"/>
      <c r="N30" s="6"/>
      <c r="O30" s="6"/>
      <c r="P30" s="6"/>
      <c r="Q30" s="6"/>
      <c r="R30" s="6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ht="14.4" customHeight="1" x14ac:dyDescent="0.3">
      <c r="A31" s="10">
        <v>30</v>
      </c>
      <c r="B31" s="9">
        <v>2</v>
      </c>
      <c r="C31" s="9">
        <v>7</v>
      </c>
      <c r="D31" s="9">
        <v>20</v>
      </c>
      <c r="E31" s="9">
        <v>14</v>
      </c>
      <c r="F31" s="9">
        <v>2</v>
      </c>
      <c r="G31" s="4"/>
      <c r="H31" s="4"/>
      <c r="I31" s="4"/>
      <c r="J31" s="4"/>
      <c r="K31" s="4"/>
      <c r="L31" s="4"/>
      <c r="M31" s="4"/>
      <c r="N31" s="6"/>
      <c r="O31" s="6"/>
      <c r="P31" s="6"/>
      <c r="Q31" s="6"/>
      <c r="R31" s="6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ht="14.4" customHeight="1" x14ac:dyDescent="0.3">
      <c r="A32" s="10">
        <v>31</v>
      </c>
      <c r="B32" s="9">
        <v>3</v>
      </c>
      <c r="C32" s="9">
        <v>4</v>
      </c>
      <c r="D32" s="9">
        <v>13</v>
      </c>
      <c r="E32" s="9">
        <v>21</v>
      </c>
      <c r="F32" s="9">
        <v>4</v>
      </c>
      <c r="G32" s="4"/>
      <c r="H32" s="4"/>
      <c r="I32" s="4"/>
      <c r="J32" s="4"/>
      <c r="K32" s="4"/>
      <c r="L32" s="4"/>
      <c r="M32" s="6"/>
      <c r="N32" s="6"/>
      <c r="O32" s="6"/>
      <c r="P32" s="6"/>
      <c r="Q32" s="6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ht="14.4" customHeight="1" x14ac:dyDescent="0.3">
      <c r="A33" s="10">
        <v>32</v>
      </c>
      <c r="B33" s="9">
        <v>1</v>
      </c>
      <c r="C33" s="9">
        <v>5</v>
      </c>
      <c r="D33" s="9">
        <v>16</v>
      </c>
      <c r="E33" s="9">
        <v>20</v>
      </c>
      <c r="F33" s="9">
        <v>3</v>
      </c>
      <c r="G33" s="4"/>
      <c r="H33" s="4"/>
      <c r="I33" s="4"/>
      <c r="J33" s="4"/>
      <c r="K33" s="4"/>
      <c r="L33" s="4"/>
      <c r="M33" s="6"/>
      <c r="N33" s="6"/>
      <c r="O33" s="6"/>
      <c r="P33" s="6"/>
      <c r="Q33" s="6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4.4" customHeight="1" x14ac:dyDescent="0.3">
      <c r="A34" s="10">
        <v>33</v>
      </c>
      <c r="B34" s="9">
        <v>3</v>
      </c>
      <c r="C34" s="9">
        <v>4</v>
      </c>
      <c r="D34" s="9">
        <v>14</v>
      </c>
      <c r="E34" s="9">
        <v>21</v>
      </c>
      <c r="F34" s="9">
        <v>3</v>
      </c>
      <c r="G34" s="4"/>
      <c r="H34" s="4"/>
      <c r="I34" s="4"/>
      <c r="J34" s="4"/>
      <c r="K34" s="4"/>
      <c r="L34" s="4"/>
      <c r="M34" s="6"/>
      <c r="N34" s="6"/>
      <c r="O34" s="6"/>
      <c r="P34" s="6"/>
      <c r="Q34" s="6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ht="14.4" customHeight="1" x14ac:dyDescent="0.3">
      <c r="A35" s="10">
        <v>34</v>
      </c>
      <c r="B35" s="9">
        <v>2</v>
      </c>
      <c r="C35" s="9">
        <v>4</v>
      </c>
      <c r="D35" s="9">
        <v>12</v>
      </c>
      <c r="E35" s="9">
        <v>23</v>
      </c>
      <c r="F35" s="9">
        <v>4</v>
      </c>
      <c r="G35" s="4"/>
      <c r="H35" s="4"/>
      <c r="I35" s="4"/>
      <c r="J35" s="4"/>
      <c r="K35" s="4"/>
      <c r="L35" s="4"/>
      <c r="M35" s="6"/>
      <c r="N35" s="6"/>
      <c r="O35" s="6"/>
      <c r="P35" s="6"/>
      <c r="Q35" s="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4.4" customHeight="1" x14ac:dyDescent="0.3">
      <c r="A36" s="10">
        <v>35</v>
      </c>
      <c r="B36" s="9">
        <v>2</v>
      </c>
      <c r="C36" s="9">
        <v>1</v>
      </c>
      <c r="D36" s="9">
        <v>16</v>
      </c>
      <c r="E36" s="9">
        <v>22</v>
      </c>
      <c r="F36" s="9">
        <v>4</v>
      </c>
      <c r="G36" s="4"/>
      <c r="H36" s="4"/>
      <c r="I36" s="4"/>
      <c r="J36" s="4"/>
      <c r="K36" s="4"/>
      <c r="L36" s="4"/>
      <c r="M36" s="6"/>
      <c r="N36" s="6"/>
      <c r="O36" s="6"/>
      <c r="P36" s="6"/>
      <c r="Q36" s="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639C-820D-4B18-BD09-85479359C98F}">
  <dimension ref="A3:B9"/>
  <sheetViews>
    <sheetView workbookViewId="0">
      <selection activeCell="B4" sqref="B4:B8"/>
    </sheetView>
  </sheetViews>
  <sheetFormatPr baseColWidth="10" defaultRowHeight="14.4" x14ac:dyDescent="0.3"/>
  <cols>
    <col min="1" max="1" width="16.5546875" bestFit="1" customWidth="1"/>
    <col min="2" max="2" width="79" bestFit="1" customWidth="1"/>
    <col min="3" max="4" width="2" bestFit="1" customWidth="1"/>
    <col min="5" max="6" width="3" bestFit="1" customWidth="1"/>
    <col min="7" max="7" width="11.5546875" bestFit="1" customWidth="1"/>
    <col min="8" max="8" width="6.44140625" bestFit="1" customWidth="1"/>
    <col min="9" max="9" width="3.6640625" bestFit="1" customWidth="1"/>
    <col min="10" max="10" width="2" bestFit="1" customWidth="1"/>
    <col min="11" max="11" width="6.44140625" bestFit="1" customWidth="1"/>
    <col min="12" max="12" width="3.6640625" bestFit="1" customWidth="1"/>
    <col min="13" max="13" width="2" bestFit="1" customWidth="1"/>
    <col min="14" max="14" width="3" bestFit="1" customWidth="1"/>
    <col min="15" max="15" width="2" bestFit="1" customWidth="1"/>
    <col min="16" max="16" width="6.44140625" bestFit="1" customWidth="1"/>
    <col min="17" max="17" width="3.6640625" bestFit="1" customWidth="1"/>
    <col min="18" max="19" width="2" bestFit="1" customWidth="1"/>
    <col min="20" max="20" width="6.44140625" bestFit="1" customWidth="1"/>
    <col min="21" max="21" width="11.5546875" bestFit="1" customWidth="1"/>
    <col min="22" max="22" width="6.44140625" bestFit="1" customWidth="1"/>
    <col min="23" max="23" width="3.6640625" bestFit="1" customWidth="1"/>
    <col min="24" max="24" width="2" bestFit="1" customWidth="1"/>
    <col min="25" max="25" width="6.44140625" bestFit="1" customWidth="1"/>
    <col min="26" max="26" width="3.6640625" bestFit="1" customWidth="1"/>
    <col min="27" max="28" width="2" bestFit="1" customWidth="1"/>
    <col min="29" max="29" width="6.44140625" bestFit="1" customWidth="1"/>
    <col min="30" max="30" width="3.6640625" bestFit="1" customWidth="1"/>
    <col min="31" max="32" width="2" bestFit="1" customWidth="1"/>
    <col min="33" max="33" width="6.44140625" bestFit="1" customWidth="1"/>
    <col min="34" max="34" width="3.6640625" bestFit="1" customWidth="1"/>
    <col min="35" max="35" width="2" bestFit="1" customWidth="1"/>
    <col min="36" max="37" width="6.44140625" bestFit="1" customWidth="1"/>
    <col min="38" max="38" width="3.6640625" bestFit="1" customWidth="1"/>
    <col min="39" max="39" width="2" bestFit="1" customWidth="1"/>
    <col min="40" max="40" width="6.44140625" bestFit="1" customWidth="1"/>
    <col min="41" max="41" width="3.6640625" bestFit="1" customWidth="1"/>
    <col min="42" max="42" width="2" bestFit="1" customWidth="1"/>
    <col min="43" max="43" width="6.44140625" bestFit="1" customWidth="1"/>
    <col min="44" max="44" width="3.6640625" bestFit="1" customWidth="1"/>
    <col min="45" max="46" width="2" bestFit="1" customWidth="1"/>
    <col min="47" max="48" width="6.44140625" bestFit="1" customWidth="1"/>
  </cols>
  <sheetData>
    <row r="3" spans="1:2" x14ac:dyDescent="0.3">
      <c r="A3" s="2" t="s">
        <v>88</v>
      </c>
      <c r="B3" t="s">
        <v>90</v>
      </c>
    </row>
    <row r="4" spans="1:2" x14ac:dyDescent="0.3">
      <c r="A4" s="3">
        <v>1</v>
      </c>
      <c r="B4" s="1">
        <v>2</v>
      </c>
    </row>
    <row r="5" spans="1:2" x14ac:dyDescent="0.3">
      <c r="A5" s="3">
        <v>2</v>
      </c>
      <c r="B5" s="1">
        <v>1</v>
      </c>
    </row>
    <row r="6" spans="1:2" x14ac:dyDescent="0.3">
      <c r="A6" s="3">
        <v>3</v>
      </c>
      <c r="B6" s="1">
        <v>16</v>
      </c>
    </row>
    <row r="7" spans="1:2" x14ac:dyDescent="0.3">
      <c r="A7" s="3">
        <v>4</v>
      </c>
      <c r="B7" s="1">
        <v>22</v>
      </c>
    </row>
    <row r="8" spans="1:2" x14ac:dyDescent="0.3">
      <c r="A8" s="3">
        <v>5</v>
      </c>
      <c r="B8" s="1">
        <v>4</v>
      </c>
    </row>
    <row r="9" spans="1:2" x14ac:dyDescent="0.3">
      <c r="A9" s="3" t="s">
        <v>87</v>
      </c>
      <c r="B9" s="1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o J A A B Q S w M E F A A C A A g A Y F C H W j 9 b K 0 a k A A A A 9 g A A A B I A H A B D b 2 5 m a W c v U G F j a 2 F n Z S 5 4 b W w g o h g A K K A U A A A A A A A A A A A A A A A A A A A A A A A A A A A A h Y 9 N D o I w G E S v Q r q n f x p j y E d Z s J V o Y m L c N r V C I x R D i + V u L j y S V x C j q D u X 8 + Y t Z u 7 X G 2 R D U 0 c X 3 T n T 2 h Q x T F G k r W o P x p Y p 6 v 0 x X q J M w E a q k y x 1 N M r W J Y M 7 p K j y / p w Q E k L A Y Y b b r i S c U k b 2 x W q r K t 1 I 9 J H N f z k 2 1 n l p l U Y C d q 8 x g m M 2 Z 3 h B O a Z A J g i F s V + B j 3 u f 7 Q + E v K 9 9 3 2 m h X Z y v g U w R y P u D e A B Q S w M E F A A C A A g A Y F C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Q h 1 r W F N R G p A Y A A E Y V A A A T A B w A R m 9 y b X V s Y X M v U 2 V j d G l v b j E u b S C i G A A o o B Q A A A A A A A A A A A A A A A A A A A A A A A A A A A D F W E 1 v G z c Q v R v w f y C U i w 0 I g j 8 S p 0 n g Q + C k a Y G m D R D 3 F P d A c 0 c y A y 6 p k L t C 5 C A / x s c e c s p P 0 B / r 4 3 B X W q 0 o y y k K N J f Y M s m Z e f P m z Y w C q U o 7 K 9 6 n / 4 9 f 7 O / t 7 4 U b 6 a k Q j w Y v 7 e L O 6 K C D + N V W 5 K 0 T b y h U e v H d i k t S 1 p n F 9 4 l W U p A V Z M Q 7 7 x Q F J w o S b y X O W 1 1 q s p U b i H N h q N r f E / j 3 h 9 c T H D 8 X F 2 E 2 e u V U X e L I w c / a 0 O j C x U t V O B h c P L / 6 M 5 A P V 5 a C k l f t s X D 1 + u X v V z A z h 7 d s 5 4 2 X h b v 6 b 9 w c q T A b H A 4 / v C K D T / D O + W A 4 G I o L Z + r S h v P T p 0 P x 2 i p X a D s 5 P 3 t y d H T 8 1 + E w x f R o g D / I a 7 q F M 0 F M v S v d T O P H G P i l v E Z o 7 + J n F f 1 C s k B Y B w m E o f j Q f P 7 S m P d K G u n D e e V r 6 j x 8 q a d O K F l e a 7 y 9 e u / S S x v G z p f J u 8 v 5 l M L B V j e G X 7 4 M 3 k o P B C o q p 8 5 L g 7 g q 3 M H v n 6 u v Q / F l 8 J 4 M K Q U G k A i 1 8 M 4 8 3 z h y P B K / S a F q U 9 V e C u c n 0 u p b G e 9 I w 9 Z q m l E E u E 7 g V g y 9 m y y + S X g j 4 5 1 p B W R v p R c m O R j z E O L Z c i 0 R M I 1 E n j 0 e x b j Y 9 g n b / t U i q 1 W t O L N j F y k h R W 1 X T u E l 5 Y y 8 R o j p 0 F z I q S d b w O h H i v m v X K S H F E a K S c u R q s e R d W c y 3 p y O x O v P O l T E x t k N o w t Z C H m t y c M n m V K G 2 D p v c 6 S 2 8 g y O 6 S I I J z J W H n P M a 6 d W M E u U 6 0 x G 0 / w W M j 5 N J / C 2 x Q k Z 1 v F P 1 F / c e Z K b e A u x a f 3 J W o w K Z i 3 g S T a U i d m c i y q y E J l l L 4 K 7 9 s S J z c f + q c Y Z E r q c G m L I b H R q A 4 e c L 2 e b 2 V c 1 J 1 9 B u q J / S K W v V c O B s b b I R q J c N 8 8 F E M A F p 5 q 4 7 w d l 0 4 2 n I 8 i k G M N R o 2 E b V 6 V i J Z F C 2 1 i M S 9 I V s k L E N 4 B v 8 d 1 z 9 O w M b t C n O l b 0 A 6 z 9 h K B 7 V b I 9 E j l 1 c 2 k f y o R d p p 9 l m N e W G 0 w o 4 L U 0 U T T a v I z d 0 w R x + y b j D V o p 0 8 y X M Y E v S j f F u o o h m / n j o 5 a G S B W o p i K v 5 q J k Z x g U I G J Z 7 5 i k g L n S X t D n K X n N Z u L x r p l O E W 7 P R t a V p H 8 d p v U l k H x s G x 2 G + z Y B u q B l D U 5 X 7 W d X H o 5 P m H G A 2 8 A M b s + k q d k c h W g O i B c o y t D U H h 6 H b d m 0 R h P t W u t m 7 Y W u z O 1 0 J o t A 1 D 2 O M 3 D A M b 8 M u N J T y X h u e w 4 h K H 0 N N q y K B N k k t f g 2 j p q 7 d L / p H A 1 q N + S 9 5 A d k z / s c V p D L D G v b Y o U D t Y 9 l d F D p 2 A O H 8 J V C P a 2 R T / x C l R o d p i L d k b 5 t E p r x C B L 6 v 6 U v 4 8 4 Z Z 2 8 L 5 Q V g s c Q l R F V T O N X i b 2 X Z G g N T V 9 p w 8 9 6 e F y F n 0 m L 8 y G f o K R e Q 7 s q 4 G y M x M C t j a b c a g n J F U d f c i 9 e k 6 y E l 0 8 g m x S y y L p Q x x R A e U e g w d U E 3 j T R G J A u A 4 f U y z z f o 3 9 z I + 3 D n D D 3 L F A O a P 1 B E Q H J 3 L a z H f F 8 5 R C r s L I m 2 v x Z 4 H Q q 3 R u N c n 8 3 M W E c Z 2 Y e z U T w J K o q C K X V q Y m F c k 7 9 N G r q G Q E k f M X t h h A w 9 K q 2 h m R O X k + O M 9 e 1 d f p 7 w L T q q z m 2 / b b V N 0 X n c A y q T u g U f T 4 U q p q M F d r 0 3 l u Q n c Z o B k 6 c G v m L W D j G Z O + f T k 8 6 4 J E L 8 o W S V m O m J N p L 7 3 d q Y 2 e m N 3 F N R 9 j V 7 3 N A h M t 8 W y w 7 W z X v O / O n m s L D N c t O m L E 8 K k R 0 R B c 5 b V C W / u M N k q b j Y E D Z h a S j c Q 2 a G k 9 y 4 G i + x r s T s Y U O r O o E W c m N J 6 M D P 5 e Q K j 8 9 j A j 0 S a l A B / L d 2 l t o p e S f d I X Z Z k K n 0 b c O P e Z P p t J N E / V L U H 1 2 T 2 I a 4 d P q 4 O 3 S R 1 m n j z I h T z q H M J M u y Z J m P 9 w k r 6 r q O w t r f p D Z w y F h l 4 e 1 R f a U P 8 V H M c P i V p Z f D Q 6 U t 7 m w h I y e i o A X p d V t a M Z f L S Z T G x J t I z m w j x U 0 1 9 E F N R K C G e 2 l 4 R Q 2 r N L b F q a 1 Z q s j + + L r Y E + e O j g S H B R i E a J q b a 5 F 1 r W 4 E Z 2 b g G 8 y h + K P b j M n 9 2 v v D 2 9 V p X m u Z k 7 1 2 M e 9 r w 2 p y a D X s H s 8 S 2 a M C e p A F q / 0 1 o B D j 2 v L Q u p 2 p p 1 k 5 T g M 2 c Z 7 k b d o + + 6 v I f J u g x L E 7 L Y h p B n l Q J k 9 P / m 2 b 7 d R V S Q p R h D K a T n x t u R w X u I L 8 E K d n t Z m s 6 U E / s G U d 9 D o M Q O W v H B o X y C 9 5 X F E W 2 j R G r 7 3 d r i 6 g I X p 4 8 m B Z 8 w l n N p p q Z c f 3 J 7 y E b d D Y A T b J o e d g f t z M Z p 0 J P Y 0 h k S + y l 8 e e u U D L 7 w c 6 G P B u r G E 8 e V 6 5 2 J u j 3 1 b P K N Z 9 d 3 j I 4 v T k n j V 0 O R 3 1 F + E 0 0 r X l 3 J 2 C E n Z h T U + 6 8 8 P 9 8 v 3 1 c H 9 P 2 / z X c i / + A V B L A Q I t A B Q A A g A I A G B Q h 1 o / W y t G p A A A A P Y A A A A S A A A A A A A A A A A A A A A A A A A A A A B D b 2 5 m a W c v U G F j a 2 F n Z S 5 4 b W x Q S w E C L Q A U A A I A C A B g U I d a D 8 r p q 6 Q A A A D p A A A A E w A A A A A A A A A A A A A A A A D w A A A A W 0 N v b n R l b n R f V H l w Z X N d L n h t b F B L A Q I t A B Q A A g A I A G B Q h 1 r W F N R G p A Y A A E Y V A A A T A A A A A A A A A A A A A A A A A O E B A A B G b 3 J t d W x h c y 9 T Z W N 0 a W 9 u M S 5 t U E s F B g A A A A A D A A M A w g A A A N I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1 f A A A A A A A A q 1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i V D M y V B M W x p c 2 l z J T I w S W 5 0 Z X J u b y U y M E d l c 3 R p J U M z J U I z b i U y M F R l Y 2 5 v b C V D M y V C M 2 d p Y 2 E l M j B l b i U y M G V s J T I w U H J v Y 2 V z b y U y M G R l J T I w T W F u d G V u a W 1 p Z W 5 0 b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l N 2 E 0 M z V l L W U 0 Y T k t N G V k M C 1 i M W Z m L T R k Y j U 0 Z m M 3 Z m Y 5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b s O h b G l z a X N f S W 5 0 Z X J u b 1 9 H Z X N 0 a c O z b l 9 U Z W N u b 2 z D s 2 d p Y 2 F f Z W 5 f Z W x f U H J v Y 2 V z b 1 9 k Z V 9 N Y W 5 0 Z W 5 p b W l l b n R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3 V D E 1 O j A z O j A x L j A 2 M T E 1 M T B a I i A v P j x F b n R y e S B U e X B l P S J G a W x s Q 2 9 s d W 1 u V H l w Z X M i I F Z h b H V l P S J z Q m d Z R E F 3 T U R B d 0 1 E Q X d N R E F 3 T U R B d 0 1 E Q X d N R E F 3 T U R B d 0 1 E Q X d N R E F 3 T U R B d 0 1 E Q X c 9 P S I g L z 4 8 R W 5 0 c n k g V H l w Z T 0 i R m l s b E N v b H V t b k 5 h b W V z I i B W Y W x 1 Z T 0 i c 1 s m c X V v d D t N Y X J j Y S B 0 Z W 1 w b 3 J h b C Z x d W 9 0 O y w m c X V v d D t T Z W x l Y 2 N p b 2 5 l I H N 1 I H J v b D o m c X V v d D s s J n F 1 b 3 Q 7 M S 4 g T G E g Y 3 V s d H V y Y S B v c m d h b m l 6 Y W N p b 2 5 h b C B w c m 9 t d W V 2 Z S B l b C B 1 c 2 8 g Z G U g d G V j b m 9 s b 2 f D r W F z I H B h c m E g b 3 B 0 a W 1 p e m F y I G x v c y B w c m 9 j Z X N v c y B k Z S B t Y W 5 0 Z W 5 p b W l l b n R v L i Z x d W 9 0 O y w m c X V v d D s y L i B M Y S B J b n N 0 a X R 1 Y 2 n D s 2 4 g Z m 9 t Z W 5 0 Y S B 1 b m E g Y 3 V s d H V y Y S B k Z S B j b 2 x h Y m 9 y Y W N p w 7 N u I H k g Y X B y Z W 5 k a X p h a m U g Z W 4 g d G 9 y b m 8 g Y S B s Y S B n Z X N 0 a c O z b i B 0 Z W N u b 2 z D s 2 d p Y 2 E g Z W 4 g b W F u d G V u a W 1 p Z W 5 0 b y 4 u J n F 1 b 3 Q 7 L C Z x d W 9 0 O z M u I E V 4 a X N 0 Z S B 1 b m E g b W V u d G F s a W R h Z C B h Y m l l c n R h I G E g Y 2 F t Y m l v c y B 0 Z W N u b 2 z D s 2 d p Y 2 9 z I G R l b n R y b y B k Z S B s Y S B v c m d h b m l 6 Y W N p w 7 N u L i Z x d W 9 0 O y w m c X V v d D s 0 L i B M Y S B v c m d h b m l 6 Y W N p w 7 N u I H B y b 2 1 1 Z X Z l I G F j d G l 2 Y W 1 l b n R l I G x h I G F k b 3 B j a c O z b i B k Z S B u d W V 2 Y X M g d G V j b m 9 s b 2 f D r W F z I G V u I G V s I M O h c m V h I G R l I G 1 h b n R l b m l t a W V u d G 8 u I C A m c X V v d D s s J n F 1 b 3 Q 7 N S 4 g R X h p c 3 R l I H V u Y S B j b 2 1 1 b m l j Y W N p w 7 N u I G N s Y X J h I H k g d H J h b n N w Y X J l b n R l I H N v Y n J l I G x v c y B j Y W 1 i a W 9 z I H R l Y 2 5 v b M O z Z 2 l j b 3 M g c X V l I H N l I G l t c G x l b W V u d G F u I G V u I G x h I G 9 y Z 2 F u a X p h Y 2 n D s 2 4 u I C A m c X V v d D s s J n F 1 b 3 Q 7 N i 4 g T G E g S W 5 z d G l 0 d W N p w 7 N u I G N 1 Z W 5 0 Y S B j b 2 4 g d W 5 h I G V z d H J 1 Y 3 R 1 c m E g Z G V m a W 5 p Z G E g c G F y Y S B s Y S B n Z X N 0 a c O z b i B k Z W w g Y 2 9 u b 2 N p b W l l b n R v I G V u I G V s I M O h c m V h I G R l I G 1 h b n R l b m l t a W V u d G 8 u J n F 1 b 3 Q 7 L C Z x d W 9 0 O z c u I F N l I G Z h Y 2 l s a X R h I G V s I G F j Y 2 V z b y B h I G l u Z m 9 y b W F j a c O z b i B 5 I G R h d G 9 z I G h p c 3 T D s 3 J p Y 2 9 z I H B h c m E g Z W w g Z X F 1 a X B v I G R l I G 1 h b n R l b m l t a W V u d G 8 u J n F 1 b 3 Q 7 L C Z x d W 9 0 O z g u I E x v c y B w c m 9 j Z X N v c y B k Z S B n Z X N 0 a c O z b i B k Z W w g Y 2 9 u b 2 N p b W l l b n R v I G F w b 3 l h b i B s Y S B h Z G 9 w Y 2 n D s 2 4 g Z G U g b n V l d m F z I H R l Y 2 5 v b G 9 n w 6 1 h c y B l b i B t Y W 5 0 Z W 5 p b W l l b n R v L i Z x d W 9 0 O y w m c X V v d D s 5 L i B M Y S B v c m d h b m l 6 Y W N p w 7 N u I G Z v b W V u d G E g b G E g Y 3 J l Y W N p w 7 N u I G R l I G R v Y 3 V t Z W 5 0 Y W N p w 7 N u I H k g c m V n a X N 0 c m 9 z I H F 1 Z S B m Y W N p b G l 0 Z W 4 g b G E g d H J h b n N m Z X J l b m N p Y S B k Z S B j b 2 5 v Y 2 l t a W V u d G 8 u I C A m c X V v d D s s J n F 1 b 3 Q 7 M T A u I E V 4 a X N 0 Z W 4 g Z X N w Y W N p b 3 M g e S B t b 2 1 l b n R v c y B k Z X N 0 a W 5 h Z G 9 z I G E g Y 2 9 t c G F y d G l y I G V 4 c G V y a W V u Y 2 l h c y B 5 I G N v b m 9 j a W 1 p Z W 5 0 b 3 M g Z G V u d H J v I G R l b C B l c X V p c G 8 g Z G U g b W F u d G V u a W 1 p Z W 5 0 b y 4 g I C Z x d W 9 0 O y w m c X V v d D s x M S 4 g T G E g Z X N 0 c n V j d H V y Y S B v c m d h b m l 6 Y W N p b 2 5 h b C B w Z X J t a X R l I G l t c G x l b W V u d G F y I G 5 1 Z X Z h c y B p Z G V h c y B l b i B l b C B w c m 9 j Z X N v I G R l I G 1 h b n R l b m l t a W V u d G 8 u J n F 1 b 3 Q 7 L C Z x d W 9 0 O z E y L i B T Z S B y Z W F s a X p h b i B l d m F s d W F j a W 9 u Z X M g c G V y a c O z Z G l j Y X M g c 2 9 i c m U g Z W w g a W 1 w Y W N 0 b y B k Z S B s Y X M g a W 5 u b 3 Z h Y 2 l v b m V z I H R l Y 2 5 v b M O z Z 2 l j Y X M g Z W 4 g Z W w g c H J v Y 2 V z b y B k Z S B t Y W 5 0 Z W 5 p b W l l b n R v L i A g J n F 1 b 3 Q 7 L C Z x d W 9 0 O z E z L i B F b C B w Z X J z b 2 5 h b C B x d W U g c G F y d G l j a X B h I G R l b C B w c m 9 j Z X N v I G R l I G 1 h b n R l b m l t a W V u d G 8 g c m V j a W J l I G Z v c m 1 h Y 2 n D s 2 4 g Z X N w Z W P D r W Z p Y 2 E g c 2 9 i c m U g Z W w g d X N v I G R l I G 5 1 Z X Z h c y B o Z X J y Y W 1 p Z W 5 0 Y X M g d G V j b m 9 s w 7 N n a W N h c y 4 m c X V v d D s s J n F 1 b 3 Q 7 M T Q u I C B M Y S B v c m d h b m l 6 Y W N p w 7 N u I G Z h Y 2 l s a X R h I H J l Y 3 V y c 2 9 z I C h 0 a W V t c G 8 s I H B y Z X N 1 c H V l c 3 R v L C B l d G M u K S B w Y X J h I G l t c G x l b W V u d G F y I G 5 1 Z X Z h c y B p Z G V h c y B l b i B l b C D D o X J l Y S B k Z S B t Y W 5 0 Z W 5 p b W l l b n R v L i A m c X V v d D s s J n F 1 b 3 Q 7 M T U u I C B T Z S B y Z W F s a X p h b i B l d m F s d W F j a W 9 u Z X M g c G V y a c O z Z G l j Y X M g c 2 9 i c m U g Z W w g a W 1 w Y W N 0 b y B k Z S B s Y X M g a W 5 u b 3 Z h Y 2 l v b m V z I H R l Y 2 5 v b M O z Z 2 l j Y X M g Z W 4 g Z W w g c H J v Y 2 V z b y B k Z S B t Y W 5 0 Z W 5 p b W l l b n R v L i A m c X V v d D s s J n F 1 b 3 Q 7 M T Y u I E V s I G V x d W l w b y B k Z S B t Y W 5 0 Z W 5 p b W l l b n R v I H R p Z W 5 l I G N v b X B l d G V u Y 2 l h c y B 0 w 6 l j b m l j Y X M g c G F y Y S B 1 d G l s a X p h c i B o Z X J y Y W 1 p Z W 5 0 Y X M g d G V j b m 9 s w 7 N n a W N h c y B h d m F u e m F k Y X M u J n F 1 b 3 Q 7 L C Z x d W 9 0 O z E 3 L i B M Y S B p b n N 0 a X R 1 Y 2 n D s 2 4 g b 2 Z y Z W N l I G N h c G F j a X R h Y 2 n D s 2 4 g Y 2 9 u d G l u d W E g Z W 4 g d G V j b m 9 s b 2 f D r W F z I G R l I G 1 h b n R l b m l t a W V u d G 8 u J n F 1 b 3 Q 7 L C Z x d W 9 0 O z E 4 L i B M b 3 M g Z W 1 w b G V h Z G 9 z I G 1 1 Z X N 0 c m F u I G R p c 3 B v c 2 l j a c O z b i B w Y X J h I G F k c X V p c m l y I G 5 1 Z X Z h c y B o Y W J p b G l k Y W R l c y B 0 Z W N u b 2 z D s 2 d p Y 2 F z L i Z x d W 9 0 O y w m c X V v d D s x O S 4 g R W w g c G V y c 2 9 u Y W w g c X V l I H B l c n R l b m V j Z S B h b C B w c m 9 j Z X N v I G R l I G 1 h b n R l b m l t a W V u d G 8 g c m V j a W J l I G N h c G F j a X R h Y 2 n D s 2 4 g Z X N w Z W P D r W Z p Y 2 E g c 2 9 i c m U g Z W w g d X N v I G R l I G x h c y B u d W V 2 Y X M g a G V y c m F t a W V u d G F z I H R l Y 2 5 v b M O z Z 2 l j Y X M g c X V l I H N l I G R l Y 2 l k Z W 4 g a W 1 w b G V t Z W 5 0 Y X I g Z W 4 g b G E g b 3 J n Y W 5 p e m F j a c O z b i 4 m c X V v d D s s J n F 1 b 3 Q 7 M j A u I E x h I G 9 y Z 2 F u a X p h Y 2 n D s 2 4 g c m V j b 2 5 v Y 2 U g e S B w c m V t a W E g Z W w g Z X N m d W V y e m 8 g Z G V s I H B l c n N v b m F s I H F 1 Z S B t Z W p v c m E g c 3 V z I G N v b X B l d G V u Y 2 l h c y B 0 Z W N u b 2 z D s 2 d p Y 2 F z L i A g J n F 1 b 3 Q 7 L C Z x d W 9 0 O z I x L i B M Y S B v c m d h b m l 6 Y W N p w 7 N u I G N 1 Z W 5 0 Y S B j b 2 4 g d W 5 h I G V z d H J 1 Y 3 R 1 c m E g e S B w c m 9 j Z W R p b W l l b n R v c y B k Z W Z p b m l k b 3 M g c G F y Y S B y Z W F s a X p h c i B 1 b i B z Z W d 1 a W 1 p Z W 5 0 b y B j b 2 5 z d G F u d G U g Z G U g b G F z I H R l Y 2 5 v b G 9 n w 6 1 h c y B l b W V y Z 2 V u d G V z I G F w b G l j Y W J s Z X M g Y W w g b W F u d G V u a W 1 p Z W 5 0 b y 4 m c X V v d D s s J n F 1 b 3 Q 7 M j I u I E V 4 a X N 0 Z S B 1 b i B z a X N 0 Z W 1 h I G R l I H Z p Z 2 l s Y W 5 j a W E g d G V j b m 9 s w 7 N n a W N h I H F 1 Z S B m Y W N p b G l 0 Y S B s Y S B h Y 3 R 1 Y W x p e m F j a c O z b i B l b i B 0 Z W 5 k Z W 5 j a W F z I H k g a G V y c m F t a W V u d G F z L i Z x d W 9 0 O y w m c X V v d D s y M y 4 g T G 9 z I H B y b 2 N l c 2 9 z I G R l I H Z p Z 2 l s Y W 5 j a W E g d G V j b m 9 s w 7 N n a W N h I H B l c m 1 p d G V u I G F k b 3 B 0 Y X I g b G F z I G 1 l a m 9 y Z X M g c H L D o W N 0 a W N h c y B k Z W w g b W V y Y 2 F k b y B l b i B t Y W 5 0 Z W 5 p b W l l b n R v L i Z x d W 9 0 O y w m c X V v d D s y N C 4 g T G E g b 3 J n Y W 5 p e m F j a c O z b i B t Y W 5 0 a W V u Z S B 1 b m E g b G l z d G E g Y W N 0 d W F s a X p h Z G E g Z G U g d G V j b m 9 s b 2 f D r W F z I G V t Z X J n Z W 5 0 Z X M g c X V l I H B v Z H L D r W F u I H N l c i B y Z W x l d m F u d G V z I H B h c m E g Z W w g b W F u d G V u a W 1 p Z W 5 0 b y 4 g J n F 1 b 3 Q 7 L C Z x d W 9 0 O z I 1 L i B F e G l z d G U g d W 4 g c H J v Y 2 V z b y B w Y X J h I G F u Y W x p e m F y I H k g Y X B s a W N h c i B s b 3 M g Y X Z h b m N l c y B 0 Z W N u b 2 z D s 2 d p Y 2 9 z I G V u I G V s I H N l Y 3 R v c i B h I G x v c y B w c m 9 j Z X N v c y B p b n R l c m 5 v c y B k Z S B t Y W 5 0 Z W 5 p b W l l b n R v L i A m c X V v d D s s J n F 1 b 3 Q 7 M j Y u I E x h I E l u c 3 R p d H V j a c O z b i B k a X N w b 2 5 l I G R l I G h l c n J h b W l l b n R h c y B 0 Z W N u b 2 z D s 2 d p Y 2 F z I G F k Z W N 1 Y W R h c y B w Y X J h I G 9 w d G l t a X p h c i B l b C B t Y W 5 0 Z W 5 p b W l l b n R v L i Z x d W 9 0 O y w m c X V v d D s y N y 4 g T G F z I H R l Y 2 5 v b G 9 n w 6 1 h c y B p b X B s Z W 1 l b n R h Z G F z I G N 1 b X B s Z W 4 g Y 2 9 u I G x v c y B l c 3 T D o W 5 k Y X J l c y B u Z W N l c 2 F y a W 9 z I H B h c m E g d W 5 h I G d l c 3 R p w 7 N u I G V m Z W N 0 a X Z h L i Z x d W 9 0 O y w m c X V v d D s y O C 4 g T G 9 z I H N p c 3 R l b W F z I H R l Y 2 5 v b M O z Z 2 l j b 3 M g Y W N 0 d W F s Z X M g b W V q b 3 J h b i B s Y S B l Z m l j a W V u Y 2 l h I H k g Y 2 F s a W R h Z C B l b i B s b 3 M g c H J v Y 2 V z b 3 M g Z G U g b W F u d G V u a W 1 p Z W 5 0 b y 4 m c X V v d D s s J n F 1 b 3 Q 7 M j k u I E V s I H B l c n N v b m F s I G N 1 Z W 5 0 Y S B j b 2 4 g c 2 9 w b 3 J 0 Z S B 0 w 6 l j b m l j b y B h Z G V j d W F k b y B w Y X J h I H J l c 2 9 s d m V y I H B y b 2 J s Z W 1 h c y B j b 2 4 g b G F z I G h l c n J h b W l l b n R h c y B 0 Z W N u b 2 z D s 2 d p Y 2 F z I G V u I G V s I M O h c m V h I G R l I G 1 h b n R l b m l t a W V u d G 8 u I C A m c X V v d D s s J n F 1 b 3 Q 7 M z A u I E x h I G 9 y Z 2 F u a X p h Y 2 n D s 2 4 g c m V h b G l 6 Y S B t Y W 5 0 Z W 5 p b W l l b n R v I H k g Y W N 0 d W F s a X p h Y 2 n D s 2 4 g c G V y a c O z Z G l j Y S B k Z S B s Y X M g a G V y c m F t a W V u d G F z I H R l Y 2 5 v b M O z Z 2 l j Y X M g c G F y Y S B h c 2 V n d X J h c i B z d S B i d W V u I G Z 1 b m N p b 2 5 h b W l l b n R v L i A m c X V v d D s s J n F 1 b 3 Q 7 M z E u I E x h I G 9 y Z 2 F u a X p h Y 2 n D s 2 4 g Y 2 9 t c G F y d G U g Z W Z p Y 2 F 6 b W V u d G U g Z W w g Y 2 9 u b 2 N p b W l l b n R v I H k g b G F z I G 1 l a m 9 y Z X M g c H L D o W N 0 a W N h c y B l b n R y Z S B s b 3 M g Z X F 1 a X B v c y B k Z S B t Y W 5 0 Z W 5 p b W l l b n R v L i Z x d W 9 0 O y w m c X V v d D s z M i 4 g R W w g c G V y c 2 9 u Y W w g c X V l I H B l c n R l b m V j Z S B h b C B w c m 9 j Z X N v I G R l I G 1 h b n R l b m l t a W V u d G 8 g Z G l z c G 9 u Z S B k Z S B t Z W N h b m l z b W 9 z I G V m Z W N 0 a X Z v c y B w Y X J h I G F j Y 2 V k Z X I s I G R p d n V s Z 2 F y I H k g Y X B s a W N h c i B l b C B j b 2 5 v Y 2 l t a W V u d G 8 g b m V j Z X N h c m l v I H B h c m E g c m V h b G l 6 Y X I g c 3 U g b G F i b 3 I g Z G U g b W F u Z X J h I G V m a W N p Z W 5 0 Z S 4 g J n F 1 b 3 Q 7 L C Z x d W 9 0 O z M z L i B F b C B j b 2 5 v Y 2 l t a W V u d G 8 g Y 2 9 t c G F y d G l k b y B z Z S B h c G x p Y 2 E g Y W R l Y 3 V h Z G F t Z W 5 0 Z S B w Y X J h I G 1 l a m 9 y Y X I g b G 9 z I H B y b 2 N l c 2 9 z I G R l I G 1 h b n R l b m l t a W V u d G 8 g e S B y Z X N v b H Z l c i B w c m 9 i b G V t Y X M g b 3 B l c m F 0 a X Z v c y 4 m c X V v d D s s J n F 1 b 3 Q 7 M z Q u I E x h I G l u Z m 9 y b W F j a c O z b i B z b 2 J y Z S B i d W V u Y X M g c H L D o W N 0 a W N h c y B l b i B t Y W 5 0 Z W 5 p b W l l b n R v I H N l I G N v b X V u a W N h I G R l I G 1 h b m V y Y S B h Y 2 N l c 2 l i b G U g c G F y Y S B 0 b 2 R v c y B s b 3 M g b m l 2 Z W x l c y B k Z W w g c G V y c 2 9 u Y W w u I C Z x d W 9 0 O y w m c X V v d D s z N S 4 g T G E g b 3 J n Y W 5 p e m F j a c O z b i B m b 2 1 l b n R h I G V s I H V z b y B k Z W w g Y 2 9 u b 2 N p b W l l b n R v I G F k c X V p c m l k b y B w Y X J h I G l t c G x l b W V u d G F y I G 1 l a m 9 y Y X M g Z W 4 g b G 9 z I H B y b 2 N l Z G l t a W V u d G 9 z I G R l I G 1 h b n R l b m l t a W V u d G 8 u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0 1 h c m N h I H R l b X B v c m F s L D B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U 2 V s Z W N j a W 9 u Z S B z d S B y b 2 w 6 L D F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S 4 g T G E g Y 3 V s d H V y Y S B v c m d h b m l 6 Y W N p b 2 5 h b C B w c m 9 t d W V 2 Z S B l b C B 1 c 2 8 g Z G U g d G V j b m 9 s b 2 f D r W F z I H B h c m E g b 3 B 0 a W 1 p e m F y I G x v c y B w c m 9 j Z X N v c y B k Z S B t Y W 5 0 Z W 5 p b W l l b n R v L i w y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u I E x h I E l u c 3 R p d H V j a c O z b i B m b 2 1 l b n R h I H V u Y S B j d W x 0 d X J h I G R l I G N v b G F i b 3 J h Y 2 n D s 2 4 g e S B h c H J l b m R p e m F q Z S B l b i B 0 b 3 J u b y B h I G x h I G d l c 3 R p w 7 N u I H R l Y 2 5 v b M O z Z 2 l j Y S B l b i B t Y W 5 0 Z W 5 p b W l l b n R v L i 4 s M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z L i B F e G l z d G U g d W 5 h I G 1 l b n R h b G l k Y W Q g Y W J p Z X J 0 Y S B h I G N h b W J p b 3 M g d G V j b m 9 s w 7 N n a W N v c y B k Z W 5 0 c m 8 g Z G U g b G E g b 3 J n Y W 5 p e m F j a c O z b i 4 s N H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0 L i B M Y S B v c m d h b m l 6 Y W N p w 7 N u I H B y b 2 1 1 Z X Z l I G F j d G l 2 Y W 1 l b n R l I G x h I G F k b 3 B j a c O z b i B k Z S B u d W V 2 Y X M g d G V j b m 9 s b 2 f D r W F z I G V u I G V s I M O h c m V h I G R l I G 1 h b n R l b m l t a W V u d G 8 u I C A s N X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1 L i B F e G l z d G U g d W 5 h I G N v b X V u a W N h Y 2 n D s 2 4 g Y 2 x h c m E g e S B 0 c m F u c 3 B h c m V u d G U g c 2 9 i c m U g b G 9 z I G N h b W J p b 3 M g d G V j b m 9 s w 7 N n a W N v c y B x d W U g c 2 U g a W 1 w b G V t Z W 5 0 Y W 4 g Z W 4 g b G E g b 3 J n Y W 5 p e m F j a c O z b i 4 g I C w 2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Y u I E x h I E l u c 3 R p d H V j a c O z b i B j d W V u d G E g Y 2 9 u I H V u Y S B l c 3 R y d W N 0 d X J h I G R l Z m l u a W R h I H B h c m E g b G E g Z 2 V z d G n D s 2 4 g Z G V s I G N v b m 9 j a W 1 p Z W 5 0 b y B l b i B l b C D D o X J l Y S B k Z S B t Y W 5 0 Z W 5 p b W l l b n R v L i w 3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c u I F N l I G Z h Y 2 l s a X R h I G V s I G F j Y 2 V z b y B h I G l u Z m 9 y b W F j a c O z b i B 5 I G R h d G 9 z I G h p c 3 T D s 3 J p Y 2 9 z I H B h c m E g Z W w g Z X F 1 a X B v I G R l I G 1 h b n R l b m l t a W V u d G 8 u L D h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O C 4 g T G 9 z I H B y b 2 N l c 2 9 z I G R l I G d l c 3 R p w 7 N u I G R l b C B j b 2 5 v Y 2 l t a W V u d G 8 g Y X B v e W F u I G x h I G F k b 3 B j a c O z b i B k Z S B u d W V 2 Y X M g d G V j b m 9 s b 2 f D r W F z I G V u I G 1 h b n R l b m l t a W V u d G 8 u L D l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O S 4 g T G E g b 3 J n Y W 5 p e m F j a c O z b i B m b 2 1 l b n R h I G x h I G N y Z W F j a c O z b i B k Z S B k b 2 N 1 b W V u d G F j a c O z b i B 5 I H J l Z 2 l z d H J v c y B x d W U g Z m F j a W x p d G V u I G x h I H R y Y W 5 z Z m V y Z W 5 j a W E g Z G U g Y 2 9 u b 2 N p b W l l b n R v L i A g L D E w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w L i B F e G l z d G V u I G V z c G F j a W 9 z I H k g b W 9 t Z W 5 0 b 3 M g Z G V z d G l u Y W R v c y B h I G N v b X B h c n R p c i B l e H B l c m l l b m N p Y X M g e S B j b 2 5 v Y 2 l t a W V u d G 9 z I G R l b n R y b y B k Z W w g Z X F 1 a X B v I G R l I G 1 h b n R l b m l t a W V u d G 8 u I C A s M T F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T E u I E x h I G V z d H J 1 Y 3 R 1 c m E g b 3 J n Y W 5 p e m F j a W 9 u Y W w g c G V y b W l 0 Z S B p b X B s Z W 1 l b n R h c i B u d W V 2 Y X M g a W R l Y X M g Z W 4 g Z W w g c H J v Y 2 V z b y B k Z S B t Y W 5 0 Z W 5 p b W l l b n R v L i w x M n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M i 4 g U 2 U g c m V h b G l 6 Y W 4 g Z X Z h b H V h Y 2 l v b m V z I H B l c m n D s 2 R p Y 2 F z I H N v Y n J l I G V s I G l t c G F j d G 8 g Z G U g b G F z I G l u b m 9 2 Y W N p b 2 5 l c y B 0 Z W N u b 2 z D s 2 d p Y 2 F z I G V u I G V s I H B y b 2 N l c 2 8 g Z G U g b W F u d G V u a W 1 p Z W 5 0 b y 4 g I C w x M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M y 4 g R W w g c G V y c 2 9 u Y W w g c X V l I H B h c n R p Y 2 l w Y S B k Z W w g c H J v Y 2 V z b y B k Z S B t Y W 5 0 Z W 5 p b W l l b n R v I H J l Y 2 l i Z S B m b 3 J t Y W N p w 7 N u I G V z c G V j w 6 1 m a W N h I H N v Y n J l I G V s I H V z b y B k Z S B u d W V 2 Y X M g a G V y c m F t a W V u d G F z I H R l Y 2 5 v b M O z Z 2 l j Y X M u L D E 0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0 L i A g T G E g b 3 J n Y W 5 p e m F j a c O z b i B m Y W N p b G l 0 Y S B y Z W N 1 c n N v c y A o d G l l b X B v L C B w c m V z d X B 1 Z X N 0 b y w g Z X R j L i k g c G F y Y S B p b X B s Z W 1 l b n R h c i B u d W V 2 Y X M g a W R l Y X M g Z W 4 g Z W w g w 6 F y Z W E g Z G U g b W F u d G V u a W 1 p Z W 5 0 b y 4 g L D E 1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1 L i A g U 2 U g c m V h b G l 6 Y W 4 g Z X Z h b H V h Y 2 l v b m V z I H B l c m n D s 2 R p Y 2 F z I H N v Y n J l I G V s I G l t c G F j d G 8 g Z G U g b G F z I G l u b m 9 2 Y W N p b 2 5 l c y B 0 Z W N u b 2 z D s 2 d p Y 2 F z I G V u I G V s I H B y b 2 N l c 2 8 g Z G U g b W F u d G V u a W 1 p Z W 5 0 b y 4 g L D E 2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2 L i B F b C B l c X V p c G 8 g Z G U g b W F u d G V u a W 1 p Z W 5 0 b y B 0 a W V u Z S B j b 2 1 w Z X R l b m N p Y X M g d M O p Y 2 5 p Y 2 F z I H B h c m E g d X R p b G l 6 Y X I g a G V y c m F t a W V u d G F z I H R l Y 2 5 v b M O z Z 2 l j Y X M g Y X Z h b n p h Z G F z L i w x N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N y 4 g T G E g a W 5 z d G l 0 d W N p w 7 N u I G 9 m c m V j Z S B j Y X B h Y 2 l 0 Y W N p w 7 N u I G N v b n R p b n V h I G V u I H R l Y 2 5 v b G 9 n w 6 1 h c y B k Z S B t Y W 5 0 Z W 5 p b W l l b n R v L i w x O H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O C 4 g T G 9 z I G V t c G x l Y W R v c y B t d W V z d H J h b i B k a X N w b 3 N p Y 2 n D s 2 4 g c G F y Y S B h Z H F 1 a X J p c i B u d W V 2 Y X M g a G F i a W x p Z G F k Z X M g d G V j b m 9 s w 7 N n a W N h c y 4 s M T l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T k u I E V s I H B l c n N v b m F s I H F 1 Z S B w Z X J 0 Z W 5 l Y 2 U g Y W w g c H J v Y 2 V z b y B k Z S B t Y W 5 0 Z W 5 p b W l l b n R v I H J l Y 2 l i Z S B j Y X B h Y 2 l 0 Y W N p w 7 N u I G V z c G V j w 6 1 m a W N h I H N v Y n J l I G V s I H V z b y B k Z S B s Y X M g b n V l d m F z I G h l c n J h b W l l b n R h c y B 0 Z W N u b 2 z D s 2 d p Y 2 F z I H F 1 Z S B z Z S B k Z W N p Z G V u I G l t c G x l b W V u d G F y I G V u I G x h I G 9 y Z 2 F u a X p h Y 2 n D s 2 4 u L D I w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w L i B M Y S B v c m d h b m l 6 Y W N p w 7 N u I H J l Y 2 9 u b 2 N l I H k g c H J l b W l h I G V s I G V z Z n V l c n p v I G R l b C B w Z X J z b 2 5 h b C B x d W U g b W V q b 3 J h I H N 1 c y B j b 2 1 w Z X R l b m N p Y X M g d G V j b m 9 s w 7 N n a W N h c y 4 g I C w y M X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y M S 4 g T G E g b 3 J n Y W 5 p e m F j a c O z b i B j d W V u d G E g Y 2 9 u I H V u Y S B l c 3 R y d W N 0 d X J h I H k g c H J v Y 2 V k a W 1 p Z W 5 0 b 3 M g Z G V m a W 5 p Z G 9 z I H B h c m E g c m V h b G l 6 Y X I g d W 4 g c 2 V n d W l t a W V u d G 8 g Y 2 9 u c 3 R h b n R l I G R l I G x h c y B 0 Z W N u b 2 x v Z 8 O t Y X M g Z W 1 l c m d l b n R l c y B h c G x p Y 2 F i b G V z I G F s I G 1 h b n R l b m l t a W V u d G 8 u L D I y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y L i B F e G l z d G U g d W 4 g c 2 l z d G V t Y S B k Z S B 2 a W d p b G F u Y 2 l h I H R l Y 2 5 v b M O z Z 2 l j Y S B x d W U g Z m F j a W x p d G E g b G E g Y W N 0 d W F s a X p h Y 2 n D s 2 4 g Z W 4 g d G V u Z G V u Y 2 l h c y B 5 I G h l c n J h b W l l b n R h c y 4 s M j N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M u I E x v c y B w c m 9 j Z X N v c y B k Z S B 2 a W d p b G F u Y 2 l h I H R l Y 2 5 v b M O z Z 2 l j Y S B w Z X J t a X R l b i B h Z G 9 w d G F y I G x h c y B t Z W p v c m V z I H B y w 6 F j d G l j Y X M g Z G V s I G 1 l c m N h Z G 8 g Z W 4 g b W F u d G V u a W 1 p Z W 5 0 b y 4 s M j R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Q u I E x h I G 9 y Z 2 F u a X p h Y 2 n D s 2 4 g b W F u d G l l b m U g d W 5 h I G x p c 3 R h I G F j d H V h b G l 6 Y W R h I G R l I H R l Y 2 5 v b G 9 n w 6 1 h c y B l b W V y Z 2 V u d G V z I H F 1 Z S B w b 2 R y w 6 1 h b i B z Z X I g c m V s Z X Z h b n R l c y B w Y X J h I G V s I G 1 h b n R l b m l t a W V u d G 8 u I C w y N X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y N S 4 g R X h p c 3 R l I H V u I H B y b 2 N l c 2 8 g c G F y Y S B h b m F s a X p h c i B 5 I G F w b G l j Y X I g b G 9 z I G F 2 Y W 5 j Z X M g d G V j b m 9 s w 7 N n a W N v c y B l b i B l b C B z Z W N 0 b 3 I g Y S B s b 3 M g c H J v Y 2 V z b 3 M g a W 5 0 Z X J u b 3 M g Z G U g b W F u d G V u a W 1 p Z W 5 0 b y 4 g L D I 2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2 L i B M Y S B J b n N 0 a X R 1 Y 2 n D s 2 4 g Z G l z c G 9 u Z S B k Z S B o Z X J y Y W 1 p Z W 5 0 Y X M g d G V j b m 9 s w 7 N n a W N h c y B h Z G V j d W F k Y X M g c G F y Y S B v c H R p b W l 6 Y X I g Z W w g b W F u d G V u a W 1 p Z W 5 0 b y 4 s M j d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c u I E x h c y B 0 Z W N u b 2 x v Z 8 O t Y X M g a W 1 w b G V t Z W 5 0 Y W R h c y B j d W 1 w b G V u I G N v b i B s b 3 M g Z X N 0 w 6 F u Z G F y Z X M g b m V j Z X N h c m l v c y B w Y X J h I H V u Y S B n Z X N 0 a c O z b i B l Z m V j d G l 2 Y S 4 s M j h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g u I E x v c y B z a X N 0 Z W 1 h c y B 0 Z W N u b 2 z D s 2 d p Y 2 9 z I G F j d H V h b G V z I G 1 l a m 9 y Y W 4 g b G E g Z W Z p Y 2 l l b m N p Y S B 5 I G N h b G l k Y W Q g Z W 4 g b G 9 z I H B y b 2 N l c 2 9 z I G R l I G 1 h b n R l b m l t a W V u d G 8 u L D I 5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5 L i B F b C B w Z X J z b 2 5 h b C B j d W V u d G E g Y 2 9 u I H N v c G 9 y d G U g d M O p Y 2 5 p Y 2 8 g Y W R l Y 3 V h Z G 8 g c G F y Y S B y Z X N v b H Z l c i B w c m 9 i b G V t Y X M g Y 2 9 u I G x h c y B o Z X J y Y W 1 p Z W 5 0 Y X M g d G V j b m 9 s w 7 N n a W N h c y B l b i B l b C D D o X J l Y S B k Z S B t Y W 5 0 Z W 5 p b W l l b n R v L i A g L D M w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M w L i B M Y S B v c m d h b m l 6 Y W N p w 7 N u I H J l Y W x p e m E g b W F u d G V u a W 1 p Z W 5 0 b y B 5 I G F j d H V h b G l 6 Y W N p w 7 N u I H B l c m n D s 2 R p Y 2 E g Z G U g b G F z I G h l c n J h b W l l b n R h c y B 0 Z W N u b 2 z D s 2 d p Y 2 F z I H B h c m E g Y X N l Z 3 V y Y X I g c 3 U g Y n V l b i B m d W 5 j a W 9 u Y W 1 p Z W 5 0 b y 4 g L D M x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M x L i B M Y S B v c m d h b m l 6 Y W N p w 7 N u I G N v b X B h c n R l I G V m a W N h e m 1 l b n R l I G V s I G N v b m 9 j a W 1 p Z W 5 0 b y B 5 I G x h c y B t Z W p v c m V z I H B y w 6 F j d G l j Y X M g Z W 5 0 c m U g b G 9 z I G V x d W l w b 3 M g Z G U g b W F u d G V u a W 1 p Z W 5 0 b y 4 s M z J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z I u I E V s I H B l c n N v b m F s I H F 1 Z S B w Z X J 0 Z W 5 l Y 2 U g Y W w g c H J v Y 2 V z b y B k Z S B t Y W 5 0 Z W 5 p b W l l b n R v I G R p c 3 B v b m U g Z G U g b W V j Y W 5 p c 2 1 v c y B l Z m V j d G l 2 b 3 M g c G F y Y S B h Y 2 N l Z G V y L C B k a X Z 1 b G d h c i B 5 I G F w b G l j Y X I g Z W w g Y 2 9 u b 2 N p b W l l b n R v I G 5 l Y 2 V z Y X J p b y B w Y X J h I H J l Y W x p e m F y I H N 1 I G x h Y m 9 y I G R l I G 1 h b m V y Y S B l Z m l j a W V u d G U u I C w z M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z M y 4 g R W w g Y 2 9 u b 2 N p b W l l b n R v I G N v b X B h c n R p Z G 8 g c 2 U g Y X B s a W N h I G F k Z W N 1 Y W R h b W V u d G U g c G F y Y S B t Z W p v c m F y I G x v c y B w c m 9 j Z X N v c y B k Z S B t Y W 5 0 Z W 5 p b W l l b n R v I H k g c m V z b 2 x 2 Z X I g c H J v Y m x l b W F z I G 9 w Z X J h d G l 2 b 3 M u L D M 0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M 0 L i B M Y S B p b m Z v c m 1 h Y 2 n D s 2 4 g c 2 9 i c m U g Y n V l b m F z I H B y w 6 F j d G l j Y X M g Z W 4 g b W F u d G V u a W 1 p Z W 5 0 b y B z Z S B j b 2 1 1 b m l j Y S B k Z S B t Y W 5 l c m E g Y W N j Z X N p Y m x l I H B h c m E g d G 9 k b 3 M g b G 9 z I G 5 p d m V s Z X M g Z G V s I H B l c n N v b m F s L i A s M z V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z U u I E x h I G 9 y Z 2 F u a X p h Y 2 n D s 2 4 g Z m 9 t Z W 5 0 Y S B l b C B 1 c 2 8 g Z G V s I G N v b m 9 j a W 1 p Z W 5 0 b y B h Z H F 1 a X J p Z G 8 g c G F y Y S B p b X B s Z W 1 l b n R h c i B t Z W p v c m F z I G V u I G x v c y B w c m 9 j Z W R p b W l l b n R v c y B k Z S B t Y W 5 0 Z W 5 p b W l l b n R v L i A s M z Z 9 J n F 1 b 3 Q 7 X S w m c X V v d D t D b 2 x 1 b W 5 D b 3 V u d C Z x d W 9 0 O z o z N y w m c X V v d D t L Z X l D b 2 x 1 b W 5 O Y W 1 l c y Z x d W 9 0 O z p b X S w m c X V v d D t D b 2 x 1 b W 5 J Z G V u d G l 0 a W V z J n F 1 b 3 Q 7 O l s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0 1 h c m N h I H R l b X B v c m F s L D B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U 2 V s Z W N j a W 9 u Z S B z d S B y b 2 w 6 L D F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S 4 g T G E g Y 3 V s d H V y Y S B v c m d h b m l 6 Y W N p b 2 5 h b C B w c m 9 t d W V 2 Z S B l b C B 1 c 2 8 g Z G U g d G V j b m 9 s b 2 f D r W F z I H B h c m E g b 3 B 0 a W 1 p e m F y I G x v c y B w c m 9 j Z X N v c y B k Z S B t Y W 5 0 Z W 5 p b W l l b n R v L i w y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u I E x h I E l u c 3 R p d H V j a c O z b i B m b 2 1 l b n R h I H V u Y S B j d W x 0 d X J h I G R l I G N v b G F i b 3 J h Y 2 n D s 2 4 g e S B h c H J l b m R p e m F q Z S B l b i B 0 b 3 J u b y B h I G x h I G d l c 3 R p w 7 N u I H R l Y 2 5 v b M O z Z 2 l j Y S B l b i B t Y W 5 0 Z W 5 p b W l l b n R v L i 4 s M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z L i B F e G l z d G U g d W 5 h I G 1 l b n R h b G l k Y W Q g Y W J p Z X J 0 Y S B h I G N h b W J p b 3 M g d G V j b m 9 s w 7 N n a W N v c y B k Z W 5 0 c m 8 g Z G U g b G E g b 3 J n Y W 5 p e m F j a c O z b i 4 s N H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0 L i B M Y S B v c m d h b m l 6 Y W N p w 7 N u I H B y b 2 1 1 Z X Z l I G F j d G l 2 Y W 1 l b n R l I G x h I G F k b 3 B j a c O z b i B k Z S B u d W V 2 Y X M g d G V j b m 9 s b 2 f D r W F z I G V u I G V s I M O h c m V h I G R l I G 1 h b n R l b m l t a W V u d G 8 u I C A s N X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1 L i B F e G l z d G U g d W 5 h I G N v b X V u a W N h Y 2 n D s 2 4 g Y 2 x h c m E g e S B 0 c m F u c 3 B h c m V u d G U g c 2 9 i c m U g b G 9 z I G N h b W J p b 3 M g d G V j b m 9 s w 7 N n a W N v c y B x d W U g c 2 U g a W 1 w b G V t Z W 5 0 Y W 4 g Z W 4 g b G E g b 3 J n Y W 5 p e m F j a c O z b i 4 g I C w 2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Y u I E x h I E l u c 3 R p d H V j a c O z b i B j d W V u d G E g Y 2 9 u I H V u Y S B l c 3 R y d W N 0 d X J h I G R l Z m l u a W R h I H B h c m E g b G E g Z 2 V z d G n D s 2 4 g Z G V s I G N v b m 9 j a W 1 p Z W 5 0 b y B l b i B l b C D D o X J l Y S B k Z S B t Y W 5 0 Z W 5 p b W l l b n R v L i w 3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c u I F N l I G Z h Y 2 l s a X R h I G V s I G F j Y 2 V z b y B h I G l u Z m 9 y b W F j a c O z b i B 5 I G R h d G 9 z I G h p c 3 T D s 3 J p Y 2 9 z I H B h c m E g Z W w g Z X F 1 a X B v I G R l I G 1 h b n R l b m l t a W V u d G 8 u L D h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O C 4 g T G 9 z I H B y b 2 N l c 2 9 z I G R l I G d l c 3 R p w 7 N u I G R l b C B j b 2 5 v Y 2 l t a W V u d G 8 g Y X B v e W F u I G x h I G F k b 3 B j a c O z b i B k Z S B u d W V 2 Y X M g d G V j b m 9 s b 2 f D r W F z I G V u I G 1 h b n R l b m l t a W V u d G 8 u L D l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O S 4 g T G E g b 3 J n Y W 5 p e m F j a c O z b i B m b 2 1 l b n R h I G x h I G N y Z W F j a c O z b i B k Z S B k b 2 N 1 b W V u d G F j a c O z b i B 5 I H J l Z 2 l z d H J v c y B x d W U g Z m F j a W x p d G V u I G x h I H R y Y W 5 z Z m V y Z W 5 j a W E g Z G U g Y 2 9 u b 2 N p b W l l b n R v L i A g L D E w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w L i B F e G l z d G V u I G V z c G F j a W 9 z I H k g b W 9 t Z W 5 0 b 3 M g Z G V z d G l u Y W R v c y B h I G N v b X B h c n R p c i B l e H B l c m l l b m N p Y X M g e S B j b 2 5 v Y 2 l t a W V u d G 9 z I G R l b n R y b y B k Z W w g Z X F 1 a X B v I G R l I G 1 h b n R l b m l t a W V u d G 8 u I C A s M T F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T E u I E x h I G V z d H J 1 Y 3 R 1 c m E g b 3 J n Y W 5 p e m F j a W 9 u Y W w g c G V y b W l 0 Z S B p b X B s Z W 1 l b n R h c i B u d W V 2 Y X M g a W R l Y X M g Z W 4 g Z W w g c H J v Y 2 V z b y B k Z S B t Y W 5 0 Z W 5 p b W l l b n R v L i w x M n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M i 4 g U 2 U g c m V h b G l 6 Y W 4 g Z X Z h b H V h Y 2 l v b m V z I H B l c m n D s 2 R p Y 2 F z I H N v Y n J l I G V s I G l t c G F j d G 8 g Z G U g b G F z I G l u b m 9 2 Y W N p b 2 5 l c y B 0 Z W N u b 2 z D s 2 d p Y 2 F z I G V u I G V s I H B y b 2 N l c 2 8 g Z G U g b W F u d G V u a W 1 p Z W 5 0 b y 4 g I C w x M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M y 4 g R W w g c G V y c 2 9 u Y W w g c X V l I H B h c n R p Y 2 l w Y S B k Z W w g c H J v Y 2 V z b y B k Z S B t Y W 5 0 Z W 5 p b W l l b n R v I H J l Y 2 l i Z S B m b 3 J t Y W N p w 7 N u I G V z c G V j w 6 1 m a W N h I H N v Y n J l I G V s I H V z b y B k Z S B u d W V 2 Y X M g a G V y c m F t a W V u d G F z I H R l Y 2 5 v b M O z Z 2 l j Y X M u L D E 0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0 L i A g T G E g b 3 J n Y W 5 p e m F j a c O z b i B m Y W N p b G l 0 Y S B y Z W N 1 c n N v c y A o d G l l b X B v L C B w c m V z d X B 1 Z X N 0 b y w g Z X R j L i k g c G F y Y S B p b X B s Z W 1 l b n R h c i B u d W V 2 Y X M g a W R l Y X M g Z W 4 g Z W w g w 6 F y Z W E g Z G U g b W F u d G V u a W 1 p Z W 5 0 b y 4 g L D E 1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1 L i A g U 2 U g c m V h b G l 6 Y W 4 g Z X Z h b H V h Y 2 l v b m V z I H B l c m n D s 2 R p Y 2 F z I H N v Y n J l I G V s I G l t c G F j d G 8 g Z G U g b G F z I G l u b m 9 2 Y W N p b 2 5 l c y B 0 Z W N u b 2 z D s 2 d p Y 2 F z I G V u I G V s I H B y b 2 N l c 2 8 g Z G U g b W F u d G V u a W 1 p Z W 5 0 b y 4 g L D E 2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E 2 L i B F b C B l c X V p c G 8 g Z G U g b W F u d G V u a W 1 p Z W 5 0 b y B 0 a W V u Z S B j b 2 1 w Z X R l b m N p Y X M g d M O p Y 2 5 p Y 2 F z I H B h c m E g d X R p b G l 6 Y X I g a G V y c m F t a W V u d G F z I H R l Y 2 5 v b M O z Z 2 l j Y X M g Y X Z h b n p h Z G F z L i w x N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N y 4 g T G E g a W 5 z d G l 0 d W N p w 7 N u I G 9 m c m V j Z S B j Y X B h Y 2 l 0 Y W N p w 7 N u I G N v b n R p b n V h I G V u I H R l Y 2 5 v b G 9 n w 6 1 h c y B k Z S B t Y W 5 0 Z W 5 p b W l l b n R v L i w x O H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x O C 4 g T G 9 z I G V t c G x l Y W R v c y B t d W V z d H J h b i B k a X N w b 3 N p Y 2 n D s 2 4 g c G F y Y S B h Z H F 1 a X J p c i B u d W V 2 Y X M g a G F i a W x p Z G F k Z X M g d G V j b m 9 s w 7 N n a W N h c y 4 s M T l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T k u I E V s I H B l c n N v b m F s I H F 1 Z S B w Z X J 0 Z W 5 l Y 2 U g Y W w g c H J v Y 2 V z b y B k Z S B t Y W 5 0 Z W 5 p b W l l b n R v I H J l Y 2 l i Z S B j Y X B h Y 2 l 0 Y W N p w 7 N u I G V z c G V j w 6 1 m a W N h I H N v Y n J l I G V s I H V z b y B k Z S B s Y X M g b n V l d m F z I G h l c n J h b W l l b n R h c y B 0 Z W N u b 2 z D s 2 d p Y 2 F z I H F 1 Z S B z Z S B k Z W N p Z G V u I G l t c G x l b W V u d G F y I G V u I G x h I G 9 y Z 2 F u a X p h Y 2 n D s 2 4 u L D I w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w L i B M Y S B v c m d h b m l 6 Y W N p w 7 N u I H J l Y 2 9 u b 2 N l I H k g c H J l b W l h I G V s I G V z Z n V l c n p v I G R l b C B w Z X J z b 2 5 h b C B x d W U g b W V q b 3 J h I H N 1 c y B j b 2 1 w Z X R l b m N p Y X M g d G V j b m 9 s w 7 N n a W N h c y 4 g I C w y M X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y M S 4 g T G E g b 3 J n Y W 5 p e m F j a c O z b i B j d W V u d G E g Y 2 9 u I H V u Y S B l c 3 R y d W N 0 d X J h I H k g c H J v Y 2 V k a W 1 p Z W 5 0 b 3 M g Z G V m a W 5 p Z G 9 z I H B h c m E g c m V h b G l 6 Y X I g d W 4 g c 2 V n d W l t a W V u d G 8 g Y 2 9 u c 3 R h b n R l I G R l I G x h c y B 0 Z W N u b 2 x v Z 8 O t Y X M g Z W 1 l c m d l b n R l c y B h c G x p Y 2 F i b G V z I G F s I G 1 h b n R l b m l t a W V u d G 8 u L D I y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y L i B F e G l z d G U g d W 4 g c 2 l z d G V t Y S B k Z S B 2 a W d p b G F u Y 2 l h I H R l Y 2 5 v b M O z Z 2 l j Y S B x d W U g Z m F j a W x p d G E g b G E g Y W N 0 d W F s a X p h Y 2 n D s 2 4 g Z W 4 g d G V u Z G V u Y 2 l h c y B 5 I G h l c n J h b W l l b n R h c y 4 s M j N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M u I E x v c y B w c m 9 j Z X N v c y B k Z S B 2 a W d p b G F u Y 2 l h I H R l Y 2 5 v b M O z Z 2 l j Y S B w Z X J t a X R l b i B h Z G 9 w d G F y I G x h c y B t Z W p v c m V z I H B y w 6 F j d G l j Y X M g Z G V s I G 1 l c m N h Z G 8 g Z W 4 g b W F u d G V u a W 1 p Z W 5 0 b y 4 s M j R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Q u I E x h I G 9 y Z 2 F u a X p h Y 2 n D s 2 4 g b W F u d G l l b m U g d W 5 h I G x p c 3 R h I G F j d H V h b G l 6 Y W R h I G R l I H R l Y 2 5 v b G 9 n w 6 1 h c y B l b W V y Z 2 V u d G V z I H F 1 Z S B w b 2 R y w 6 1 h b i B z Z X I g c m V s Z X Z h b n R l c y B w Y X J h I G V s I G 1 h b n R l b m l t a W V u d G 8 u I C w y N X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y N S 4 g R X h p c 3 R l I H V u I H B y b 2 N l c 2 8 g c G F y Y S B h b m F s a X p h c i B 5 I G F w b G l j Y X I g b G 9 z I G F 2 Y W 5 j Z X M g d G V j b m 9 s w 7 N n a W N v c y B l b i B l b C B z Z W N 0 b 3 I g Y S B s b 3 M g c H J v Y 2 V z b 3 M g a W 5 0 Z X J u b 3 M g Z G U g b W F u d G V u a W 1 p Z W 5 0 b y 4 g L D I 2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2 L i B M Y S B J b n N 0 a X R 1 Y 2 n D s 2 4 g Z G l z c G 9 u Z S B k Z S B o Z X J y Y W 1 p Z W 5 0 Y X M g d G V j b m 9 s w 7 N n a W N h c y B h Z G V j d W F k Y X M g c G F y Y S B v c H R p b W l 6 Y X I g Z W w g b W F u d G V u a W 1 p Z W 5 0 b y 4 s M j d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c u I E x h c y B 0 Z W N u b 2 x v Z 8 O t Y X M g a W 1 w b G V t Z W 5 0 Y W R h c y B j d W 1 w b G V u I G N v b i B s b 3 M g Z X N 0 w 6 F u Z G F y Z X M g b m V j Z X N h c m l v c y B w Y X J h I H V u Y S B n Z X N 0 a c O z b i B l Z m V j d G l 2 Y S 4 s M j h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j g u I E x v c y B z a X N 0 Z W 1 h c y B 0 Z W N u b 2 z D s 2 d p Y 2 9 z I G F j d H V h b G V z I G 1 l a m 9 y Y W 4 g b G E g Z W Z p Y 2 l l b m N p Y S B 5 I G N h b G l k Y W Q g Z W 4 g b G 9 z I H B y b 2 N l c 2 9 z I G R l I G 1 h b n R l b m l t a W V u d G 8 u L D I 5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I 5 L i B F b C B w Z X J z b 2 5 h b C B j d W V u d G E g Y 2 9 u I H N v c G 9 y d G U g d M O p Y 2 5 p Y 2 8 g Y W R l Y 3 V h Z G 8 g c G F y Y S B y Z X N v b H Z l c i B w c m 9 i b G V t Y X M g Y 2 9 u I G x h c y B o Z X J y Y W 1 p Z W 5 0 Y X M g d G V j b m 9 s w 7 N n a W N h c y B l b i B l b C D D o X J l Y S B k Z S B t Y W 5 0 Z W 5 p b W l l b n R v L i A g L D M w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M w L i B M Y S B v c m d h b m l 6 Y W N p w 7 N u I H J l Y W x p e m E g b W F u d G V u a W 1 p Z W 5 0 b y B 5 I G F j d H V h b G l 6 Y W N p w 7 N u I H B l c m n D s 2 R p Y 2 E g Z G U g b G F z I G h l c n J h b W l l b n R h c y B 0 Z W N u b 2 z D s 2 d p Y 2 F z I H B h c m E g Y X N l Z 3 V y Y X I g c 3 U g Y n V l b i B m d W 5 j a W 9 u Y W 1 p Z W 5 0 b y 4 g L D M x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M x L i B M Y S B v c m d h b m l 6 Y W N p w 7 N u I G N v b X B h c n R l I G V m a W N h e m 1 l b n R l I G V s I G N v b m 9 j a W 1 p Z W 5 0 b y B 5 I G x h c y B t Z W p v c m V z I H B y w 6 F j d G l j Y X M g Z W 5 0 c m U g b G 9 z I G V x d W l w b 3 M g Z G U g b W F u d G V u a W 1 p Z W 5 0 b y 4 s M z J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z I u I E V s I H B l c n N v b m F s I H F 1 Z S B w Z X J 0 Z W 5 l Y 2 U g Y W w g c H J v Y 2 V z b y B k Z S B t Y W 5 0 Z W 5 p b W l l b n R v I G R p c 3 B v b m U g Z G U g b W V j Y W 5 p c 2 1 v c y B l Z m V j d G l 2 b 3 M g c G F y Y S B h Y 2 N l Z G V y L C B k a X Z 1 b G d h c i B 5 I G F w b G l j Y X I g Z W w g Y 2 9 u b 2 N p b W l l b n R v I G 5 l Y 2 V z Y X J p b y B w Y X J h I H J l Y W x p e m F y I H N 1 I G x h Y m 9 y I G R l I G 1 h b m V y Y S B l Z m l j a W V u d G U u I C w z M 3 0 m c X V v d D s s J n F 1 b 3 Q 7 U 2 V j d G l v b j E v Q W 7 D o W x p c 2 l z I E l u d G V y b m 8 g R 2 V z d G n D s 2 4 g V G V j b m 9 s w 7 N n a W N h I G V u I G V s I F B y b 2 N l c 2 8 g Z G U g T W F u d G V u a W 1 p Z W 5 0 b y 9 B d X R v U m V t b 3 Z l Z E N v b H V t b n M x L n s z M y 4 g R W w g Y 2 9 u b 2 N p b W l l b n R v I G N v b X B h c n R p Z G 8 g c 2 U g Y X B s a W N h I G F k Z W N 1 Y W R h b W V u d G U g c G F y Y S B t Z W p v c m F y I G x v c y B w c m 9 j Z X N v c y B k Z S B t Y W 5 0 Z W 5 p b W l l b n R v I H k g c m V z b 2 x 2 Z X I g c H J v Y m x l b W F z I G 9 w Z X J h d G l 2 b 3 M u L D M 0 f S Z x d W 9 0 O y w m c X V v d D t T Z W N 0 a W 9 u M S 9 B b s O h b G l z a X M g S W 5 0 Z X J u b y B H Z X N 0 a c O z b i B U Z W N u b 2 z D s 2 d p Y 2 E g Z W 4 g Z W w g U H J v Y 2 V z b y B k Z S B N Y W 5 0 Z W 5 p b W l l b n R v L 0 F 1 d G 9 S Z W 1 v d m V k Q 2 9 s d W 1 u c z E u e z M 0 L i B M Y S B p b m Z v c m 1 h Y 2 n D s 2 4 g c 2 9 i c m U g Y n V l b m F z I H B y w 6 F j d G l j Y X M g Z W 4 g b W F u d G V u a W 1 p Z W 5 0 b y B z Z S B j b 2 1 1 b m l j Y S B k Z S B t Y W 5 l c m E g Y W N j Z X N p Y m x l I H B h c m E g d G 9 k b 3 M g b G 9 z I G 5 p d m V s Z X M g Z G V s I H B l c n N v b m F s L i A s M z V 9 J n F 1 b 3 Q 7 L C Z x d W 9 0 O 1 N l Y 3 R p b 2 4 x L 0 F u w 6 F s a X N p c y B J b n R l c m 5 v I E d l c 3 R p w 7 N u I F R l Y 2 5 v b M O z Z 2 l j Y S B l b i B l b C B Q c m 9 j Z X N v I G R l I E 1 h b n R l b m l t a W V u d G 8 v Q X V 0 b 1 J l b W 9 2 Z W R D b 2 x 1 b W 5 z M S 5 7 M z U u I E x h I G 9 y Z 2 F u a X p h Y 2 n D s 2 4 g Z m 9 t Z W 5 0 Y S B l b C B 1 c 2 8 g Z G V s I G N v b m 9 j a W 1 p Z W 5 0 b y B h Z H F 1 a X J p Z G 8 g c G F y Y S B p b X B s Z W 1 l b n R h c i B t Z W p v c m F z I G V u I G x v c y B w c m 9 j Z W R p b W l l b n R v c y B k Z S B t Y W 5 0 Z W 5 p b W l l b n R v L i A s M z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i V D M y V B M W x p c 2 l z J T I w S W 5 0 Z X J u b y U y M E d l c 3 R p J U M z J U I z b i U y M F R l Y 2 5 v b C V D M y V C M 2 d p Y 2 E l M j B l b i U y M G V s J T I w U H J v Y 2 V z b y U y M G R l J T I w T W F u d G V u a W 1 p Z W 5 0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i V D M y V B M W x p c 2 l z J T I w S W 5 0 Z X J u b y U y M E d l c 3 R p J U M z J U I z b i U y M F R l Y 2 5 v b C V D M y V C M 2 d p Y 2 E l M j B l b i U y M G V s J T I w U H J v Y 2 V z b y U y M G R l J T I w T W F u d G V u a W 1 p Z W 5 0 b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i V D M y V B M W x p c 2 l z J T I w S W 5 0 Z X J u b y U y M E d l c 3 R p J U M z J U I z b i U y M F R l Y 2 5 v b C V D M y V C M 2 d p Y 2 E l M j B l b i U y M G V s J T I w U H J v Y 2 V z b y U y M G R l J T I w T W F u d G V u a W 1 p Z W 5 0 b y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I K 5 y o Y n e U 2 L Y M I z b 1 l A 5 g A A A A A C A A A A A A A Q Z g A A A A E A A C A A A A D 7 k Y 5 m V M p Q s B C T B E + D g H l x c b F w 0 e S D z M f O 3 E 7 j / v g k v g A A A A A O g A A A A A I A A C A A A A B q Q L B i h 8 X 4 c l s D N g S 5 j e R 4 q W 2 k x g b H x d d h Z h i N + E 3 7 4 1 A A A A D G b Q 8 z 3 G U q r 5 Q w g P O L 1 L 2 q z N f 6 o t P E y 0 K I W K C y K s f 3 d n s O F K 3 S f P v H u L V o f X b 6 Z j U m p v q I C D D w V m w J a e D Z j W H v P I B P j p T N j M + B 0 J G e o c V B O E A A A A A 2 3 0 s L 5 b u L i a h Y S 8 3 O s c 4 q H / p S P 9 i O C Z Z a A I 5 B r / r l S T g n Q P J I s X P P Q e s b + v q k Q o K d c i 9 t L F f B N f / 9 + L y W h K s R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907C4FD2DAA44AA4536EA1CE0730DE" ma:contentTypeVersion="8" ma:contentTypeDescription="Crear nuevo documento." ma:contentTypeScope="" ma:versionID="4f418e51690992e54a9525d7da66661d">
  <xsd:schema xmlns:xsd="http://www.w3.org/2001/XMLSchema" xmlns:xs="http://www.w3.org/2001/XMLSchema" xmlns:p="http://schemas.microsoft.com/office/2006/metadata/properties" xmlns:ns2="3716f72b-922d-48ba-8949-244d4d9e3ea7" targetNamespace="http://schemas.microsoft.com/office/2006/metadata/properties" ma:root="true" ma:fieldsID="b504b7b2004d11a5e56934f80e5c1c06" ns2:_="">
    <xsd:import namespace="3716f72b-922d-48ba-8949-244d4d9e3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6f72b-922d-48ba-8949-244d4d9e3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6CB73-7904-4553-8B73-EC678AD4881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1BA2603-F25F-4299-9508-43F75486EE70}"/>
</file>

<file path=customXml/itemProps3.xml><?xml version="1.0" encoding="utf-8"?>
<ds:datastoreItem xmlns:ds="http://schemas.openxmlformats.org/officeDocument/2006/customXml" ds:itemID="{D4279D3B-0645-4911-9805-DAD44FE3BF86}"/>
</file>

<file path=customXml/itemProps4.xml><?xml version="1.0" encoding="utf-8"?>
<ds:datastoreItem xmlns:ds="http://schemas.openxmlformats.org/officeDocument/2006/customXml" ds:itemID="{F7DD1C2C-1A9A-454D-BAB3-36600155B9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Análisis Interno Gestión Tecnol</vt:lpstr>
      <vt:lpstr>Hoja3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Néstor Oswaldo Circa Tolosa</dc:creator>
  <cp:lastModifiedBy>Néstor Oswaldo Circa Tolosa</cp:lastModifiedBy>
  <dcterms:created xsi:type="dcterms:W3CDTF">2025-04-07T15:01:28Z</dcterms:created>
  <dcterms:modified xsi:type="dcterms:W3CDTF">2025-04-07T22:05:49Z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0x0101007E907C4FD2DAA44AA4536EA1CE0730DE</vt:lpwstr>
  </property>
</Properties>
</file>