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drawings/drawing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0.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11.xml" ContentType="application/vnd.openxmlformats-officedocument.drawing+xml"/>
  <Override PartName="/xl/charts/chart48.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charts/chart49.xml" ContentType="application/vnd.openxmlformats-officedocument.drawingml.chart+xml"/>
  <Override PartName="/xl/charts/style4.xml" ContentType="application/vnd.ms-office.chartstyle+xml"/>
  <Override PartName="/xl/charts/colors4.xml" ContentType="application/vnd.ms-office.chartcolorstyle+xml"/>
  <Override PartName="/xl/charts/chart5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5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comments4.xml" ContentType="application/vnd.openxmlformats-officedocument.spreadsheetml.comments+xml"/>
  <Override PartName="/xl/drawings/drawing19.xml" ContentType="application/vnd.openxmlformats-officedocument.drawing+xml"/>
  <Override PartName="/xl/charts/chart52.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ml.chartshapes+xml"/>
  <Override PartName="/xl/charts/chart53.xml" ContentType="application/vnd.openxmlformats-officedocument.drawingml.chart+xml"/>
  <Override PartName="/xl/charts/style8.xml" ContentType="application/vnd.ms-office.chartstyle+xml"/>
  <Override PartName="/xl/charts/colors8.xml" ContentType="application/vnd.ms-office.chartcolorstyle+xml"/>
  <Override PartName="/xl/charts/chart54.xml" ContentType="application/vnd.openxmlformats-officedocument.drawingml.chart+xml"/>
  <Override PartName="/xl/charts/style9.xml" ContentType="application/vnd.ms-office.chartstyle+xml"/>
  <Override PartName="/xl/charts/colors9.xml" ContentType="application/vnd.ms-office.chartcolorstyle+xml"/>
  <Override PartName="/xl/charts/chart55.xml" ContentType="application/vnd.openxmlformats-officedocument.drawingml.chart+xml"/>
  <Override PartName="/xl/charts/style10.xml" ContentType="application/vnd.ms-office.chartstyle+xml"/>
  <Override PartName="/xl/charts/colors10.xml" ContentType="application/vnd.ms-office.chartcolorstyle+xml"/>
  <Override PartName="/xl/charts/chart56.xml" ContentType="application/vnd.openxmlformats-officedocument.drawingml.chart+xml"/>
  <Override PartName="/xl/charts/style11.xml" ContentType="application/vnd.ms-office.chartstyle+xml"/>
  <Override PartName="/xl/charts/colors11.xml" ContentType="application/vnd.ms-office.chartcolorstyle+xml"/>
  <Override PartName="/xl/charts/chart57.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1.xml" ContentType="application/vnd.openxmlformats-officedocument.drawing+xml"/>
  <Override PartName="/xl/charts/chart58.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2.xml" ContentType="application/vnd.openxmlformats-officedocument.drawingml.chartshapes+xml"/>
  <Override PartName="/xl/charts/chart59.xml" ContentType="application/vnd.openxmlformats-officedocument.drawingml.chart+xml"/>
  <Override PartName="/xl/charts/style14.xml" ContentType="application/vnd.ms-office.chartstyle+xml"/>
  <Override PartName="/xl/charts/colors14.xml" ContentType="application/vnd.ms-office.chartcolorstyle+xml"/>
  <Override PartName="/xl/charts/chart60.xml" ContentType="application/vnd.openxmlformats-officedocument.drawingml.chart+xml"/>
  <Override PartName="/xl/charts/style15.xml" ContentType="application/vnd.ms-office.chartstyle+xml"/>
  <Override PartName="/xl/charts/colors15.xml" ContentType="application/vnd.ms-office.chartcolorstyle+xml"/>
  <Override PartName="/xl/charts/chart61.xml" ContentType="application/vnd.openxmlformats-officedocument.drawingml.chart+xml"/>
  <Override PartName="/xl/charts/style16.xml" ContentType="application/vnd.ms-office.chartstyle+xml"/>
  <Override PartName="/xl/charts/colors16.xml" ContentType="application/vnd.ms-office.chartcolorstyle+xml"/>
  <Override PartName="/xl/charts/chart62.xml" ContentType="application/vnd.openxmlformats-officedocument.drawingml.chart+xml"/>
  <Override PartName="/xl/charts/style17.xml" ContentType="application/vnd.ms-office.chartstyle+xml"/>
  <Override PartName="/xl/charts/colors17.xml" ContentType="application/vnd.ms-office.chartcolorstyle+xml"/>
  <Override PartName="/xl/charts/chart63.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3.xml" ContentType="application/vnd.openxmlformats-officedocument.drawing+xml"/>
  <Override PartName="/xl/charts/chart64.xml" ContentType="application/vnd.openxmlformats-officedocument.drawingml.chart+xml"/>
  <Override PartName="/xl/charts/style19.xml" ContentType="application/vnd.ms-office.chartstyle+xml"/>
  <Override PartName="/xl/charts/colors19.xml" ContentType="application/vnd.ms-office.chartcolorstyle+xml"/>
  <Override PartName="/xl/charts/chart65.xml" ContentType="application/vnd.openxmlformats-officedocument.drawingml.chart+xml"/>
  <Override PartName="/xl/charts/style20.xml" ContentType="application/vnd.ms-office.chartstyle+xml"/>
  <Override PartName="/xl/charts/colors20.xml" ContentType="application/vnd.ms-office.chartcolorstyle+xml"/>
  <Override PartName="/xl/charts/chart66.xml" ContentType="application/vnd.openxmlformats-officedocument.drawingml.chart+xml"/>
  <Override PartName="/xl/charts/style21.xml" ContentType="application/vnd.ms-office.chartstyle+xml"/>
  <Override PartName="/xl/charts/colors21.xml" ContentType="application/vnd.ms-office.chartcolorstyle+xml"/>
  <Override PartName="/xl/charts/chart67.xml" ContentType="application/vnd.openxmlformats-officedocument.drawingml.chart+xml"/>
  <Override PartName="/xl/charts/style22.xml" ContentType="application/vnd.ms-office.chartstyle+xml"/>
  <Override PartName="/xl/charts/colors22.xml" ContentType="application/vnd.ms-office.chartcolorstyle+xml"/>
  <Override PartName="/xl/charts/chart68.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ml.chartshapes+xml"/>
  <Override PartName="/xl/charts/chart69.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70.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ml.chartshapes+xml"/>
  <Override PartName="/xl/charts/chart71.xml" ContentType="application/vnd.openxmlformats-officedocument.drawingml.chart+xml"/>
  <Override PartName="/xl/charts/style26.xml" ContentType="application/vnd.ms-office.chartstyle+xml"/>
  <Override PartName="/xl/charts/colors26.xml" ContentType="application/vnd.ms-office.chartcolorstyle+xml"/>
  <Override PartName="/xl/charts/chart72.xml" ContentType="application/vnd.openxmlformats-officedocument.drawingml.chart+xml"/>
  <Override PartName="/xl/charts/style27.xml" ContentType="application/vnd.ms-office.chartstyle+xml"/>
  <Override PartName="/xl/charts/colors27.xml" ContentType="application/vnd.ms-office.chartcolorstyle+xml"/>
  <Override PartName="/xl/charts/chart73.xml" ContentType="application/vnd.openxmlformats-officedocument.drawingml.chart+xml"/>
  <Override PartName="/xl/charts/style28.xml" ContentType="application/vnd.ms-office.chartstyle+xml"/>
  <Override PartName="/xl/charts/colors28.xml" ContentType="application/vnd.ms-office.chartcolorstyle+xml"/>
  <Override PartName="/xl/charts/chart74.xml" ContentType="application/vnd.openxmlformats-officedocument.drawingml.chart+xml"/>
  <Override PartName="/xl/charts/style29.xml" ContentType="application/vnd.ms-office.chartstyle+xml"/>
  <Override PartName="/xl/charts/colors29.xml" ContentType="application/vnd.ms-office.chartcolorstyle+xml"/>
  <Override PartName="/xl/charts/chart75.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7.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autoCompressPictures="0" defaultThemeVersion="124226"/>
  <mc:AlternateContent xmlns:mc="http://schemas.openxmlformats.org/markup-compatibility/2006">
    <mc:Choice Requires="x15">
      <x15ac:absPath xmlns:x15ac="http://schemas.microsoft.com/office/spreadsheetml/2010/11/ac" url="https://universidadeaneduco.sharepoint.com/sites/TrabajodeGradoMaestria639/Documentos compartidos/General/Entrega Final Corrección y Sustentación/"/>
    </mc:Choice>
  </mc:AlternateContent>
  <xr:revisionPtr revIDLastSave="48" documentId="13_ncr:1_{8D3B0089-32B9-4D9A-B2F5-1DC19D9C51CA}" xr6:coauthVersionLast="47" xr6:coauthVersionMax="47" xr10:uidLastSave="{E69AAE51-6B95-4ED0-A8C0-F9655D34FBA8}"/>
  <bookViews>
    <workbookView xWindow="-108" yWindow="-108" windowWidth="23256" windowHeight="12456" tabRatio="672" firstSheet="1" activeTab="17" xr2:uid="{00000000-000D-0000-FFFF-FFFF00000000}"/>
  </bookViews>
  <sheets>
    <sheet name="CONTEXTO" sheetId="22" state="hidden" r:id="rId1"/>
    <sheet name="MENÚ" sheetId="34" r:id="rId2"/>
    <sheet name="1" sheetId="35" r:id="rId3"/>
    <sheet name="2" sheetId="36" r:id="rId4"/>
    <sheet name="3" sheetId="37" r:id="rId5"/>
    <sheet name="4" sheetId="19" r:id="rId6"/>
    <sheet name="5" sheetId="20" r:id="rId7"/>
    <sheet name="6" sheetId="23" r:id="rId8"/>
    <sheet name="8" sheetId="18" r:id="rId9"/>
    <sheet name="9" sheetId="31" r:id="rId10"/>
    <sheet name="10" sheetId="52" r:id="rId11"/>
    <sheet name="11" sheetId="45" r:id="rId12"/>
    <sheet name="12" sheetId="48" r:id="rId13"/>
    <sheet name="13" sheetId="49" r:id="rId14"/>
    <sheet name="14" sheetId="51" r:id="rId15"/>
    <sheet name="16" sheetId="42" r:id="rId16"/>
    <sheet name="18" sheetId="53" r:id="rId17"/>
    <sheet name="19" sheetId="60" r:id="rId18"/>
    <sheet name="DF" sheetId="63" r:id="rId19"/>
    <sheet name="DC" sheetId="64" r:id="rId20"/>
    <sheet name="DP" sheetId="65" r:id="rId21"/>
    <sheet name="DA" sheetId="66" r:id="rId22"/>
    <sheet name="19 (2)" sheetId="61" state="hidden" r:id="rId23"/>
    <sheet name="Esquema espina de pescado" sheetId="17" state="hidden" r:id="rId24"/>
  </sheets>
  <externalReferences>
    <externalReference r:id="rId25"/>
    <externalReference r:id="rId26"/>
  </externalReferences>
  <definedNames>
    <definedName name="_xlnm._FilterDatabase" localSheetId="4" hidden="1">'3'!$B$3:$G$3</definedName>
    <definedName name="_xlnm._FilterDatabase" localSheetId="9" hidden="1">'9'!$B$11:$I$50</definedName>
    <definedName name="_xlnm.Print_Area" localSheetId="5">'4'!$A$2:$N$240</definedName>
    <definedName name="_xlnm.Print_Area" localSheetId="6">'5'!$A$1:$M$228</definedName>
    <definedName name="_xlnm.Print_Area" localSheetId="7">'6'!$A$1:$M$308</definedName>
    <definedName name="_xlnm.Print_Area" localSheetId="8">'8'!$A$10:$M$209</definedName>
    <definedName name="_xlnm.Print_Area" localSheetId="9">'9'!$A$11:$K$84</definedName>
    <definedName name="_xlnm.Print_Area" localSheetId="23">'Esquema espina de pescado'!$A$2:$BE$109</definedName>
    <definedName name="TABA4">#REF!</definedName>
    <definedName name="TABLA1">#REF!</definedName>
    <definedName name="TABLA2">#REF!</definedName>
    <definedName name="TABLA3">#REF!</definedName>
    <definedName name="TABLA4">#REF!</definedName>
    <definedName name="TABLA5">#REF!</definedName>
    <definedName name="tcausa1">[1]GESTIONH!$AG$2:$AJ$31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25" i="60" l="1"/>
  <c r="T30" i="66"/>
  <c r="T31" i="66" s="1"/>
  <c r="T30" i="65"/>
  <c r="T31" i="65" s="1"/>
  <c r="T30" i="64"/>
  <c r="T31" i="64" s="1"/>
  <c r="T30" i="63"/>
  <c r="T31" i="63" s="1"/>
  <c r="AJ24" i="60"/>
  <c r="AJ23" i="60"/>
  <c r="AJ22" i="60"/>
  <c r="AJ21" i="60"/>
  <c r="AJ20" i="60"/>
  <c r="AJ19" i="60"/>
  <c r="AJ18" i="60"/>
  <c r="AJ17" i="60"/>
  <c r="AJ16" i="60"/>
  <c r="AJ15" i="60"/>
  <c r="AJ14" i="60"/>
  <c r="AJ13" i="60"/>
  <c r="AJ12" i="60"/>
  <c r="AJ11" i="60"/>
  <c r="AJ10" i="60"/>
  <c r="AJ9" i="60"/>
  <c r="AJ8" i="60"/>
  <c r="AJ7" i="60"/>
  <c r="AJ6" i="60"/>
  <c r="AJ5" i="60"/>
  <c r="E25" i="60"/>
  <c r="T24" i="60" s="1"/>
  <c r="E24" i="60"/>
  <c r="T23" i="60" s="1"/>
  <c r="E23" i="60"/>
  <c r="T22" i="60" s="1"/>
  <c r="E22" i="60"/>
  <c r="T21" i="60" s="1"/>
  <c r="E21" i="60"/>
  <c r="T20" i="60" s="1"/>
  <c r="E20" i="60"/>
  <c r="T19" i="60" s="1"/>
  <c r="E19" i="60"/>
  <c r="T18" i="60" s="1"/>
  <c r="E18" i="60"/>
  <c r="T17" i="60" s="1"/>
  <c r="E17" i="60"/>
  <c r="T16" i="60" s="1"/>
  <c r="E16" i="60"/>
  <c r="T15" i="60" s="1"/>
  <c r="E15" i="60"/>
  <c r="T14" i="60" s="1"/>
  <c r="E14" i="60"/>
  <c r="T13" i="60" s="1"/>
  <c r="E13" i="60"/>
  <c r="T12" i="60" s="1"/>
  <c r="E12" i="60"/>
  <c r="T11" i="60" s="1"/>
  <c r="E11" i="60"/>
  <c r="T10" i="60" s="1"/>
  <c r="E10" i="60"/>
  <c r="T9" i="60" s="1"/>
  <c r="E9" i="60"/>
  <c r="T8" i="60" s="1"/>
  <c r="E8" i="60"/>
  <c r="T7" i="60" s="1"/>
  <c r="E7" i="60"/>
  <c r="T6" i="60" s="1"/>
  <c r="E6" i="60"/>
  <c r="T5" i="60" s="1"/>
  <c r="U35" i="66" l="1"/>
  <c r="T35" i="66"/>
  <c r="U35" i="65"/>
  <c r="T35" i="65"/>
  <c r="T35" i="64"/>
  <c r="U35" i="64"/>
  <c r="U35" i="63"/>
  <c r="T35" i="63"/>
  <c r="AB54" i="53" l="1"/>
  <c r="AB53" i="53"/>
  <c r="AB52" i="53"/>
  <c r="AB51" i="53"/>
  <c r="AB50" i="53"/>
  <c r="AB49" i="53"/>
  <c r="AB48" i="53"/>
  <c r="I32" i="53"/>
  <c r="AE30" i="53" s="1"/>
  <c r="AD19" i="53"/>
  <c r="AD23" i="53"/>
  <c r="AD22" i="53"/>
  <c r="AD21" i="53"/>
  <c r="AD20" i="53"/>
  <c r="AC14" i="53"/>
  <c r="AC22" i="53" s="1"/>
  <c r="AB14" i="53"/>
  <c r="AB13" i="53"/>
  <c r="AA14" i="53"/>
  <c r="AA13" i="53"/>
  <c r="Z14" i="53"/>
  <c r="Z13" i="53"/>
  <c r="AD9" i="53"/>
  <c r="AD18" i="53" s="1"/>
  <c r="AD37" i="53" s="1"/>
  <c r="AC9" i="53"/>
  <c r="AC18" i="53" s="1"/>
  <c r="AC37" i="53" s="1"/>
  <c r="AB9" i="53"/>
  <c r="AA9" i="53"/>
  <c r="Z9" i="53"/>
  <c r="S165" i="53"/>
  <c r="S175" i="53" s="1"/>
  <c r="R165" i="53"/>
  <c r="Q165" i="53"/>
  <c r="P165" i="53"/>
  <c r="O165" i="53"/>
  <c r="N165" i="53"/>
  <c r="R164" i="53"/>
  <c r="Q164" i="53"/>
  <c r="P164" i="53"/>
  <c r="O164" i="53"/>
  <c r="N164" i="53"/>
  <c r="Q163" i="53"/>
  <c r="P163" i="53"/>
  <c r="O163" i="53"/>
  <c r="N163" i="53"/>
  <c r="P162" i="53"/>
  <c r="O162" i="53"/>
  <c r="N162" i="53"/>
  <c r="O161" i="53"/>
  <c r="N161" i="53"/>
  <c r="N160" i="53"/>
  <c r="S128" i="53"/>
  <c r="S138" i="53" s="1"/>
  <c r="R128" i="53"/>
  <c r="Q128" i="53"/>
  <c r="P128" i="53"/>
  <c r="O128" i="53"/>
  <c r="N128" i="53"/>
  <c r="R127" i="53"/>
  <c r="Q127" i="53"/>
  <c r="P127" i="53"/>
  <c r="O127" i="53"/>
  <c r="N127" i="53"/>
  <c r="Q126" i="53"/>
  <c r="P126" i="53"/>
  <c r="O126" i="53"/>
  <c r="N126" i="53"/>
  <c r="P125" i="53"/>
  <c r="O125" i="53"/>
  <c r="N125" i="53"/>
  <c r="O124" i="53"/>
  <c r="N124" i="53"/>
  <c r="N123" i="53"/>
  <c r="S55" i="53"/>
  <c r="S65" i="53" s="1"/>
  <c r="R55" i="53"/>
  <c r="Q55" i="53"/>
  <c r="P55" i="53"/>
  <c r="O55" i="53"/>
  <c r="N55" i="53"/>
  <c r="R54" i="53"/>
  <c r="Q54" i="53"/>
  <c r="P54" i="53"/>
  <c r="O54" i="53"/>
  <c r="N54" i="53"/>
  <c r="Q53" i="53"/>
  <c r="P53" i="53"/>
  <c r="O53" i="53"/>
  <c r="N53" i="53"/>
  <c r="P52" i="53"/>
  <c r="O52" i="53"/>
  <c r="N52" i="53"/>
  <c r="O51" i="53"/>
  <c r="N51" i="53"/>
  <c r="N50" i="53"/>
  <c r="S91" i="53"/>
  <c r="S96" i="53" s="1"/>
  <c r="R91" i="53"/>
  <c r="Q91" i="53"/>
  <c r="P91" i="53"/>
  <c r="O91" i="53"/>
  <c r="N91" i="53"/>
  <c r="R90" i="53"/>
  <c r="Q90" i="53"/>
  <c r="P90" i="53"/>
  <c r="O90" i="53"/>
  <c r="N90" i="53"/>
  <c r="Q89" i="53"/>
  <c r="P89" i="53"/>
  <c r="O89" i="53"/>
  <c r="N89" i="53"/>
  <c r="P88" i="53"/>
  <c r="O88" i="53"/>
  <c r="N88" i="53"/>
  <c r="O87" i="53"/>
  <c r="N87" i="53"/>
  <c r="N86" i="53"/>
  <c r="T176" i="53"/>
  <c r="T175" i="53"/>
  <c r="T174" i="53"/>
  <c r="T173" i="53"/>
  <c r="T172" i="53"/>
  <c r="T171" i="53"/>
  <c r="T170" i="53"/>
  <c r="T139" i="53"/>
  <c r="T138" i="53"/>
  <c r="T137" i="53"/>
  <c r="T136" i="53"/>
  <c r="T135" i="53"/>
  <c r="T134" i="53"/>
  <c r="T133" i="53"/>
  <c r="T102" i="53"/>
  <c r="T101" i="53"/>
  <c r="T100" i="53"/>
  <c r="T99" i="53"/>
  <c r="T98" i="53"/>
  <c r="T97" i="53"/>
  <c r="T96" i="53"/>
  <c r="T61" i="53"/>
  <c r="T60" i="53"/>
  <c r="T66" i="53"/>
  <c r="T65" i="53"/>
  <c r="T64" i="53"/>
  <c r="T63" i="53"/>
  <c r="T62" i="53"/>
  <c r="T30" i="53"/>
  <c r="T29" i="53"/>
  <c r="T28" i="53"/>
  <c r="T27" i="53"/>
  <c r="T26" i="53"/>
  <c r="T25" i="53"/>
  <c r="T24" i="53"/>
  <c r="B32" i="53"/>
  <c r="B33" i="53" s="1"/>
  <c r="S19" i="53"/>
  <c r="S27" i="53" s="1"/>
  <c r="R19" i="53"/>
  <c r="R18" i="53"/>
  <c r="T12" i="53"/>
  <c r="M19" i="53" s="1"/>
  <c r="M30" i="53" s="1"/>
  <c r="M55" i="53" s="1"/>
  <c r="M66" i="53" s="1"/>
  <c r="M91" i="53" s="1"/>
  <c r="M102" i="53" s="1"/>
  <c r="Q19" i="53"/>
  <c r="P19" i="53"/>
  <c r="O19" i="53"/>
  <c r="N19" i="53"/>
  <c r="S12" i="53"/>
  <c r="R12" i="53"/>
  <c r="Q12" i="53"/>
  <c r="P12" i="53"/>
  <c r="O12" i="53"/>
  <c r="N12" i="53"/>
  <c r="M154" i="53"/>
  <c r="M80" i="53"/>
  <c r="M117" i="53"/>
  <c r="M44" i="53"/>
  <c r="M8" i="53"/>
  <c r="AC13" i="42"/>
  <c r="AC7" i="42"/>
  <c r="AC8" i="42"/>
  <c r="AC9" i="42"/>
  <c r="AC10" i="42"/>
  <c r="AC11" i="42"/>
  <c r="AC12" i="42"/>
  <c r="AC6" i="42"/>
  <c r="AB6" i="42"/>
  <c r="J7" i="42"/>
  <c r="J8" i="42"/>
  <c r="AB8" i="42" s="1"/>
  <c r="J9" i="42"/>
  <c r="J10" i="42"/>
  <c r="J11" i="42"/>
  <c r="AB11" i="42" s="1"/>
  <c r="J12" i="42"/>
  <c r="J6" i="42"/>
  <c r="Z13" i="42"/>
  <c r="I13" i="42"/>
  <c r="H13" i="42"/>
  <c r="G13" i="42"/>
  <c r="N6" i="42"/>
  <c r="N7" i="42" s="1"/>
  <c r="N8" i="42" s="1"/>
  <c r="N9" i="42" s="1"/>
  <c r="H2" i="42"/>
  <c r="S101" i="53" l="1"/>
  <c r="S102" i="53"/>
  <c r="S97" i="53"/>
  <c r="S99" i="53"/>
  <c r="R137" i="53"/>
  <c r="Q99" i="53"/>
  <c r="Y13" i="53"/>
  <c r="Y22" i="53" s="1"/>
  <c r="I33" i="53"/>
  <c r="Q137" i="53"/>
  <c r="AC21" i="53"/>
  <c r="R133" i="53"/>
  <c r="AB23" i="53"/>
  <c r="AC23" i="53"/>
  <c r="N97" i="53"/>
  <c r="AB19" i="53"/>
  <c r="AC19" i="53"/>
  <c r="AB20" i="53"/>
  <c r="AC20" i="53"/>
  <c r="AB22" i="53"/>
  <c r="AB21" i="53"/>
  <c r="O134" i="53"/>
  <c r="P101" i="53"/>
  <c r="R138" i="53"/>
  <c r="Q173" i="53"/>
  <c r="O99" i="53"/>
  <c r="Q101" i="53"/>
  <c r="N136" i="53"/>
  <c r="R173" i="53"/>
  <c r="Y14" i="53"/>
  <c r="Y23" i="53" s="1"/>
  <c r="S135" i="53"/>
  <c r="S136" i="53"/>
  <c r="O100" i="53"/>
  <c r="N102" i="53"/>
  <c r="P136" i="53"/>
  <c r="Q138" i="53"/>
  <c r="N171" i="53"/>
  <c r="S133" i="53"/>
  <c r="N172" i="53"/>
  <c r="R171" i="53"/>
  <c r="S137" i="53"/>
  <c r="O139" i="53"/>
  <c r="N173" i="53"/>
  <c r="S139" i="53"/>
  <c r="S134" i="53"/>
  <c r="N135" i="53"/>
  <c r="Q102" i="53"/>
  <c r="O138" i="53"/>
  <c r="Y44" i="53"/>
  <c r="M128" i="53"/>
  <c r="M139" i="53" s="1"/>
  <c r="M165" i="53" s="1"/>
  <c r="M176" i="53" s="1"/>
  <c r="S184" i="53"/>
  <c r="R174" i="53"/>
  <c r="Q98" i="53"/>
  <c r="Q100" i="53"/>
  <c r="O135" i="53"/>
  <c r="S98" i="53"/>
  <c r="S100" i="53"/>
  <c r="N176" i="53"/>
  <c r="N98" i="53"/>
  <c r="R102" i="53"/>
  <c r="N96" i="53"/>
  <c r="S73" i="53"/>
  <c r="Q96" i="53"/>
  <c r="N138" i="53"/>
  <c r="S110" i="53"/>
  <c r="P99" i="53"/>
  <c r="O136" i="53"/>
  <c r="S147" i="53"/>
  <c r="O96" i="53"/>
  <c r="P137" i="53"/>
  <c r="P173" i="53"/>
  <c r="P174" i="53"/>
  <c r="O173" i="53"/>
  <c r="P170" i="53"/>
  <c r="P175" i="53"/>
  <c r="R172" i="53"/>
  <c r="R175" i="53"/>
  <c r="R176" i="53"/>
  <c r="R170" i="53"/>
  <c r="Q174" i="53"/>
  <c r="N134" i="53"/>
  <c r="P133" i="53"/>
  <c r="N174" i="53"/>
  <c r="P172" i="53"/>
  <c r="P176" i="53"/>
  <c r="S170" i="53"/>
  <c r="S174" i="53"/>
  <c r="O176" i="53"/>
  <c r="N175" i="53"/>
  <c r="O171" i="53"/>
  <c r="Q172" i="53"/>
  <c r="S173" i="53"/>
  <c r="O175" i="53"/>
  <c r="Q176" i="53"/>
  <c r="O170" i="53"/>
  <c r="Q171" i="53"/>
  <c r="S172" i="53"/>
  <c r="O174" i="53"/>
  <c r="Q175" i="53"/>
  <c r="S176" i="53"/>
  <c r="P171" i="53"/>
  <c r="N170" i="53"/>
  <c r="O172" i="53"/>
  <c r="Q170" i="53"/>
  <c r="S171" i="53"/>
  <c r="N137" i="53"/>
  <c r="P135" i="53"/>
  <c r="R136" i="53"/>
  <c r="P139" i="53"/>
  <c r="Q136" i="53"/>
  <c r="Q135" i="53"/>
  <c r="Q139" i="53"/>
  <c r="N139" i="53"/>
  <c r="R135" i="53"/>
  <c r="R139" i="53"/>
  <c r="O133" i="53"/>
  <c r="Q134" i="53"/>
  <c r="O137" i="53"/>
  <c r="P134" i="53"/>
  <c r="P138" i="53"/>
  <c r="N133" i="53"/>
  <c r="R134" i="53"/>
  <c r="Q133" i="53"/>
  <c r="R96" i="53"/>
  <c r="N101" i="53"/>
  <c r="P96" i="53"/>
  <c r="R97" i="53"/>
  <c r="P100" i="53"/>
  <c r="R101" i="53"/>
  <c r="R100" i="53"/>
  <c r="N99" i="53"/>
  <c r="O98" i="53"/>
  <c r="O102" i="53"/>
  <c r="N100" i="53"/>
  <c r="P98" i="53"/>
  <c r="R99" i="53"/>
  <c r="P102" i="53"/>
  <c r="O97" i="53"/>
  <c r="O101" i="53"/>
  <c r="P97" i="53"/>
  <c r="R98" i="53"/>
  <c r="Q97" i="53"/>
  <c r="R65" i="53"/>
  <c r="R62" i="53"/>
  <c r="R66" i="53"/>
  <c r="R60" i="53"/>
  <c r="R61" i="53"/>
  <c r="R64" i="53"/>
  <c r="R63" i="53"/>
  <c r="N66" i="53"/>
  <c r="O65" i="53"/>
  <c r="N62" i="53"/>
  <c r="N63" i="53"/>
  <c r="N61" i="53"/>
  <c r="N64" i="53"/>
  <c r="N65" i="53"/>
  <c r="N60" i="53"/>
  <c r="Q64" i="53"/>
  <c r="Q66" i="53"/>
  <c r="Q62" i="53"/>
  <c r="Q63" i="53"/>
  <c r="Q65" i="53"/>
  <c r="Q61" i="53"/>
  <c r="Q60" i="53"/>
  <c r="P66" i="53"/>
  <c r="P61" i="53"/>
  <c r="P62" i="53"/>
  <c r="P65" i="53"/>
  <c r="P60" i="53"/>
  <c r="P63" i="53"/>
  <c r="O66" i="53"/>
  <c r="O64" i="53"/>
  <c r="P64" i="53"/>
  <c r="O60" i="53"/>
  <c r="O62" i="53"/>
  <c r="O61" i="53"/>
  <c r="O63" i="53"/>
  <c r="S64" i="53"/>
  <c r="S61" i="53"/>
  <c r="S62" i="53"/>
  <c r="S66" i="53"/>
  <c r="S63" i="53"/>
  <c r="S60" i="53"/>
  <c r="S29" i="53"/>
  <c r="S28" i="53"/>
  <c r="S24" i="53"/>
  <c r="S25" i="53"/>
  <c r="S26" i="53"/>
  <c r="S30" i="53"/>
  <c r="R24" i="53"/>
  <c r="R27" i="53"/>
  <c r="R25" i="53"/>
  <c r="R30" i="53"/>
  <c r="R28" i="53"/>
  <c r="R26" i="53"/>
  <c r="R29" i="53"/>
  <c r="T23" i="53"/>
  <c r="T48" i="53" s="1"/>
  <c r="T59" i="53" s="1"/>
  <c r="T84" i="53" s="1"/>
  <c r="T95" i="53" s="1"/>
  <c r="T121" i="53" s="1"/>
  <c r="T132" i="53" s="1"/>
  <c r="T158" i="53" s="1"/>
  <c r="T169" i="53" s="1"/>
  <c r="S38" i="53"/>
  <c r="K7" i="42"/>
  <c r="K13" i="42" s="1"/>
  <c r="AB7" i="42"/>
  <c r="J13" i="42"/>
  <c r="K6" i="42"/>
  <c r="K8" i="42"/>
  <c r="K10" i="42"/>
  <c r="AB10" i="42"/>
  <c r="K12" i="42"/>
  <c r="AB12" i="42"/>
  <c r="K11" i="42"/>
  <c r="K9" i="42"/>
  <c r="AB9" i="42"/>
  <c r="Y13" i="42"/>
  <c r="U96" i="53" l="1"/>
  <c r="AB38" i="53" s="1"/>
  <c r="U98" i="53"/>
  <c r="U97" i="53"/>
  <c r="U102" i="53"/>
  <c r="AB44" i="53" s="1"/>
  <c r="U138" i="53"/>
  <c r="AC43" i="53" s="1"/>
  <c r="U135" i="53"/>
  <c r="AC40" i="53" s="1"/>
  <c r="U136" i="53"/>
  <c r="AC41" i="53" s="1"/>
  <c r="U173" i="53"/>
  <c r="AD41" i="53" s="1"/>
  <c r="U176" i="53"/>
  <c r="AD44" i="53" s="1"/>
  <c r="U172" i="53"/>
  <c r="AD40" i="53" s="1"/>
  <c r="U170" i="53"/>
  <c r="AD38" i="53" s="1"/>
  <c r="U171" i="53"/>
  <c r="AD39" i="53" s="1"/>
  <c r="U134" i="53"/>
  <c r="AC39" i="53" s="1"/>
  <c r="U175" i="53"/>
  <c r="AD43" i="53" s="1"/>
  <c r="U174" i="53"/>
  <c r="AD42" i="53" s="1"/>
  <c r="U133" i="53"/>
  <c r="AC38" i="53" s="1"/>
  <c r="U139" i="53"/>
  <c r="AC44" i="53" s="1"/>
  <c r="U137" i="53"/>
  <c r="AC42" i="53" s="1"/>
  <c r="U100" i="53"/>
  <c r="U99" i="53"/>
  <c r="U101" i="53"/>
  <c r="U66" i="53"/>
  <c r="AA44" i="53" s="1"/>
  <c r="U65" i="53"/>
  <c r="U64" i="53"/>
  <c r="U60" i="53"/>
  <c r="AA38" i="53" s="1"/>
  <c r="U62" i="53"/>
  <c r="U63" i="53"/>
  <c r="U61" i="53"/>
  <c r="AB13" i="42"/>
  <c r="M108" i="53" l="1" a="1"/>
  <c r="M108" i="53" s="1"/>
  <c r="N108" i="53" s="1"/>
  <c r="M145" i="53" a="1"/>
  <c r="M150" i="53" s="1"/>
  <c r="M182" i="53" a="1"/>
  <c r="M183" i="53" s="1"/>
  <c r="M71" i="53" a="1"/>
  <c r="M72" i="53" s="1"/>
  <c r="D21" i="51"/>
  <c r="E15" i="49"/>
  <c r="E16" i="49"/>
  <c r="E17" i="49"/>
  <c r="E18" i="49"/>
  <c r="E29" i="48"/>
  <c r="E30" i="48"/>
  <c r="E31" i="48"/>
  <c r="E32" i="48"/>
  <c r="E33" i="48"/>
  <c r="E34" i="48"/>
  <c r="E16" i="48"/>
  <c r="E17" i="48"/>
  <c r="E18" i="48"/>
  <c r="E19" i="48"/>
  <c r="E20" i="48"/>
  <c r="E21" i="48"/>
  <c r="E22" i="48"/>
  <c r="T8" i="52"/>
  <c r="T9" i="52"/>
  <c r="T10" i="52"/>
  <c r="T11" i="52"/>
  <c r="T7" i="52"/>
  <c r="M8" i="52"/>
  <c r="M9" i="52"/>
  <c r="M10" i="52"/>
  <c r="M11" i="52"/>
  <c r="M7" i="52"/>
  <c r="I10" i="52"/>
  <c r="B52" i="23"/>
  <c r="I50" i="31"/>
  <c r="I32" i="31"/>
  <c r="I16" i="31"/>
  <c r="B61" i="18"/>
  <c r="C59" i="18"/>
  <c r="H4" i="37"/>
  <c r="H6" i="37"/>
  <c r="H7" i="37"/>
  <c r="H8" i="37"/>
  <c r="H9" i="37"/>
  <c r="H10" i="37"/>
  <c r="H11" i="37"/>
  <c r="H12" i="37"/>
  <c r="H13" i="37"/>
  <c r="H14" i="37"/>
  <c r="H15" i="37"/>
  <c r="H16" i="37"/>
  <c r="H5" i="37"/>
  <c r="L12" i="36"/>
  <c r="L9" i="36"/>
  <c r="L8" i="36"/>
  <c r="L7" i="36"/>
  <c r="F204" i="20"/>
  <c r="B204" i="20"/>
  <c r="F178" i="20"/>
  <c r="B178" i="20"/>
  <c r="F152" i="20"/>
  <c r="B152" i="20"/>
  <c r="F126" i="20"/>
  <c r="B126" i="20"/>
  <c r="I105" i="20"/>
  <c r="I104" i="20"/>
  <c r="I98" i="20"/>
  <c r="I90" i="20"/>
  <c r="I79" i="20"/>
  <c r="I78" i="20"/>
  <c r="I77" i="20"/>
  <c r="H78" i="20"/>
  <c r="G78" i="20"/>
  <c r="F78" i="20"/>
  <c r="E75" i="20"/>
  <c r="M114" i="53" l="1"/>
  <c r="N114" i="53" s="1"/>
  <c r="M110" i="53"/>
  <c r="M111" i="53"/>
  <c r="M112" i="53"/>
  <c r="M109" i="53"/>
  <c r="M113" i="53"/>
  <c r="M146" i="53"/>
  <c r="M149" i="53"/>
  <c r="M147" i="53"/>
  <c r="M148" i="53"/>
  <c r="M151" i="53"/>
  <c r="N151" i="53" s="1"/>
  <c r="M145" i="53"/>
  <c r="M188" i="53"/>
  <c r="N188" i="53" s="1"/>
  <c r="M184" i="53"/>
  <c r="N184" i="53" s="1"/>
  <c r="M186" i="53"/>
  <c r="M182" i="53"/>
  <c r="M185" i="53"/>
  <c r="M187" i="53"/>
  <c r="M73" i="53"/>
  <c r="M76" i="53"/>
  <c r="M74" i="53"/>
  <c r="M71" i="53"/>
  <c r="N71" i="53" s="1"/>
  <c r="M75" i="53"/>
  <c r="M77" i="53"/>
  <c r="N77" i="53" s="1"/>
  <c r="F75" i="20"/>
  <c r="G75" i="20" s="1"/>
  <c r="H75" i="20" s="1"/>
  <c r="C11" i="45"/>
  <c r="C12" i="45" s="1"/>
  <c r="C13" i="45" s="1"/>
  <c r="C14" i="45" s="1"/>
  <c r="C15" i="45" s="1"/>
  <c r="C16" i="45" s="1"/>
  <c r="C17" i="45" s="1"/>
  <c r="C18" i="45" s="1"/>
  <c r="G11" i="45"/>
  <c r="G12" i="45" s="1"/>
  <c r="G13" i="45" s="1"/>
  <c r="G14" i="45" s="1"/>
  <c r="G15" i="45" s="1"/>
  <c r="G16" i="45" s="1"/>
  <c r="G17" i="45" s="1"/>
  <c r="G18" i="45" s="1"/>
  <c r="G19" i="45" s="1"/>
  <c r="G20" i="45" s="1"/>
  <c r="C26" i="45"/>
  <c r="C27" i="45" s="1"/>
  <c r="C28" i="45" s="1"/>
  <c r="C29" i="45" s="1"/>
  <c r="C30" i="45" s="1"/>
  <c r="C31" i="45" s="1"/>
  <c r="C32" i="45" s="1"/>
  <c r="C33" i="45" s="1"/>
  <c r="C34" i="45" s="1"/>
  <c r="C35" i="45" s="1"/>
  <c r="G26" i="45"/>
  <c r="G27" i="45" s="1"/>
  <c r="G28" i="45" s="1"/>
  <c r="G29" i="45" s="1"/>
  <c r="G30" i="45" s="1"/>
  <c r="G31" i="45" s="1"/>
  <c r="G32" i="45" s="1"/>
  <c r="G33" i="45" s="1"/>
  <c r="G34" i="45" s="1"/>
  <c r="G35" i="45" s="1"/>
  <c r="G36" i="45" s="1"/>
  <c r="G37" i="45" s="1"/>
  <c r="G38" i="45" s="1"/>
  <c r="G39" i="45" s="1"/>
  <c r="B182" i="31"/>
  <c r="I98" i="31"/>
  <c r="I97" i="31"/>
  <c r="I96" i="31"/>
  <c r="I95" i="31"/>
  <c r="I94" i="31"/>
  <c r="I93" i="31"/>
  <c r="F92" i="31"/>
  <c r="G92" i="31" s="1"/>
  <c r="H92" i="31" s="1"/>
  <c r="C49" i="23"/>
  <c r="B42" i="20"/>
  <c r="C39" i="20"/>
  <c r="F216" i="19"/>
  <c r="B216" i="19"/>
  <c r="F189" i="19"/>
  <c r="B189" i="19"/>
  <c r="F162" i="19"/>
  <c r="B162" i="19"/>
  <c r="F135" i="19"/>
  <c r="B135" i="19"/>
  <c r="F108" i="19"/>
  <c r="B108" i="19"/>
  <c r="F77" i="19"/>
  <c r="L11" i="36"/>
  <c r="L10" i="36"/>
  <c r="I76" i="20" l="1"/>
  <c r="G77" i="19"/>
  <c r="M12" i="36"/>
  <c r="H77" i="19" l="1"/>
  <c r="I80" i="19" s="1"/>
  <c r="M15" i="36"/>
  <c r="M14" i="36"/>
  <c r="M16" i="36"/>
  <c r="I101" i="35"/>
  <c r="I100" i="35"/>
  <c r="I99" i="35"/>
  <c r="I98" i="35"/>
  <c r="I97" i="35"/>
  <c r="I96" i="35"/>
  <c r="I95" i="35"/>
  <c r="I94" i="35"/>
  <c r="I92" i="35"/>
  <c r="I91" i="35"/>
  <c r="I90" i="35"/>
  <c r="I89" i="35"/>
  <c r="I88" i="35"/>
  <c r="I87" i="35"/>
  <c r="I86" i="35"/>
  <c r="H93" i="35"/>
  <c r="G93" i="35"/>
  <c r="F93" i="35"/>
  <c r="E93" i="35"/>
  <c r="D93" i="35"/>
  <c r="H85" i="35"/>
  <c r="G85" i="35"/>
  <c r="F85" i="35"/>
  <c r="E85" i="35"/>
  <c r="D85" i="35"/>
  <c r="H63" i="35"/>
  <c r="G63" i="35"/>
  <c r="F63" i="35"/>
  <c r="E63" i="35"/>
  <c r="D63" i="35"/>
  <c r="I84" i="35"/>
  <c r="I83" i="35"/>
  <c r="I82" i="35"/>
  <c r="I81" i="35"/>
  <c r="I80" i="35"/>
  <c r="I79" i="35"/>
  <c r="I78" i="35"/>
  <c r="I77" i="35"/>
  <c r="I76" i="35"/>
  <c r="I75" i="35"/>
  <c r="I74" i="35"/>
  <c r="I73" i="35"/>
  <c r="I72" i="35"/>
  <c r="I71" i="35"/>
  <c r="I70" i="35"/>
  <c r="I69" i="35"/>
  <c r="I68" i="35"/>
  <c r="I67" i="35"/>
  <c r="I66" i="35"/>
  <c r="I65" i="35"/>
  <c r="I64" i="35"/>
  <c r="I62" i="35"/>
  <c r="I61" i="35"/>
  <c r="I60" i="35"/>
  <c r="I59" i="35"/>
  <c r="I58" i="35"/>
  <c r="I57" i="35"/>
  <c r="I56" i="35"/>
  <c r="I55" i="35"/>
  <c r="I54" i="35"/>
  <c r="I53" i="35"/>
  <c r="I52" i="35"/>
  <c r="I51" i="35"/>
  <c r="I50" i="35"/>
  <c r="I49" i="35"/>
  <c r="I48" i="35"/>
  <c r="I47" i="35"/>
  <c r="I46" i="35"/>
  <c r="I45" i="35"/>
  <c r="I44" i="35"/>
  <c r="I43" i="35"/>
  <c r="I42" i="35"/>
  <c r="I41" i="35"/>
  <c r="I40" i="35"/>
  <c r="I39" i="35"/>
  <c r="I37" i="35"/>
  <c r="I36" i="35"/>
  <c r="I35" i="35"/>
  <c r="I34" i="35"/>
  <c r="I33" i="35"/>
  <c r="I32" i="35"/>
  <c r="I31" i="35"/>
  <c r="I30" i="35"/>
  <c r="I29" i="35"/>
  <c r="I28" i="35"/>
  <c r="I27" i="35"/>
  <c r="I26" i="35"/>
  <c r="I25" i="35"/>
  <c r="I24" i="35"/>
  <c r="I23" i="35"/>
  <c r="H38" i="35"/>
  <c r="G38" i="35"/>
  <c r="F38" i="35"/>
  <c r="E38" i="35"/>
  <c r="D38" i="35"/>
  <c r="D22" i="35"/>
  <c r="H22" i="35"/>
  <c r="G22" i="35"/>
  <c r="F22" i="35"/>
  <c r="E22" i="35"/>
  <c r="I10" i="35"/>
  <c r="I11" i="35"/>
  <c r="I12" i="35"/>
  <c r="I13" i="35"/>
  <c r="I14" i="35"/>
  <c r="I15" i="35"/>
  <c r="I16" i="35"/>
  <c r="I17" i="35"/>
  <c r="I18" i="35"/>
  <c r="I19" i="35"/>
  <c r="I20" i="35"/>
  <c r="I21" i="35"/>
  <c r="I8" i="35"/>
  <c r="H6" i="35"/>
  <c r="I9" i="35"/>
  <c r="I7" i="35"/>
  <c r="G6" i="35"/>
  <c r="F6" i="35"/>
  <c r="E6" i="35"/>
  <c r="D6" i="35"/>
  <c r="Y10" i="53"/>
  <c r="Y19" i="53" s="1"/>
  <c r="Y11" i="53"/>
  <c r="Y20" i="53" s="1"/>
  <c r="Z11" i="53"/>
  <c r="Y12" i="53"/>
  <c r="Y21" i="53" s="1"/>
  <c r="Z12" i="53"/>
  <c r="AA12" i="53"/>
  <c r="Z18" i="53"/>
  <c r="Z37" i="53" s="1"/>
  <c r="AA18" i="53"/>
  <c r="AA37" i="53" s="1"/>
  <c r="AB18" i="53"/>
  <c r="AB37" i="53" s="1"/>
  <c r="M13" i="53"/>
  <c r="M24" i="53" s="1"/>
  <c r="M49" i="53" s="1"/>
  <c r="M60" i="53" s="1"/>
  <c r="M85" i="53" s="1"/>
  <c r="M96" i="53" s="1"/>
  <c r="M122" i="53" s="1"/>
  <c r="M133" i="53" s="1"/>
  <c r="M159" i="53" s="1"/>
  <c r="M170" i="53" s="1"/>
  <c r="M14" i="53"/>
  <c r="M25" i="53" s="1"/>
  <c r="M50" i="53" s="1"/>
  <c r="M61" i="53" s="1"/>
  <c r="M86" i="53" s="1"/>
  <c r="M97" i="53" s="1"/>
  <c r="M123" i="53" s="1"/>
  <c r="M134" i="53" s="1"/>
  <c r="M160" i="53" s="1"/>
  <c r="N14" i="53"/>
  <c r="M15" i="53"/>
  <c r="Y40" i="53" s="1"/>
  <c r="N15" i="53"/>
  <c r="O15" i="53"/>
  <c r="M16" i="53"/>
  <c r="Y41" i="53" s="1"/>
  <c r="N16" i="53"/>
  <c r="O16" i="53"/>
  <c r="P16" i="53"/>
  <c r="M17" i="53"/>
  <c r="M28" i="53" s="1"/>
  <c r="M53" i="53" s="1"/>
  <c r="M64" i="53" s="1"/>
  <c r="M89" i="53" s="1"/>
  <c r="M100" i="53" s="1"/>
  <c r="M126" i="53" s="1"/>
  <c r="M137" i="53" s="1"/>
  <c r="M163" i="53" s="1"/>
  <c r="M174" i="53" s="1"/>
  <c r="N17" i="53"/>
  <c r="O17" i="53"/>
  <c r="P17" i="53"/>
  <c r="Q17" i="53"/>
  <c r="M18" i="53"/>
  <c r="Y43" i="53" s="1"/>
  <c r="N18" i="53"/>
  <c r="O18" i="53"/>
  <c r="P18" i="53"/>
  <c r="Q18" i="53"/>
  <c r="N23" i="53"/>
  <c r="N48" i="53" s="1"/>
  <c r="N59" i="53" s="1"/>
  <c r="N84" i="53" s="1"/>
  <c r="N95" i="53" s="1"/>
  <c r="N121" i="53" s="1"/>
  <c r="N132" i="53" s="1"/>
  <c r="N158" i="53" s="1"/>
  <c r="N169" i="53" s="1"/>
  <c r="O23" i="53"/>
  <c r="O48" i="53" s="1"/>
  <c r="O59" i="53" s="1"/>
  <c r="O84" i="53" s="1"/>
  <c r="O95" i="53" s="1"/>
  <c r="O121" i="53" s="1"/>
  <c r="O132" i="53" s="1"/>
  <c r="O158" i="53" s="1"/>
  <c r="O169" i="53" s="1"/>
  <c r="P23" i="53"/>
  <c r="P48" i="53" s="1"/>
  <c r="P59" i="53" s="1"/>
  <c r="P84" i="53" s="1"/>
  <c r="P95" i="53" s="1"/>
  <c r="P121" i="53" s="1"/>
  <c r="P132" i="53" s="1"/>
  <c r="P158" i="53" s="1"/>
  <c r="P169" i="53" s="1"/>
  <c r="Q23" i="53"/>
  <c r="Q48" i="53" s="1"/>
  <c r="Q59" i="53" s="1"/>
  <c r="Q84" i="53" s="1"/>
  <c r="Q95" i="53" s="1"/>
  <c r="Q121" i="53" s="1"/>
  <c r="Q132" i="53" s="1"/>
  <c r="Q158" i="53" s="1"/>
  <c r="Q169" i="53" s="1"/>
  <c r="R23" i="53"/>
  <c r="R48" i="53" s="1"/>
  <c r="R59" i="53" s="1"/>
  <c r="R84" i="53" s="1"/>
  <c r="R95" i="53" s="1"/>
  <c r="R121" i="53" s="1"/>
  <c r="R132" i="53" s="1"/>
  <c r="R158" i="53" s="1"/>
  <c r="R169" i="53" s="1"/>
  <c r="S23" i="53"/>
  <c r="S48" i="53" s="1"/>
  <c r="S59" i="53" s="1"/>
  <c r="S84" i="53" s="1"/>
  <c r="S95" i="53" s="1"/>
  <c r="S121" i="53" s="1"/>
  <c r="S132" i="53" s="1"/>
  <c r="S158" i="53" s="1"/>
  <c r="S169" i="53" s="1"/>
  <c r="G22" i="51"/>
  <c r="D29" i="51" s="1"/>
  <c r="D28" i="51"/>
  <c r="D30" i="51" s="1"/>
  <c r="D13" i="51"/>
  <c r="E28" i="51" s="1"/>
  <c r="G12" i="51"/>
  <c r="E29" i="51" s="1"/>
  <c r="E27" i="49"/>
  <c r="E26" i="49"/>
  <c r="E25" i="49"/>
  <c r="E24" i="49"/>
  <c r="E23" i="49"/>
  <c r="E22" i="49"/>
  <c r="E21" i="49"/>
  <c r="E14" i="49"/>
  <c r="E13" i="49"/>
  <c r="E12" i="49"/>
  <c r="E11" i="49"/>
  <c r="E10" i="49"/>
  <c r="E9" i="49"/>
  <c r="E8" i="49"/>
  <c r="C4" i="49"/>
  <c r="C1" i="51" s="1"/>
  <c r="E28" i="48"/>
  <c r="E27" i="48"/>
  <c r="E26" i="48"/>
  <c r="E25" i="48"/>
  <c r="E24" i="48"/>
  <c r="E15" i="48"/>
  <c r="E14" i="48"/>
  <c r="E13" i="48"/>
  <c r="E12" i="48"/>
  <c r="E11" i="48"/>
  <c r="E10" i="48"/>
  <c r="E9" i="48"/>
  <c r="E8" i="48"/>
  <c r="Z21" i="53" l="1"/>
  <c r="AA19" i="53"/>
  <c r="AA20" i="53"/>
  <c r="AA21" i="53"/>
  <c r="AA22" i="53"/>
  <c r="AA23" i="53"/>
  <c r="Z23" i="53"/>
  <c r="Z19" i="53"/>
  <c r="Z20" i="53"/>
  <c r="Z22" i="53"/>
  <c r="Q25" i="53"/>
  <c r="Q30" i="53"/>
  <c r="Q24" i="53"/>
  <c r="Q27" i="53"/>
  <c r="Q28" i="53"/>
  <c r="Q26" i="53"/>
  <c r="Q29" i="53"/>
  <c r="P30" i="53"/>
  <c r="P27" i="53"/>
  <c r="P25" i="53"/>
  <c r="P28" i="53"/>
  <c r="P26" i="53"/>
  <c r="P29" i="53"/>
  <c r="P24" i="53"/>
  <c r="O29" i="53"/>
  <c r="O28" i="53"/>
  <c r="O27" i="53"/>
  <c r="O26" i="53"/>
  <c r="O25" i="53"/>
  <c r="O24" i="53"/>
  <c r="O30" i="53"/>
  <c r="N30" i="53"/>
  <c r="N29" i="53"/>
  <c r="N27" i="53"/>
  <c r="N26" i="53"/>
  <c r="N25" i="53"/>
  <c r="N24" i="53"/>
  <c r="N28" i="53"/>
  <c r="M26" i="53"/>
  <c r="M51" i="53" s="1"/>
  <c r="M62" i="53" s="1"/>
  <c r="M87" i="53" s="1"/>
  <c r="M98" i="53" s="1"/>
  <c r="M124" i="53" s="1"/>
  <c r="M135" i="53" s="1"/>
  <c r="E20" i="49"/>
  <c r="F29" i="49" s="1"/>
  <c r="H29" i="49" s="1"/>
  <c r="E7" i="49"/>
  <c r="E23" i="48"/>
  <c r="F25" i="48" s="1"/>
  <c r="H25" i="48" s="1"/>
  <c r="E7" i="48"/>
  <c r="F15" i="48" s="1"/>
  <c r="H15" i="48" s="1"/>
  <c r="I86" i="19"/>
  <c r="I93" i="35"/>
  <c r="L11" i="35" s="1"/>
  <c r="I85" i="35"/>
  <c r="I63" i="35"/>
  <c r="L9" i="35" s="1"/>
  <c r="I79" i="19"/>
  <c r="I87" i="19"/>
  <c r="I85" i="19"/>
  <c r="I82" i="19"/>
  <c r="I83" i="19"/>
  <c r="I78" i="19"/>
  <c r="I81" i="19"/>
  <c r="I84" i="19"/>
  <c r="I22" i="35"/>
  <c r="L7" i="35" s="1"/>
  <c r="I38" i="35"/>
  <c r="L8" i="35" s="1"/>
  <c r="I6" i="35"/>
  <c r="L6" i="35" s="1"/>
  <c r="M29" i="53"/>
  <c r="M54" i="53" s="1"/>
  <c r="M65" i="53" s="1"/>
  <c r="M90" i="53" s="1"/>
  <c r="M101" i="53" s="1"/>
  <c r="M127" i="53" s="1"/>
  <c r="M138" i="53" s="1"/>
  <c r="M164" i="53" s="1"/>
  <c r="M175" i="53" s="1"/>
  <c r="M27" i="53"/>
  <c r="M52" i="53" s="1"/>
  <c r="M63" i="53" s="1"/>
  <c r="M88" i="53" s="1"/>
  <c r="M99" i="53" s="1"/>
  <c r="M125" i="53" s="1"/>
  <c r="M136" i="53" s="1"/>
  <c r="Y38" i="53"/>
  <c r="Y39" i="53"/>
  <c r="Y42" i="53"/>
  <c r="E30" i="51"/>
  <c r="AE21" i="53" l="1"/>
  <c r="AE23" i="53"/>
  <c r="AE22" i="53"/>
  <c r="AE20" i="53"/>
  <c r="AE19" i="53"/>
  <c r="M171" i="53"/>
  <c r="M161" i="53"/>
  <c r="M172" i="53" s="1"/>
  <c r="M162" i="53"/>
  <c r="M173" i="53" s="1"/>
  <c r="U28" i="53"/>
  <c r="Z42" i="53" s="1"/>
  <c r="U26" i="53"/>
  <c r="Z40" i="53" s="1"/>
  <c r="U24" i="53"/>
  <c r="Z38" i="53" s="1"/>
  <c r="U30" i="53"/>
  <c r="Z44" i="53" s="1"/>
  <c r="U25" i="53"/>
  <c r="Z39" i="53" s="1"/>
  <c r="AB42" i="53"/>
  <c r="AB43" i="53"/>
  <c r="U27" i="53"/>
  <c r="Z41" i="53" s="1"/>
  <c r="U29" i="53"/>
  <c r="Z43" i="53" s="1"/>
  <c r="AA43" i="53"/>
  <c r="AB40" i="53"/>
  <c r="F22" i="49"/>
  <c r="H22" i="49" s="1"/>
  <c r="F23" i="49"/>
  <c r="H23" i="49" s="1"/>
  <c r="F17" i="49"/>
  <c r="H17" i="49" s="1"/>
  <c r="F15" i="49"/>
  <c r="H15" i="49" s="1"/>
  <c r="F18" i="49"/>
  <c r="H18" i="49" s="1"/>
  <c r="F16" i="49"/>
  <c r="H16" i="49" s="1"/>
  <c r="F10" i="49"/>
  <c r="H10" i="49" s="1"/>
  <c r="F21" i="49"/>
  <c r="H21" i="49" s="1"/>
  <c r="F27" i="49"/>
  <c r="H27" i="49" s="1"/>
  <c r="F24" i="49"/>
  <c r="H24" i="49" s="1"/>
  <c r="F28" i="49"/>
  <c r="H28" i="49" s="1"/>
  <c r="F26" i="49"/>
  <c r="H26" i="49" s="1"/>
  <c r="F25" i="49"/>
  <c r="H25" i="49" s="1"/>
  <c r="F11" i="48"/>
  <c r="H11" i="48" s="1"/>
  <c r="F13" i="48"/>
  <c r="H13" i="48" s="1"/>
  <c r="F31" i="48"/>
  <c r="H31" i="48" s="1"/>
  <c r="F33" i="48"/>
  <c r="H33" i="48" s="1"/>
  <c r="F34" i="48"/>
  <c r="H34" i="48" s="1"/>
  <c r="F32" i="48"/>
  <c r="H32" i="48" s="1"/>
  <c r="F30" i="48"/>
  <c r="H30" i="48" s="1"/>
  <c r="F29" i="48"/>
  <c r="H29" i="48" s="1"/>
  <c r="F19" i="48"/>
  <c r="H19" i="48" s="1"/>
  <c r="F22" i="48"/>
  <c r="H22" i="48" s="1"/>
  <c r="F17" i="48"/>
  <c r="H17" i="48" s="1"/>
  <c r="F16" i="48"/>
  <c r="H16" i="48" s="1"/>
  <c r="F18" i="48"/>
  <c r="H18" i="48" s="1"/>
  <c r="F20" i="48"/>
  <c r="H20" i="48" s="1"/>
  <c r="F21" i="48"/>
  <c r="H21" i="48" s="1"/>
  <c r="F26" i="48"/>
  <c r="H26" i="48" s="1"/>
  <c r="F24" i="48"/>
  <c r="F28" i="48"/>
  <c r="H28" i="48" s="1"/>
  <c r="F27" i="48"/>
  <c r="H27" i="48" s="1"/>
  <c r="F12" i="48"/>
  <c r="H12" i="48" s="1"/>
  <c r="F9" i="48"/>
  <c r="H9" i="48" s="1"/>
  <c r="L10" i="35"/>
  <c r="L12" i="35" s="1"/>
  <c r="AB41" i="53"/>
  <c r="AB39" i="53"/>
  <c r="AA40" i="53"/>
  <c r="AA41" i="53"/>
  <c r="AA42" i="53"/>
  <c r="AA39" i="53"/>
  <c r="F13" i="49"/>
  <c r="H13" i="49" s="1"/>
  <c r="F14" i="49"/>
  <c r="H14" i="49" s="1"/>
  <c r="F11" i="49"/>
  <c r="H11" i="49" s="1"/>
  <c r="F12" i="49"/>
  <c r="H12" i="49" s="1"/>
  <c r="F8" i="49"/>
  <c r="F10" i="48"/>
  <c r="H10" i="48" s="1"/>
  <c r="F14" i="48"/>
  <c r="H14" i="48" s="1"/>
  <c r="F8" i="48"/>
  <c r="F9" i="49"/>
  <c r="H9" i="49" s="1"/>
  <c r="AE38" i="53" l="1" a="1"/>
  <c r="Y28" i="53" a="1"/>
  <c r="Y30" i="53" s="1"/>
  <c r="Z30" i="53" s="1"/>
  <c r="M36" i="53" a="1"/>
  <c r="M38" i="53" s="1"/>
  <c r="N187" i="53"/>
  <c r="N146" i="53"/>
  <c r="H20" i="49"/>
  <c r="F20" i="49"/>
  <c r="H24" i="48"/>
  <c r="H23" i="48" s="1"/>
  <c r="F23" i="48"/>
  <c r="F35" i="48" s="1"/>
  <c r="F7" i="48"/>
  <c r="N75" i="53"/>
  <c r="N112" i="53"/>
  <c r="H8" i="49"/>
  <c r="H7" i="49" s="1"/>
  <c r="F7" i="49"/>
  <c r="H8" i="48"/>
  <c r="H7" i="48" s="1"/>
  <c r="AE40" i="53" l="1"/>
  <c r="AE38" i="53"/>
  <c r="AE42" i="53"/>
  <c r="AE41" i="53"/>
  <c r="AE44" i="53"/>
  <c r="AE39" i="53"/>
  <c r="AE43" i="53"/>
  <c r="Y28" i="53"/>
  <c r="Z28" i="53" s="1"/>
  <c r="Y31" i="53"/>
  <c r="Z31" i="53" s="1"/>
  <c r="Y32" i="53"/>
  <c r="Z32" i="53" s="1"/>
  <c r="Y29" i="53"/>
  <c r="Z29" i="53" s="1"/>
  <c r="M37" i="53"/>
  <c r="N37" i="53" s="1"/>
  <c r="M42" i="53"/>
  <c r="N42" i="53" s="1"/>
  <c r="N147" i="53"/>
  <c r="M41" i="53"/>
  <c r="N41" i="53" s="1"/>
  <c r="M36" i="53"/>
  <c r="N36" i="53" s="1"/>
  <c r="M39" i="53"/>
  <c r="N39" i="53" s="1"/>
  <c r="M40" i="53"/>
  <c r="N40" i="53" s="1"/>
  <c r="N150" i="53"/>
  <c r="N149" i="53"/>
  <c r="N182" i="53"/>
  <c r="N145" i="53"/>
  <c r="N183" i="53"/>
  <c r="N148" i="53"/>
  <c r="N185" i="53"/>
  <c r="N186" i="53"/>
  <c r="N38" i="53"/>
  <c r="H35" i="48"/>
  <c r="D36" i="51" s="1"/>
  <c r="F31" i="49"/>
  <c r="H31" i="49"/>
  <c r="D35" i="51" s="1"/>
  <c r="N72" i="53"/>
  <c r="N74" i="53"/>
  <c r="N113" i="53"/>
  <c r="N109" i="53"/>
  <c r="N111" i="53"/>
  <c r="N110" i="53"/>
  <c r="N73" i="53"/>
  <c r="N76" i="53"/>
  <c r="AA50" i="53" l="1"/>
  <c r="Z50" i="53" s="1"/>
  <c r="AA51" i="53"/>
  <c r="Z51" i="53" s="1"/>
  <c r="AA52" i="53"/>
  <c r="Z52" i="53" s="1"/>
  <c r="AA49" i="53"/>
  <c r="Z49" i="53" s="1"/>
  <c r="AA53" i="53"/>
  <c r="Z53" i="53" s="1"/>
  <c r="AA54" i="53"/>
  <c r="Z54" i="53" s="1"/>
  <c r="AA48" i="53"/>
  <c r="Z48" i="53" s="1"/>
  <c r="AC28" i="53"/>
  <c r="AC29" i="53" s="1"/>
  <c r="AC30" i="53" s="1"/>
  <c r="AF30" i="53" s="1"/>
  <c r="Q182" i="53"/>
  <c r="Q183" i="53" s="1"/>
  <c r="Q184" i="53" s="1"/>
  <c r="T184" i="53" s="1"/>
  <c r="Q71" i="53"/>
  <c r="Q72" i="53" s="1"/>
  <c r="Q73" i="53" s="1"/>
  <c r="T73" i="53" s="1"/>
  <c r="Q108" i="53"/>
  <c r="Q109" i="53" s="1"/>
  <c r="Q110" i="53" s="1"/>
  <c r="T110" i="53" s="1"/>
  <c r="Q145" i="53"/>
  <c r="Q146" i="53" s="1"/>
  <c r="Q147" i="53" s="1"/>
  <c r="T147" i="53" s="1"/>
  <c r="Q36" i="53"/>
  <c r="Q37" i="53" s="1"/>
  <c r="Q38" i="53" s="1"/>
  <c r="T38" i="53" s="1"/>
  <c r="I32" i="23" l="1"/>
  <c r="I44" i="31" l="1"/>
  <c r="I59" i="31" s="1"/>
  <c r="I38" i="31"/>
  <c r="I58" i="31" s="1"/>
  <c r="I57" i="31"/>
  <c r="I26" i="31"/>
  <c r="I56" i="31" s="1"/>
  <c r="I21" i="31"/>
  <c r="I55" i="31" s="1"/>
  <c r="I54" i="31"/>
  <c r="I12" i="31"/>
  <c r="I53" i="31" s="1"/>
  <c r="I60" i="31" l="1"/>
  <c r="B291" i="23" l="1"/>
  <c r="I254" i="23"/>
  <c r="H254" i="23"/>
  <c r="G254" i="23"/>
  <c r="F254" i="23"/>
  <c r="I189" i="23"/>
  <c r="I188" i="23"/>
  <c r="I187" i="23"/>
  <c r="I186" i="23"/>
  <c r="B125" i="23"/>
  <c r="B124" i="23"/>
  <c r="B123" i="23"/>
  <c r="B122" i="23"/>
  <c r="I97" i="23"/>
  <c r="I96" i="23"/>
  <c r="I95" i="23"/>
  <c r="I94" i="23"/>
  <c r="I93" i="23"/>
  <c r="I92" i="23"/>
  <c r="I91" i="23"/>
  <c r="I44" i="23"/>
  <c r="I60" i="23" s="1"/>
  <c r="I40" i="23"/>
  <c r="I59" i="23" s="1"/>
  <c r="I36" i="23"/>
  <c r="I58" i="23" s="1"/>
  <c r="I57" i="23"/>
  <c r="I28" i="23"/>
  <c r="I56" i="23" s="1"/>
  <c r="I23" i="23"/>
  <c r="I55" i="23" s="1"/>
  <c r="I17" i="23"/>
  <c r="I54" i="23" s="1"/>
  <c r="I12" i="23"/>
  <c r="I53" i="23" s="1"/>
  <c r="I35" i="20"/>
  <c r="I47" i="20" s="1"/>
  <c r="I29" i="20"/>
  <c r="I46" i="20" s="1"/>
  <c r="I24" i="20"/>
  <c r="I45" i="20" s="1"/>
  <c r="I20" i="20"/>
  <c r="I44" i="20" s="1"/>
  <c r="I12" i="20"/>
  <c r="I35" i="19"/>
  <c r="I49" i="19" s="1"/>
  <c r="I31" i="19"/>
  <c r="I48" i="19" s="1"/>
  <c r="I27" i="19"/>
  <c r="I47" i="19" s="1"/>
  <c r="I24" i="19"/>
  <c r="I46" i="19" s="1"/>
  <c r="I20" i="19"/>
  <c r="I45" i="19" s="1"/>
  <c r="I17" i="19"/>
  <c r="I44" i="19" s="1"/>
  <c r="I12" i="19"/>
  <c r="I43" i="19" s="1"/>
  <c r="B42" i="19"/>
  <c r="C39" i="19"/>
  <c r="B192" i="18"/>
  <c r="F102" i="18"/>
  <c r="G102" i="18" s="1"/>
  <c r="H102" i="18" s="1"/>
  <c r="I52" i="18"/>
  <c r="I69" i="18" s="1"/>
  <c r="I46" i="18"/>
  <c r="I68" i="18" s="1"/>
  <c r="I41" i="18"/>
  <c r="I67" i="18" s="1"/>
  <c r="I35" i="18"/>
  <c r="I66" i="18" s="1"/>
  <c r="I30" i="18"/>
  <c r="I65" i="18" s="1"/>
  <c r="I25" i="18"/>
  <c r="I64" i="18" s="1"/>
  <c r="I18" i="18"/>
  <c r="I63" i="18" s="1"/>
  <c r="I12" i="18"/>
  <c r="I62" i="18" s="1"/>
  <c r="T138" i="17"/>
  <c r="T141" i="17" s="1"/>
  <c r="S138" i="17"/>
  <c r="S141" i="17" s="1"/>
  <c r="R138" i="17"/>
  <c r="R141" i="17" s="1"/>
  <c r="Q138" i="17"/>
  <c r="Q141" i="17" s="1"/>
  <c r="P138" i="17"/>
  <c r="P141" i="17" s="1"/>
  <c r="O138" i="17"/>
  <c r="O141" i="17" s="1"/>
  <c r="N138" i="17"/>
  <c r="N141" i="17" s="1"/>
  <c r="M138" i="17"/>
  <c r="M141" i="17" s="1"/>
  <c r="L138" i="17"/>
  <c r="L141" i="17" s="1"/>
  <c r="K138" i="17"/>
  <c r="K141" i="17" s="1"/>
  <c r="T137" i="17"/>
  <c r="T140" i="17" s="1"/>
  <c r="S137" i="17"/>
  <c r="S140" i="17" s="1"/>
  <c r="R137" i="17"/>
  <c r="R140" i="17" s="1"/>
  <c r="Q137" i="17"/>
  <c r="Q140" i="17" s="1"/>
  <c r="P137" i="17"/>
  <c r="P140" i="17" s="1"/>
  <c r="O137" i="17"/>
  <c r="O140" i="17" s="1"/>
  <c r="N137" i="17"/>
  <c r="N140" i="17" s="1"/>
  <c r="M137" i="17"/>
  <c r="M140" i="17" s="1"/>
  <c r="L137" i="17"/>
  <c r="L140" i="17" s="1"/>
  <c r="K137" i="17"/>
  <c r="K140" i="17" s="1"/>
  <c r="T136" i="17"/>
  <c r="T139" i="17" s="1"/>
  <c r="S136" i="17"/>
  <c r="S139" i="17" s="1"/>
  <c r="R136" i="17"/>
  <c r="R139" i="17" s="1"/>
  <c r="Q136" i="17"/>
  <c r="Q139" i="17" s="1"/>
  <c r="P136" i="17"/>
  <c r="P139" i="17" s="1"/>
  <c r="O136" i="17"/>
  <c r="O139" i="17" s="1"/>
  <c r="N136" i="17"/>
  <c r="N139" i="17" s="1"/>
  <c r="M136" i="17"/>
  <c r="M139" i="17" s="1"/>
  <c r="L136" i="17"/>
  <c r="L139" i="17" s="1"/>
  <c r="K136" i="17"/>
  <c r="K139" i="17" s="1"/>
  <c r="C136" i="17"/>
  <c r="AE96" i="17"/>
  <c r="Z96" i="17"/>
  <c r="Y96" i="17"/>
  <c r="U96" i="17"/>
  <c r="P96" i="17"/>
  <c r="O96" i="17"/>
  <c r="AE95" i="17"/>
  <c r="Z95" i="17"/>
  <c r="Y95" i="17"/>
  <c r="U95" i="17"/>
  <c r="P95" i="17"/>
  <c r="O95" i="17"/>
  <c r="AE94" i="17"/>
  <c r="Z94" i="17"/>
  <c r="Y94" i="17"/>
  <c r="U94" i="17"/>
  <c r="P94" i="17"/>
  <c r="O94" i="17"/>
  <c r="AE93" i="17"/>
  <c r="Z93" i="17"/>
  <c r="Y93" i="17"/>
  <c r="U93" i="17"/>
  <c r="P93" i="17"/>
  <c r="O93" i="17"/>
  <c r="AE92" i="17"/>
  <c r="Z92" i="17"/>
  <c r="Y92" i="17"/>
  <c r="U92" i="17"/>
  <c r="P92" i="17"/>
  <c r="O92" i="17"/>
  <c r="AE90" i="17"/>
  <c r="Z90" i="17"/>
  <c r="Y90" i="17"/>
  <c r="U90" i="17"/>
  <c r="P90" i="17"/>
  <c r="O90" i="17"/>
  <c r="AT59" i="17"/>
  <c r="AT58" i="17"/>
  <c r="AT57" i="17"/>
  <c r="AT56" i="17"/>
  <c r="I49" i="23" l="1"/>
  <c r="I8" i="52" s="1"/>
  <c r="I39" i="20"/>
  <c r="I7" i="52" s="1"/>
  <c r="I43" i="20"/>
  <c r="I39" i="19"/>
  <c r="I6" i="52" s="1"/>
  <c r="I11" i="52" s="1"/>
  <c r="I103" i="18"/>
  <c r="I105" i="18"/>
  <c r="I106" i="18"/>
  <c r="I59" i="18"/>
  <c r="I9" i="52" s="1"/>
  <c r="I107" i="18"/>
  <c r="I104" i="18"/>
  <c r="I108" i="18"/>
  <c r="O8" i="42" l="1"/>
  <c r="O7" i="42"/>
  <c r="O9"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I48" authorId="0" shapeId="0" xr:uid="{00000000-0006-0000-0600-00000A000000}">
      <text>
        <r>
          <rPr>
            <b/>
            <sz val="9"/>
            <color indexed="81"/>
            <rFont val="Tahoma"/>
            <family val="2"/>
          </rPr>
          <t>Daniel:</t>
        </r>
        <r>
          <rPr>
            <sz val="9"/>
            <color indexed="81"/>
            <rFont val="Tahoma"/>
            <family val="2"/>
          </rPr>
          <t xml:space="preserve">
No se está midiendo la mano de obra.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Ba-k.com</author>
  </authors>
  <commentList>
    <comment ref="D27" authorId="0" shapeId="0" xr:uid="{D8548DC7-6BAF-46F2-AFE7-A96280897BD8}">
      <text>
        <r>
          <rPr>
            <sz val="8"/>
            <color indexed="81"/>
            <rFont val="Tahoma"/>
            <family val="2"/>
          </rPr>
          <t>Eje X
Estabilidad del entorno+Fuerzas de la Ind</t>
        </r>
      </text>
    </comment>
    <comment ref="E27" authorId="0" shapeId="0" xr:uid="{77B1184D-41F2-4351-B4A7-8A7EB78EE914}">
      <text>
        <r>
          <rPr>
            <sz val="8"/>
            <color indexed="81"/>
            <rFont val="Tahoma"/>
            <family val="2"/>
          </rPr>
          <t>EJE Y:
Fuerzas Financieras-Venajas competitivas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Albita</author>
  </authors>
  <commentList>
    <comment ref="Y27" authorId="0" shapeId="0" xr:uid="{A6E49DEB-5A27-4143-A904-000BE8BB8767}">
      <text>
        <r>
          <rPr>
            <sz val="8"/>
            <color indexed="81"/>
            <rFont val="Tahoma"/>
            <family val="2"/>
          </rPr>
          <t>Vector ponderado</t>
        </r>
      </text>
    </comment>
    <comment ref="Z27" authorId="0" shapeId="0" xr:uid="{DC47E8C5-28F4-47F1-A55E-4DE3BB96E461}">
      <text>
        <r>
          <rPr>
            <sz val="8"/>
            <color indexed="81"/>
            <rFont val="Tahoma"/>
            <family val="2"/>
          </rPr>
          <t>Vector de consistencia</t>
        </r>
      </text>
    </comment>
    <comment ref="M35" authorId="0" shapeId="0" xr:uid="{F2D94EED-16F5-4958-B284-9DE313732EBD}">
      <text>
        <r>
          <rPr>
            <sz val="8"/>
            <color indexed="81"/>
            <rFont val="Tahoma"/>
            <family val="2"/>
          </rPr>
          <t>Vector ponderado</t>
        </r>
      </text>
    </comment>
    <comment ref="N35" authorId="0" shapeId="0" xr:uid="{3A4C3645-1D02-41E8-9616-50EC247F725B}">
      <text>
        <r>
          <rPr>
            <sz val="8"/>
            <color indexed="81"/>
            <rFont val="Tahoma"/>
            <family val="2"/>
          </rPr>
          <t>Vector de consistencia</t>
        </r>
      </text>
    </comment>
    <comment ref="M70" authorId="0" shapeId="0" xr:uid="{1360C64A-A0BC-4197-B778-B75E4605EE04}">
      <text>
        <r>
          <rPr>
            <sz val="8"/>
            <color indexed="81"/>
            <rFont val="Tahoma"/>
            <family val="2"/>
          </rPr>
          <t>Vector ponderado</t>
        </r>
      </text>
    </comment>
    <comment ref="N70" authorId="0" shapeId="0" xr:uid="{101BC4A1-628D-4213-A219-F4A083BF2788}">
      <text>
        <r>
          <rPr>
            <sz val="8"/>
            <color indexed="81"/>
            <rFont val="Tahoma"/>
            <family val="2"/>
          </rPr>
          <t>Vector de consistencia</t>
        </r>
      </text>
    </comment>
    <comment ref="M107" authorId="0" shapeId="0" xr:uid="{1DAB669B-E416-477A-8478-BCAB3F93C382}">
      <text>
        <r>
          <rPr>
            <sz val="8"/>
            <color indexed="81"/>
            <rFont val="Tahoma"/>
            <family val="2"/>
          </rPr>
          <t>Vector ponderado</t>
        </r>
      </text>
    </comment>
    <comment ref="N107" authorId="0" shapeId="0" xr:uid="{3527A9F9-9A17-40BA-80F3-C63A7DAAB2B5}">
      <text>
        <r>
          <rPr>
            <sz val="8"/>
            <color indexed="81"/>
            <rFont val="Tahoma"/>
            <family val="2"/>
          </rPr>
          <t>Vector de consistencia</t>
        </r>
      </text>
    </comment>
    <comment ref="M144" authorId="0" shapeId="0" xr:uid="{AC159F77-D890-4387-A47B-F0494A4D3715}">
      <text>
        <r>
          <rPr>
            <sz val="8"/>
            <color indexed="81"/>
            <rFont val="Tahoma"/>
            <family val="2"/>
          </rPr>
          <t>Vector ponderado</t>
        </r>
      </text>
    </comment>
    <comment ref="N144" authorId="0" shapeId="0" xr:uid="{47F9DB99-6C93-4842-8872-C50DD35CECD5}">
      <text>
        <r>
          <rPr>
            <sz val="8"/>
            <color indexed="81"/>
            <rFont val="Tahoma"/>
            <family val="2"/>
          </rPr>
          <t>Vector de consistencia</t>
        </r>
      </text>
    </comment>
    <comment ref="M181" authorId="0" shapeId="0" xr:uid="{8504B438-FB4A-4AC6-AF07-784BEE9F09BD}">
      <text>
        <r>
          <rPr>
            <sz val="8"/>
            <color indexed="81"/>
            <rFont val="Tahoma"/>
            <family val="2"/>
          </rPr>
          <t>Vector ponderado</t>
        </r>
      </text>
    </comment>
    <comment ref="N181" authorId="0" shapeId="0" xr:uid="{6A6F87DC-BC17-4548-9AC7-DD2F650B4497}">
      <text>
        <r>
          <rPr>
            <sz val="8"/>
            <color indexed="81"/>
            <rFont val="Tahoma"/>
            <family val="2"/>
          </rPr>
          <t>Vector de consistencia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ADN Lean</author>
  </authors>
  <commentList>
    <comment ref="V6" authorId="0" shapeId="0" xr:uid="{6E5D40B1-0620-4C15-B3B3-41047DAE0CD2}">
      <text>
        <r>
          <rPr>
            <b/>
            <sz val="12"/>
            <color indexed="81"/>
            <rFont val="Tahoma"/>
            <family val="2"/>
          </rPr>
          <t>ADN Lean:</t>
        </r>
        <r>
          <rPr>
            <sz val="12"/>
            <color indexed="81"/>
            <rFont val="Tahoma"/>
            <family val="2"/>
          </rPr>
          <t xml:space="preserve">
A nivel monetario
A nivel unidades</t>
        </r>
      </text>
    </comment>
    <comment ref="V21" authorId="0" shapeId="0" xr:uid="{42F55FAF-95A6-47FD-BA38-AAC960483566}">
      <text>
        <r>
          <rPr>
            <b/>
            <sz val="12"/>
            <color indexed="81"/>
            <rFont val="Tahoma"/>
            <family val="2"/>
          </rPr>
          <t>ADN Lean:</t>
        </r>
        <r>
          <rPr>
            <sz val="12"/>
            <color indexed="81"/>
            <rFont val="Tahoma"/>
            <family val="2"/>
          </rPr>
          <t xml:space="preserve">
S = personal que se separó de la empresa en el periodo.
I = personal que se tenía al inicio del periodo.
F = personal que se tiene al final del periodo.</t>
        </r>
      </text>
    </comment>
  </commentList>
</comments>
</file>

<file path=xl/sharedStrings.xml><?xml version="1.0" encoding="utf-8"?>
<sst xmlns="http://schemas.openxmlformats.org/spreadsheetml/2006/main" count="2068" uniqueCount="1207">
  <si>
    <t>DIAGNOSTICO INTEGRAL
ENTENDIMIENTO DE LA EMPRESA</t>
  </si>
  <si>
    <t>Empresa</t>
  </si>
  <si>
    <t>NIT</t>
  </si>
  <si>
    <t>1. Descripción de la empresa (Reseña historica, tamaño y actividad economica)</t>
  </si>
  <si>
    <t>2. Encadenamiento</t>
  </si>
  <si>
    <t>2.1 Cadena de Valor de la empresa</t>
  </si>
  <si>
    <t>2.2 Cadena de Suministro</t>
  </si>
  <si>
    <t>2.3 Cadena Productiva a la que pertenece</t>
  </si>
  <si>
    <t>3. Elementos estratégicos</t>
  </si>
  <si>
    <t>3.1 Misión</t>
  </si>
  <si>
    <t>3.2 Visión</t>
  </si>
  <si>
    <t>3.3 Valores</t>
  </si>
  <si>
    <t>3.4 Proposito</t>
  </si>
  <si>
    <t>INTEGRANTES:</t>
  </si>
  <si>
    <t>ANEXO A. ANALISIS ESTRATEGICO PROYECTO DE GRADO: TRABAJO DIRIGIDO PARA K-LISTO PRODUCTOS ALIMENTICIOS SAS</t>
  </si>
  <si>
    <t>Alda María Pinto Carrillo</t>
  </si>
  <si>
    <t>Diana Lucia Gutiérrez Garzón</t>
  </si>
  <si>
    <t>Yeison Paz Gómez</t>
  </si>
  <si>
    <t>ANALISIS PESTEL</t>
  </si>
  <si>
    <t>Factores Claves del Entorno</t>
  </si>
  <si>
    <t>Comentarios</t>
  </si>
  <si>
    <t>MUY NEGATIVO</t>
  </si>
  <si>
    <t>NEGATIVO</t>
  </si>
  <si>
    <t>INDIFERENTE</t>
  </si>
  <si>
    <t>POSITIVO</t>
  </si>
  <si>
    <t>MUY POSITIVO</t>
  </si>
  <si>
    <t>RESULTADO</t>
  </si>
  <si>
    <t>FACTORES</t>
  </si>
  <si>
    <t>Resultado</t>
  </si>
  <si>
    <t>P</t>
  </si>
  <si>
    <t>Factores Políticos</t>
  </si>
  <si>
    <t>Políticos</t>
  </si>
  <si>
    <t>Políticas ecológicas y medioambientales</t>
  </si>
  <si>
    <t>Legislación de Plasticos de un solo uso</t>
  </si>
  <si>
    <t>económicos</t>
  </si>
  <si>
    <t>Legislación de energias renovables</t>
  </si>
  <si>
    <t>Sociales/Culturales</t>
  </si>
  <si>
    <t>Legislación nacional vigente que afecte al negocio considerado</t>
  </si>
  <si>
    <t>Impuesto saludable</t>
  </si>
  <si>
    <t>Tecnológicos</t>
  </si>
  <si>
    <t>Legislación rotulado nutricional</t>
  </si>
  <si>
    <t>Ecológicos</t>
  </si>
  <si>
    <t>Legislación nacional futura o prevista</t>
  </si>
  <si>
    <t>Legislación de grasas trans</t>
  </si>
  <si>
    <t>Legales</t>
  </si>
  <si>
    <t>Existencia de órganos legislativos o normativos que afecten a los sectores</t>
  </si>
  <si>
    <t>Invima y DIAN</t>
  </si>
  <si>
    <t>Promedio</t>
  </si>
  <si>
    <t>Políticas gubernamentales aplicables</t>
  </si>
  <si>
    <t>Apoyos a la internacionalización de la industria alimentaria</t>
  </si>
  <si>
    <t>Estructura del gobierno, tendencias políticas y duración de las legislaturas</t>
  </si>
  <si>
    <t>Gobierno de izquierda</t>
  </si>
  <si>
    <t>Cercanía de procesos electorales y su impacto en los mercados</t>
  </si>
  <si>
    <t>No aplica</t>
  </si>
  <si>
    <t>Políticas relativas al comercio nacional e internacional</t>
  </si>
  <si>
    <t>Exportación de alimentos a paises con TLC</t>
  </si>
  <si>
    <t>Existencia de ayudas, o subvenciones aplicables</t>
  </si>
  <si>
    <t>Existencia de grupos de interés o de presión, nacionales e internacionales</t>
  </si>
  <si>
    <t>Redpapaz</t>
  </si>
  <si>
    <t>Estabilidad política nacional dentro del contexto internacional</t>
  </si>
  <si>
    <t>Es estable</t>
  </si>
  <si>
    <t>Grado de fiabilidad o corrupción en las instituciones del país</t>
  </si>
  <si>
    <t>En medio del negocio las instituciones son fiables</t>
  </si>
  <si>
    <t>Grado de seguridad y existencia de terrorismo en el país</t>
  </si>
  <si>
    <t>Inseguridad en el suroccidente colombiano</t>
  </si>
  <si>
    <t>E</t>
  </si>
  <si>
    <t>Factores Económicos</t>
  </si>
  <si>
    <t>Situación de la economía nacional (análisis de coyuntura)</t>
  </si>
  <si>
    <t>Crecimiento 2024=0,9%, 2025=2,6% y 2026=2,8%</t>
  </si>
  <si>
    <t>Tendencias económicas del país</t>
  </si>
  <si>
    <t>Situación de la economía y tendencias en el entorno internacional</t>
  </si>
  <si>
    <t>Impuestos y política fiscal en el país</t>
  </si>
  <si>
    <t>Problemas de estacionalidad</t>
  </si>
  <si>
    <t>Naturaleza de los ciclos de comercialización y venta</t>
  </si>
  <si>
    <t>Factores económicos estructurales de los sectores en el país</t>
  </si>
  <si>
    <t>Tendencias en los mercados y canales de comercialización</t>
  </si>
  <si>
    <t>Tendencias y modas en las motivaciones de compra de los consumidores</t>
  </si>
  <si>
    <t>Tasas de interés y políticas cambiarias</t>
  </si>
  <si>
    <t>Mercado de divisas y comercio internacional en el entorno</t>
  </si>
  <si>
    <t>Nivel de liquidez de los consumidores en el país</t>
  </si>
  <si>
    <t>Índice de confianza de los consumidores en el país</t>
  </si>
  <si>
    <t>Impacto del nivel desempleo en los mercados</t>
  </si>
  <si>
    <t>Índice de productividad en el país y su situación en el entorno internacional</t>
  </si>
  <si>
    <t>S</t>
  </si>
  <si>
    <t>Factores Socio – culturales</t>
  </si>
  <si>
    <t>Cambios y tendencias en el estilo de vida nacional</t>
  </si>
  <si>
    <t>Demografía en el país</t>
  </si>
  <si>
    <t>Actitudes y opiniones de los consumidores en los mercados</t>
  </si>
  <si>
    <t>Motivaciones de compra, modas y tendencias en los mercados</t>
  </si>
  <si>
    <t>Influencia de los medios de información</t>
  </si>
  <si>
    <t>Factores sociales afectados por legislaciones nacionales o internacionales</t>
  </si>
  <si>
    <t>Importancia de la imagen de marca o de empresa en el país</t>
  </si>
  <si>
    <t>Patrones de compra/consumo de los consumidores</t>
  </si>
  <si>
    <t>Modelos de comportamiento y modas en el país</t>
  </si>
  <si>
    <t>Principales eventos y su influencia en los mercados</t>
  </si>
  <si>
    <t>Poder de compra de los consumidores y tendencias</t>
  </si>
  <si>
    <t>Factores étnicos y religiosos que afectan a los mercados</t>
  </si>
  <si>
    <t>Impacto de la publicidad y sus canales</t>
  </si>
  <si>
    <t>Factores éticos que afectan a los mercados</t>
  </si>
  <si>
    <t>Niveles de educación y formación en el país y su efecto en los mercados</t>
  </si>
  <si>
    <t>Cambios y tendencias en el sistema educativo</t>
  </si>
  <si>
    <t>Grado de diversidad en el país.</t>
  </si>
  <si>
    <t>Inmigración/emigración</t>
  </si>
  <si>
    <t>Niveles de bienestar y salud en el país</t>
  </si>
  <si>
    <t>Tendencias en el desarrollo de nuevas viviendas</t>
  </si>
  <si>
    <t>Situación laboral y actitud frente al trabajo en las empresas</t>
  </si>
  <si>
    <t>Capacidad y formación de los equipos directivos en el país</t>
  </si>
  <si>
    <t>Estilos de Management preponderantes en el país</t>
  </si>
  <si>
    <t>Cultura organizacional</t>
  </si>
  <si>
    <t>T</t>
  </si>
  <si>
    <t>Factores tecnológicos</t>
  </si>
  <si>
    <t>Desarrollos tecnológicos relevantes en el entorno</t>
  </si>
  <si>
    <t>Ayudas a la investigación en el país</t>
  </si>
  <si>
    <t>Tecnologías aplicables en el entorno</t>
  </si>
  <si>
    <t>Obsolescencia tecnológica en el entorno</t>
  </si>
  <si>
    <t>Estado del desarrollo industrial manufacturero en el país</t>
  </si>
  <si>
    <t>Estado de la tecnología de Información y Comunicaciones</t>
  </si>
  <si>
    <t>Mecanismos/tecnologías de compra utilizadas por los consumidores</t>
  </si>
  <si>
    <t>Legislación aplicable relativa a la tecnología</t>
  </si>
  <si>
    <t>Potencial de innovación en el país</t>
  </si>
  <si>
    <t>Acceso a la tecnología, licencias y patentes</t>
  </si>
  <si>
    <t>Gestión de la propiedad intelectual en el país</t>
  </si>
  <si>
    <t>Estado de la Investigación y Desarrollo en el país</t>
  </si>
  <si>
    <t>Fuentes y usos de la energía en el país</t>
  </si>
  <si>
    <t>Equipos y tecnologías relacionadas con la salud en el país</t>
  </si>
  <si>
    <t>Estado de desarrollo de la red Internet en el país</t>
  </si>
  <si>
    <t>Estado de la infraestructura de transporte en el país</t>
  </si>
  <si>
    <t>Desarrollos en biotecnología y genética en el país</t>
  </si>
  <si>
    <t>Estado de la disposición y tratamiento de residuos en el país</t>
  </si>
  <si>
    <t>Nuevos desarrollos tecnológicos en la enseñanza y el aprendizaje</t>
  </si>
  <si>
    <t>Herramientas de colaboración y redes sociales</t>
  </si>
  <si>
    <t>Desarrollos en software informático en el país</t>
  </si>
  <si>
    <t>Factores Ecológicos</t>
  </si>
  <si>
    <t>Consideraciones ecológicas y medioambientales</t>
  </si>
  <si>
    <t>Regulaciones medioambientales aplicables, nacionales e internacionales</t>
  </si>
  <si>
    <t>Impacto de los aspectos medioambientales en los consumidores</t>
  </si>
  <si>
    <t>Concepto de valor medioambiental en el mercado</t>
  </si>
  <si>
    <t>Cultura empresarial en el país respecto a los factores medioambientales</t>
  </si>
  <si>
    <t>Manejo de residuos contaminantes en el país</t>
  </si>
  <si>
    <t>Importancia del impacto del desarrollo industrial en el medio ambiente</t>
  </si>
  <si>
    <t>L</t>
  </si>
  <si>
    <t>Factores Legales</t>
  </si>
  <si>
    <t>Legislación vigente aplicable, en los mercados del entorno</t>
  </si>
  <si>
    <t>Legislación futura aplicable</t>
  </si>
  <si>
    <t>La legislación Internacional aplicable</t>
  </si>
  <si>
    <t>Órganos de regulación y procesos aplicables</t>
  </si>
  <si>
    <t>Legislación laboral aplicable en el país</t>
  </si>
  <si>
    <t>Leyes de protección a los consumidores</t>
  </si>
  <si>
    <t>Regulaciones específicas aplicables a los sectores empresariales</t>
  </si>
  <si>
    <t>Leyes que regulan la competencia en el país</t>
  </si>
  <si>
    <t>ASPECTO</t>
  </si>
  <si>
    <t>OPORTUNIDADES</t>
  </si>
  <si>
    <t>AMENAZAS</t>
  </si>
  <si>
    <t>Políticos:</t>
  </si>
  <si>
    <r>
      <rPr>
        <b/>
        <sz val="11"/>
        <color theme="1"/>
        <rFont val="Calibri"/>
        <family val="2"/>
        <scheme val="minor"/>
      </rPr>
      <t>Tratados de libre comercio vigentes:</t>
    </r>
    <r>
      <rPr>
        <sz val="11"/>
        <color theme="1"/>
        <rFont val="Calibri"/>
        <family val="2"/>
        <scheme val="minor"/>
      </rPr>
      <t xml:space="preserve"> Los acuerdos comerciales con Estados Unidos, la Unión Europea y otros países pueden facilitar la exportación de productos congelados.</t>
    </r>
  </si>
  <si>
    <r>
      <rPr>
        <b/>
        <sz val="11"/>
        <color theme="1"/>
        <rFont val="Calibri"/>
        <family val="2"/>
        <scheme val="minor"/>
      </rPr>
      <t>Inestabilidad política:</t>
    </r>
    <r>
      <rPr>
        <sz val="11"/>
        <color theme="1"/>
        <rFont val="Calibri"/>
        <family val="2"/>
        <scheme val="minor"/>
      </rPr>
      <t xml:space="preserve"> Las tensiones políticas y posibles cambios en el gobierno pueden afectar las regulaciones comerciales y las políticas fiscales, impactando la rentabilidad.</t>
    </r>
  </si>
  <si>
    <r>
      <rPr>
        <b/>
        <sz val="11"/>
        <color theme="1"/>
        <rFont val="Calibri"/>
        <family val="2"/>
        <scheme val="minor"/>
      </rPr>
      <t>Políticas de apoyo a la agroindustria:</t>
    </r>
    <r>
      <rPr>
        <sz val="11"/>
        <color theme="1"/>
        <rFont val="Calibri"/>
        <family val="2"/>
        <scheme val="minor"/>
      </rPr>
      <t xml:space="preserve"> El gobierno colombiano ha impulsado iniciativas para fortalecer el sector agroindustrial, lo que podría beneficiar a los proveedores locales de insumos.</t>
    </r>
  </si>
  <si>
    <r>
      <rPr>
        <b/>
        <sz val="11"/>
        <color theme="1"/>
        <rFont val="Calibri"/>
        <family val="2"/>
        <scheme val="minor"/>
      </rPr>
      <t>Restricciones y controles de precios:</t>
    </r>
    <r>
      <rPr>
        <sz val="11"/>
        <color theme="1"/>
        <rFont val="Calibri"/>
        <family val="2"/>
        <scheme val="minor"/>
      </rPr>
      <t xml:space="preserve"> Algunas medidas gubernamentales para controlar la inflación pueden imponer restricciones o fijar precios para ciertos alimentos.</t>
    </r>
  </si>
  <si>
    <t>Económicos:</t>
  </si>
  <si>
    <r>
      <rPr>
        <b/>
        <sz val="11"/>
        <color theme="1"/>
        <rFont val="Calibri"/>
        <family val="2"/>
        <scheme val="minor"/>
      </rPr>
      <t>Crecimiento del PIB en Colombia:</t>
    </r>
    <r>
      <rPr>
        <sz val="11"/>
        <color theme="1"/>
        <rFont val="Calibri"/>
        <family val="2"/>
        <scheme val="minor"/>
      </rPr>
      <t xml:space="preserve"> La recuperación económica post-pandemia ha mostrado un crecimiento del consumo, especialmente en productos de conveniencia como los congelados.</t>
    </r>
  </si>
  <si>
    <r>
      <rPr>
        <b/>
        <sz val="11"/>
        <color theme="1"/>
        <rFont val="Calibri"/>
        <family val="2"/>
        <scheme val="minor"/>
      </rPr>
      <t>Incremento de precios de combutibles:</t>
    </r>
    <r>
      <rPr>
        <sz val="11"/>
        <color theme="1"/>
        <rFont val="Calibri"/>
        <family val="2"/>
        <scheme val="minor"/>
      </rPr>
      <t xml:space="preserve"> el incremento de los combustibles pueden aumentar los costos de insumos agricolas, afectando la rentabilidad de la empresa.</t>
    </r>
  </si>
  <si>
    <r>
      <rPr>
        <b/>
        <sz val="11"/>
        <color theme="1"/>
        <rFont val="Calibri"/>
        <family val="2"/>
        <scheme val="minor"/>
      </rPr>
      <t>Inflación controlada en ciertos sectores:</t>
    </r>
    <r>
      <rPr>
        <sz val="11"/>
        <color theme="1"/>
        <rFont val="Calibri"/>
        <family val="2"/>
        <scheme val="minor"/>
      </rPr>
      <t xml:space="preserve"> Si la inflación es más baja en el sector de alimentos que en otros sectores, se podrían mantener los costos de producción relativamente estables.</t>
    </r>
  </si>
  <si>
    <r>
      <rPr>
        <b/>
        <sz val="11"/>
        <color theme="1"/>
        <rFont val="Calibri"/>
        <family val="2"/>
        <scheme val="minor"/>
      </rPr>
      <t xml:space="preserve">Aumento del desempleo: </t>
    </r>
    <r>
      <rPr>
        <sz val="11"/>
        <color theme="1"/>
        <rFont val="Calibri"/>
        <family val="2"/>
        <scheme val="minor"/>
      </rPr>
      <t>Si el desempleo sigue siendo alto, podría haber una contracción en el consumo doméstico, afectando la demanda de productos congelados.</t>
    </r>
  </si>
  <si>
    <t>Sociales:</t>
  </si>
  <si>
    <r>
      <rPr>
        <b/>
        <sz val="11"/>
        <color theme="1"/>
        <rFont val="Calibri"/>
        <family val="2"/>
        <scheme val="minor"/>
      </rPr>
      <t>Cambios en los hábitos de consumo:</t>
    </r>
    <r>
      <rPr>
        <sz val="11"/>
        <color theme="1"/>
        <rFont val="Calibri"/>
        <family val="2"/>
        <scheme val="minor"/>
      </rPr>
      <t xml:space="preserve"> Los consumidores colombianos están adoptando cada vez más alimentos preparados y congelados debido a la conveniencia que ofrecen, lo que puede aumentar la demanda.</t>
    </r>
  </si>
  <si>
    <r>
      <rPr>
        <b/>
        <sz val="11"/>
        <color theme="1"/>
        <rFont val="Calibri"/>
        <family val="2"/>
        <scheme val="minor"/>
      </rPr>
      <t>Desigualdad económica:</t>
    </r>
    <r>
      <rPr>
        <sz val="11"/>
        <color theme="1"/>
        <rFont val="Calibri"/>
        <family val="2"/>
        <scheme val="minor"/>
      </rPr>
      <t xml:space="preserve"> A pesar de la recuperación económica, la disparidad de ingresos podría limitar la capacidad de ciertas clases sociales para acceder a productos más costosos o de mayor calidad.</t>
    </r>
  </si>
  <si>
    <r>
      <rPr>
        <b/>
        <sz val="11"/>
        <color theme="1"/>
        <rFont val="Calibri"/>
        <family val="2"/>
        <scheme val="minor"/>
      </rPr>
      <t>Creciente conciencia sobre la seguridad alimentaria:</t>
    </r>
    <r>
      <rPr>
        <sz val="11"/>
        <color theme="1"/>
        <rFont val="Calibri"/>
        <family val="2"/>
        <scheme val="minor"/>
      </rPr>
      <t xml:space="preserve"> Los consumidores valoran más los alimentos que ofrecen longevidad y facilidad de conservación, como los productos congelados.</t>
    </r>
  </si>
  <si>
    <r>
      <rPr>
        <b/>
        <sz val="11"/>
        <color theme="1"/>
        <rFont val="Calibri"/>
        <family val="2"/>
        <scheme val="minor"/>
      </rPr>
      <t>Migración y desplazamiento:</t>
    </r>
    <r>
      <rPr>
        <sz val="11"/>
        <color theme="1"/>
        <rFont val="Calibri"/>
        <family val="2"/>
        <scheme val="minor"/>
      </rPr>
      <t xml:space="preserve"> Movimientos de población y problemas sociales podrían alterar los patrones de consumo en algunas regiones del país.</t>
    </r>
  </si>
  <si>
    <t>Tecnológicos:</t>
  </si>
  <si>
    <r>
      <rPr>
        <b/>
        <sz val="11"/>
        <color theme="1"/>
        <rFont val="Calibri"/>
        <family val="2"/>
        <scheme val="minor"/>
      </rPr>
      <t>Avances en la cadena de frío:</t>
    </r>
    <r>
      <rPr>
        <sz val="11"/>
        <color theme="1"/>
        <rFont val="Calibri"/>
        <family val="2"/>
        <scheme val="minor"/>
      </rPr>
      <t xml:space="preserve"> Innovaciones tecnológicas en almacenamiento y distribución de productos congelados permiten a las empresas llegar a más mercados con mayor eficiencia.</t>
    </r>
  </si>
  <si>
    <r>
      <rPr>
        <b/>
        <sz val="11"/>
        <color theme="1"/>
        <rFont val="Calibri"/>
        <family val="2"/>
        <scheme val="minor"/>
      </rPr>
      <t>Costo de la adopción tecnológica:</t>
    </r>
    <r>
      <rPr>
        <sz val="11"/>
        <color theme="1"/>
        <rFont val="Calibri"/>
        <family val="2"/>
        <scheme val="minor"/>
      </rPr>
      <t xml:space="preserve"> Implementar nuevas tecnologías en la cadena de frío y distribución puede requerir una inversión significativa, lo cual podría ser una barrera para la adopción rápida.</t>
    </r>
  </si>
  <si>
    <r>
      <rPr>
        <b/>
        <sz val="11"/>
        <color theme="1"/>
        <rFont val="Calibri"/>
        <family val="2"/>
        <scheme val="minor"/>
      </rPr>
      <t>Digitalización y comercio electrónico:</t>
    </r>
    <r>
      <rPr>
        <sz val="11"/>
        <color theme="1"/>
        <rFont val="Calibri"/>
        <family val="2"/>
        <scheme val="minor"/>
      </rPr>
      <t xml:space="preserve"> El crecimiento del comercio en línea brinda nuevas oportunidades para vender productos congelados directamente a los consumidores.</t>
    </r>
  </si>
  <si>
    <r>
      <rPr>
        <b/>
        <sz val="11"/>
        <color theme="1"/>
        <rFont val="Calibri"/>
        <family val="2"/>
        <scheme val="minor"/>
      </rPr>
      <t>Ciberseguridad:</t>
    </r>
    <r>
      <rPr>
        <sz val="11"/>
        <color theme="1"/>
        <rFont val="Calibri"/>
        <family val="2"/>
        <scheme val="minor"/>
      </rPr>
      <t xml:space="preserve"> A medida que la digitalización avanza, las empresas se enfrentan a riesgos relacionados con ciberataques que podrían afectar las operaciones logísticas.</t>
    </r>
  </si>
  <si>
    <t>Ambientales:</t>
  </si>
  <si>
    <r>
      <rPr>
        <b/>
        <sz val="11"/>
        <color theme="1"/>
        <rFont val="Calibri"/>
        <family val="2"/>
        <scheme val="minor"/>
      </rPr>
      <t>Preferencia por empresas sostenibles:</t>
    </r>
    <r>
      <rPr>
        <sz val="11"/>
        <color theme="1"/>
        <rFont val="Calibri"/>
        <family val="2"/>
        <scheme val="minor"/>
      </rPr>
      <t xml:space="preserve"> Los consumidores y socios comerciales valoran cada vez más a las empresas que adoptan prácticas amigables con el medio ambiente, lo que puede ser una ventaja competitiva si la empresa implementa prácticas sostenibles.</t>
    </r>
  </si>
  <si>
    <r>
      <rPr>
        <b/>
        <sz val="11"/>
        <color theme="1"/>
        <rFont val="Calibri"/>
        <family val="2"/>
        <scheme val="minor"/>
      </rPr>
      <t>Normativas ambientales más estrictas:</t>
    </r>
    <r>
      <rPr>
        <sz val="11"/>
        <color theme="1"/>
        <rFont val="Calibri"/>
        <family val="2"/>
        <scheme val="minor"/>
      </rPr>
      <t xml:space="preserve"> Regulaciones para reducir las emisiones de carbono o gestionar residuos pueden imponer costos adicionales para cumplir con estándares medioambientales.</t>
    </r>
  </si>
  <si>
    <r>
      <rPr>
        <b/>
        <sz val="11"/>
        <color theme="1"/>
        <rFont val="Calibri"/>
        <family val="2"/>
        <scheme val="minor"/>
      </rPr>
      <t>Innovaciones en empaques eco-friendly:</t>
    </r>
    <r>
      <rPr>
        <sz val="11"/>
        <color theme="1"/>
        <rFont val="Calibri"/>
        <family val="2"/>
        <scheme val="minor"/>
      </rPr>
      <t xml:space="preserve"> La demanda de empaques reciclables o biodegradables en productos congelados puede diferenciar a la empresa en el mercado.</t>
    </r>
  </si>
  <si>
    <r>
      <rPr>
        <b/>
        <sz val="11"/>
        <color theme="1"/>
        <rFont val="Calibri"/>
        <family val="2"/>
        <scheme val="minor"/>
      </rPr>
      <t>Cambios climáticos:</t>
    </r>
    <r>
      <rPr>
        <sz val="11"/>
        <color theme="1"/>
        <rFont val="Calibri"/>
        <family val="2"/>
        <scheme val="minor"/>
      </rPr>
      <t xml:space="preserve"> Fenómenos climáticos adversos pueden afectar el suministro de materia prima agrícola, impactando la disponibilidad y precios de los insumos.</t>
    </r>
  </si>
  <si>
    <t>Legales:</t>
  </si>
  <si>
    <r>
      <rPr>
        <b/>
        <sz val="11"/>
        <color theme="1"/>
        <rFont val="Calibri"/>
        <family val="2"/>
        <scheme val="minor"/>
      </rPr>
      <t>Incentivos fiscales para la inversión en tecnología:</t>
    </r>
    <r>
      <rPr>
        <sz val="11"/>
        <color theme="1"/>
        <rFont val="Calibri"/>
        <family val="2"/>
        <scheme val="minor"/>
      </rPr>
      <t xml:space="preserve"> El gobierno podría ofrecer incentivos para modernizar procesos, mejorar la eficiencia energética o adoptar tecnología para reducir el impacto ambiental.</t>
    </r>
  </si>
  <si>
    <r>
      <rPr>
        <b/>
        <sz val="11"/>
        <color theme="1"/>
        <rFont val="Calibri"/>
        <family val="2"/>
        <scheme val="minor"/>
      </rPr>
      <t>Normativas estrictas de etiquetado y seguridad alimentaria:</t>
    </r>
    <r>
      <rPr>
        <sz val="11"/>
        <color theme="1"/>
        <rFont val="Calibri"/>
        <family val="2"/>
        <scheme val="minor"/>
      </rPr>
      <t xml:space="preserve"> Los requisitos legales para el etiquetado y la seguridad alimentaria podrían aumentar los costos operativos y obligar a la empresa a ajustar su cadena de suministro.</t>
    </r>
  </si>
  <si>
    <r>
      <rPr>
        <b/>
        <sz val="11"/>
        <color theme="1"/>
        <rFont val="Calibri"/>
        <family val="2"/>
        <scheme val="minor"/>
      </rPr>
      <t>Normativas Fiscales:</t>
    </r>
    <r>
      <rPr>
        <sz val="11"/>
        <color theme="1"/>
        <rFont val="Calibri"/>
        <family val="2"/>
        <scheme val="minor"/>
      </rPr>
      <t xml:space="preserve"> el impuesto saludable para el proximomaño sube al 20% lo que impacta en maypres precios y posible disminución del consumo.</t>
    </r>
  </si>
  <si>
    <r>
      <rPr>
        <b/>
        <sz val="11"/>
        <color theme="1"/>
        <rFont val="Calibri"/>
        <family val="2"/>
        <scheme val="minor"/>
      </rPr>
      <t>Leyes laborales:</t>
    </r>
    <r>
      <rPr>
        <sz val="11"/>
        <color theme="1"/>
        <rFont val="Calibri"/>
        <family val="2"/>
        <scheme val="minor"/>
      </rPr>
      <t xml:space="preserve"> Cambios en la legislación laboral que incrementen el salario mínimo o los beneficios obligatorios pueden aumentar los costos de operación.</t>
    </r>
  </si>
  <si>
    <t>ANALISIS SOBRE LAS 5 FUERZAS DE PORTER</t>
  </si>
  <si>
    <r>
      <t>Esta fuerza competitiva  versa sobre la facilidad o dificultad que un nuevo competidor puede experimentar cuando quiere empezar a operar en un sector determinado. Michael Porter identifica ciertas barreras que dificultan la entrada de nuevos competidores en un mercado:</t>
    </r>
    <r>
      <rPr>
        <b/>
        <sz val="8"/>
        <color theme="1"/>
        <rFont val="Calibri"/>
        <family val="2"/>
        <scheme val="minor"/>
      </rPr>
      <t xml:space="preserve">
Los competidores entrantes (a la industria) amenazan a las compañías establecidas.
</t>
    </r>
    <r>
      <rPr>
        <sz val="8"/>
        <color theme="1"/>
        <rFont val="Calibri"/>
        <family val="2"/>
        <scheme val="minor"/>
      </rPr>
      <t>Barreras al ingreso:
1. Lealtad de marca
2. Ventajas absolutas de costo
3. Economías de escala
4. Costos ínter cambiantes
5. Normativas Gubernamentales
6. Las barreras al ingreso reducen la amenaza de nueva competencia</t>
    </r>
  </si>
  <si>
    <t>NUEVOS COMPETIDORES</t>
  </si>
  <si>
    <t>MIN</t>
  </si>
  <si>
    <t>MAX</t>
  </si>
  <si>
    <t>EVALUACIÓN GENERAL</t>
  </si>
  <si>
    <t>PROMEDIO</t>
  </si>
  <si>
    <t>PONDERACIÓN</t>
  </si>
  <si>
    <t>Economia de escala</t>
  </si>
  <si>
    <t>PEQUEÑAS</t>
  </si>
  <si>
    <t>GRANDES</t>
  </si>
  <si>
    <t>Inversión en investigación y desarrollo de productos o servicios</t>
  </si>
  <si>
    <t>RIVALIDAD ENTRE COMPETIDORES</t>
  </si>
  <si>
    <t>Inversión en mercadeo</t>
  </si>
  <si>
    <t>ESCASA</t>
  </si>
  <si>
    <t>IMPORTANTE</t>
  </si>
  <si>
    <t>PODER DE LOS COMPRADORES</t>
  </si>
  <si>
    <t>Inversión en servicios</t>
  </si>
  <si>
    <t>PODER DE LOS PROVEEDORES</t>
  </si>
  <si>
    <t>Diferenciación del producto</t>
  </si>
  <si>
    <t>PRODUCTOS SUSTITUTOS</t>
  </si>
  <si>
    <t>Requerimientos de capital para operar en el sector</t>
  </si>
  <si>
    <t>BAJOS</t>
  </si>
  <si>
    <t>ALTOS</t>
  </si>
  <si>
    <t>PROMEDIO PONDERADO:</t>
  </si>
  <si>
    <t>Costo que incurre un cliente al cambiar a una empresa distinta</t>
  </si>
  <si>
    <t>BAJO</t>
  </si>
  <si>
    <t>ALTO</t>
  </si>
  <si>
    <t>Facilidad de acceso a canales de distribución para vender sus productos</t>
  </si>
  <si>
    <t>AMPLIO</t>
  </si>
  <si>
    <t>RESTRINGIDO</t>
  </si>
  <si>
    <t>ATRACTIVO BAJO</t>
  </si>
  <si>
    <t>-2,00 Y -0,66</t>
  </si>
  <si>
    <t>Ventajas en costo de las empresas ya establecidas</t>
  </si>
  <si>
    <t>PEQUEÑOS</t>
  </si>
  <si>
    <t>ATRACTIVO MEDIO</t>
  </si>
  <si>
    <t>-0,67 Y 0,66</t>
  </si>
  <si>
    <t>Politica Gubernamental que dificulta la entrada de otras empresas</t>
  </si>
  <si>
    <t>INEXISTENTE</t>
  </si>
  <si>
    <t>ALTA</t>
  </si>
  <si>
    <t>ATRACTIVO ALTO</t>
  </si>
  <si>
    <t>0,67 Y 2,00</t>
  </si>
  <si>
    <t>Historia de represalias</t>
  </si>
  <si>
    <t>Firmas establecidas con recursos</t>
  </si>
  <si>
    <t>POCAS</t>
  </si>
  <si>
    <t>MUCHAS</t>
  </si>
  <si>
    <t>Firmas establecidas con activos de dificil liquides</t>
  </si>
  <si>
    <t>Precio de entrada disuasivo</t>
  </si>
  <si>
    <t>EXISTENTE</t>
  </si>
  <si>
    <t>Experiencia y aprendizaje requeridos para entrar al negocio del sector</t>
  </si>
  <si>
    <t>POCOS</t>
  </si>
  <si>
    <t>MUCHOS</t>
  </si>
  <si>
    <t>Lealtad de los clientes en la industria</t>
  </si>
  <si>
    <t>BAJA</t>
  </si>
  <si>
    <r>
      <t>El nivel de competitividad en un área, ramo o sector específico viene marcado por el grado de rivalidad entre los competidores existentes.  La competitividad es mucho más intensa en un sector en la que prevalecen las siguientes condiciones:</t>
    </r>
    <r>
      <rPr>
        <b/>
        <sz val="8"/>
        <color theme="1"/>
        <rFont val="Calibri"/>
        <family val="2"/>
        <scheme val="minor"/>
      </rPr>
      <t xml:space="preserve">
La intensidad de la rivalidad competitiva en una industria surge de:
</t>
    </r>
    <r>
      <rPr>
        <sz val="8"/>
        <color theme="1"/>
        <rFont val="Calibri"/>
        <family val="2"/>
        <scheme val="minor"/>
      </rPr>
      <t>1. La estructura competitiva de la industria.
2. Las condiciones de la demanda (crecimiento o declinación) en la industria.
3. El tamaño de las barreras de salida en la industria.</t>
    </r>
  </si>
  <si>
    <t>Según el # de competidores que tan alta es la competencia en el sector</t>
  </si>
  <si>
    <t>Crecimiento relativo de la industria</t>
  </si>
  <si>
    <t>LENTO</t>
  </si>
  <si>
    <t>RAPIDO</t>
  </si>
  <si>
    <t>Fluctuación de precios en la industria</t>
  </si>
  <si>
    <t>Costo fijo</t>
  </si>
  <si>
    <t>Diferenciación o costo de cambio de clientes</t>
  </si>
  <si>
    <t>Aumentos de capacidad</t>
  </si>
  <si>
    <t>GRANDES INCREMENTOS</t>
  </si>
  <si>
    <t>PEQUEÑOS INCREMENTOS</t>
  </si>
  <si>
    <t>Tiempo de respuesta para cumplir compromisos</t>
  </si>
  <si>
    <t>Diversidad de competidores</t>
  </si>
  <si>
    <t>Intereses estrategicos</t>
  </si>
  <si>
    <t>BARRERAS DE SALIDA</t>
  </si>
  <si>
    <t>Especialización de Activos</t>
  </si>
  <si>
    <t>Costos de salida</t>
  </si>
  <si>
    <t>Interrelación estrategica</t>
  </si>
  <si>
    <t>Barreras emocionales vinculo entre dueños y gerentes con la empresa</t>
  </si>
  <si>
    <t>ALTAS</t>
  </si>
  <si>
    <t>BAJAS</t>
  </si>
  <si>
    <t>Restricciones Gubernamentales y sociales</t>
  </si>
  <si>
    <r>
      <t>Cuando los clientes están muy concentrados, son muchos o compran grandes volúmenes, su poder de negociación representa una fuerza importante que afecta la intensidad de la competencia en un sector.</t>
    </r>
    <r>
      <rPr>
        <b/>
        <sz val="8"/>
        <color theme="1"/>
        <rFont val="Calibri"/>
        <family val="2"/>
        <scheme val="minor"/>
      </rPr>
      <t xml:space="preserve">
Los compradores tienen más poder cuando:</t>
    </r>
    <r>
      <rPr>
        <sz val="8"/>
        <color theme="1"/>
        <rFont val="Calibri"/>
        <family val="2"/>
        <scheme val="minor"/>
      </rPr>
      <t xml:space="preserve">
1. Los vendedores son pocos y pequeños y los compradores pocos y grandes.
2. Los compradores adquieren grandes cantidades.
3. Un comprador individual es un gran cliente.
4. Los compradores pueden cambiar proveedores a bajo costo.
5. Los compradores compran de múltiples vendedores a la vez.
6. Los compradores pueden integrarse fácilmente hacia atrás.</t>
    </r>
  </si>
  <si>
    <t>% Compras en costos del comprador</t>
  </si>
  <si>
    <t>% Compras en ventas del vendedor</t>
  </si>
  <si>
    <t>Nivel de negociación con los clientes</t>
  </si>
  <si>
    <t>COMPLEJAS Y RIGIDAS</t>
  </si>
  <si>
    <t>FLEXIBLES</t>
  </si>
  <si>
    <t>Nivel de diversificación de los compradores, si la empresa depende de uno o varios clientes</t>
  </si>
  <si>
    <t>Diferenciación del producto comprado</t>
  </si>
  <si>
    <t>Costo en el que incurre un cliente al cambiar al producto de otra empresa</t>
  </si>
  <si>
    <t>Rentabilidad de los compradores</t>
  </si>
  <si>
    <t>Contribución compras a calidad / servicio del comprador</t>
  </si>
  <si>
    <t>GRAN FRACCIÓN</t>
  </si>
  <si>
    <t>PEQUEÑA FRACCIÓN</t>
  </si>
  <si>
    <t>Posibilidad del comprador en dedicarse a competir con la empresa</t>
  </si>
  <si>
    <t>grado de involucramiento del cliente en los servicios que presta la empresa</t>
  </si>
  <si>
    <t>Grado de información del comprador</t>
  </si>
  <si>
    <t>Posibilidad del comprador de afectar al consumidor final</t>
  </si>
  <si>
    <r>
      <t>El poder de negociación de los proveedores afecta la intensidad de la competencia en un sector, especialmente cuando existe una gran cantidad de proveedores, cuando sólo existen unas cuantas materias primas sustitutas buenas o cuando el costo por cambiar de materias primas es especialmente caro.</t>
    </r>
    <r>
      <rPr>
        <b/>
        <sz val="8"/>
        <color theme="1"/>
        <rFont val="Calibri"/>
        <family val="2"/>
        <scheme val="minor"/>
      </rPr>
      <t xml:space="preserve">
Los proveedores tienen poder de negociación si:</t>
    </r>
    <r>
      <rPr>
        <sz val="8"/>
        <color theme="1"/>
        <rFont val="Calibri"/>
        <family val="2"/>
        <scheme val="minor"/>
      </rPr>
      <t xml:space="preserve">
1. Sus productos tienen pocos sustitutos y son importantes para los compradores.
2. La industria del comprador no es un cliente importante para el proveedor.
3. La diferenciación hace costoso que los compradores cambien de proveedor.
4. Los proveedores pueden integrarse hacia delante y competir con los compradores, y estos no pueden integrarse hacia atrás para llenar sus necesidades.</t>
    </r>
  </si>
  <si>
    <t># de proveedores importantes en el sector</t>
  </si>
  <si>
    <t>ESCASOS</t>
  </si>
  <si>
    <t>Ubicación de los proveedores con a la empresa</t>
  </si>
  <si>
    <t>LEJANO Y DIFICIL</t>
  </si>
  <si>
    <t>CERCANO Y FACIL</t>
  </si>
  <si>
    <t>Niveles de negociación con los proveedores</t>
  </si>
  <si>
    <t>Grado de confianza en los proveedores</t>
  </si>
  <si>
    <t>Relaciones con los proveedores</t>
  </si>
  <si>
    <t>CERRADAS</t>
  </si>
  <si>
    <t>ABIERTAS</t>
  </si>
  <si>
    <t>nivel de calidad de los productos de los proveedores</t>
  </si>
  <si>
    <t>Posibilidad de disponer de productos sustitutos</t>
  </si>
  <si>
    <t>% compras en ventas del proveedor (dependencia de los proveedores)</t>
  </si>
  <si>
    <t>% compras en costos de la industria</t>
  </si>
  <si>
    <t>Costo de cambiar de proveedor</t>
  </si>
  <si>
    <t>Amenaza proveedores integración adelante (que se conviertan en competencia)</t>
  </si>
  <si>
    <t>Esta fuerza competitiva  se refiere a la facilidad con la que un comprador puede sustituir un tipo de producto o servicio por otro. 
La amenaza competitiva de los productos sustitutos incrementa conforme se acercan en su capacidad de llenar necesidades de los clientes.</t>
  </si>
  <si>
    <t>Disponibilidad de sustitutos cercanos</t>
  </si>
  <si>
    <t>Estrategias para generar nuevos productos o servicios sustitutos</t>
  </si>
  <si>
    <t>INEXISTENTES</t>
  </si>
  <si>
    <t>AGRESIVAS</t>
  </si>
  <si>
    <t>Costos de cambiar productos sustitutos incurridos por el usuario</t>
  </si>
  <si>
    <t>Rentabilidad del producto sustituto</t>
  </si>
  <si>
    <t>Contraste del Valor/precio del producto sustituto para la empresa</t>
  </si>
  <si>
    <t>ANALISIS DE CURVA DE VALOR</t>
  </si>
  <si>
    <t>FACTORES COMPETITIVOS</t>
  </si>
  <si>
    <t>K-listo</t>
  </si>
  <si>
    <t>Congelados Criss</t>
  </si>
  <si>
    <t>Congelados Farah</t>
  </si>
  <si>
    <t>McCain</t>
  </si>
  <si>
    <t>Goya Foods</t>
  </si>
  <si>
    <t>Prom REF</t>
  </si>
  <si>
    <t>Precio</t>
  </si>
  <si>
    <t>Antojos Típicos de sus regiones</t>
  </si>
  <si>
    <t>Ventas a corporaciones o instituciones</t>
  </si>
  <si>
    <t>Productos sin conservantes o químicos</t>
  </si>
  <si>
    <t>Establecimientos para probar los productos preparados</t>
  </si>
  <si>
    <t>Variedad de antojos típicos de otras regiones</t>
  </si>
  <si>
    <t>Visibilidad y promoción de prácticas sostenibles y compromiso social.</t>
  </si>
  <si>
    <t>Interacción constante y publicaciones de diferentes estilos.</t>
  </si>
  <si>
    <t>Variedad de opciones de cada producto para diferentes gustos</t>
  </si>
  <si>
    <t>Visibilidad de información en redes respecto a los productos congelados</t>
  </si>
  <si>
    <t>Opciones de congelados cárnicos</t>
  </si>
  <si>
    <t>Opciones veganas o a base de vegetales</t>
  </si>
  <si>
    <t>Obtención y visibilidad de certificaciones reconocimientos y noticias</t>
  </si>
  <si>
    <t>DIAGNOSTICO INTEGRAL
GESTIÓN HUMANA</t>
  </si>
  <si>
    <t>NIVEL DE CALIFICACIÓN</t>
  </si>
  <si>
    <t>RANGO DE MEDICION DE PRODUCTIVIDAD</t>
  </si>
  <si>
    <t>EMPRESA</t>
  </si>
  <si>
    <t>No existe</t>
  </si>
  <si>
    <t>Excelente</t>
  </si>
  <si>
    <t>81% - 100%</t>
  </si>
  <si>
    <t>FECHA</t>
  </si>
  <si>
    <t>En construcción</t>
  </si>
  <si>
    <t>Muy Bien</t>
  </si>
  <si>
    <t>61% - 80%</t>
  </si>
  <si>
    <t>CIUDAD</t>
  </si>
  <si>
    <t>Cali</t>
  </si>
  <si>
    <t>Formalizado</t>
  </si>
  <si>
    <t>Bien</t>
  </si>
  <si>
    <t>41% - 60%</t>
  </si>
  <si>
    <t>LIDER</t>
  </si>
  <si>
    <t>Isabel Cristina Castillo</t>
  </si>
  <si>
    <t>Implementado</t>
  </si>
  <si>
    <t>Regular</t>
  </si>
  <si>
    <t>21% - 40%</t>
  </si>
  <si>
    <t>Operando Bajo Control</t>
  </si>
  <si>
    <t>Deficiente</t>
  </si>
  <si>
    <t>&lt; 20%</t>
  </si>
  <si>
    <t>GESTIÓN HUMANA - MEDICIÓN CUALITATIVA</t>
  </si>
  <si>
    <t>Evaluación</t>
  </si>
  <si>
    <t>Objetivos estratégicos apalancados por los talentos de las personas.</t>
  </si>
  <si>
    <t>1.1</t>
  </si>
  <si>
    <t>Definición de objetivos estratégicos que se apalancan por los talentos de las personas y los equipos</t>
  </si>
  <si>
    <t>1.2</t>
  </si>
  <si>
    <t>Definición de planes de desarrollo de talento humano que apalanquen la estrategia</t>
  </si>
  <si>
    <t>1.3</t>
  </si>
  <si>
    <t>Definición de plan estratégico con objetivos y metas claras para el talento humano</t>
  </si>
  <si>
    <t>1.4</t>
  </si>
  <si>
    <t>Proceso de despliegue de las competencias del negocio hasta los niveles operativos</t>
  </si>
  <si>
    <t>Modelo de Gestión por Competencias para el desarrollo del Talento Humano</t>
  </si>
  <si>
    <t>2.1</t>
  </si>
  <si>
    <t>Gestión humana medida por los impactos en los objetivos estratégicos de la organización</t>
  </si>
  <si>
    <t>2.2</t>
  </si>
  <si>
    <t xml:space="preserve">Desarrollo de los perfiles de trabajo definidos y alineados con las competencias del negocio </t>
  </si>
  <si>
    <t>Estructura organizacional preparada para contribuir al logro de  los Objetivos estratégicos</t>
  </si>
  <si>
    <t>3.1</t>
  </si>
  <si>
    <t>Enfoque de gestión por procesos alineados la estrategia del la empresa</t>
  </si>
  <si>
    <t>3.2</t>
  </si>
  <si>
    <t>Desarrollo de un sistema de comunicaciones entre los diferentes procesos de la organización</t>
  </si>
  <si>
    <t>3.3</t>
  </si>
  <si>
    <t>Desarrollo de un sistema de comunicaciones entre los diferentes niveles de la organización</t>
  </si>
  <si>
    <t>Programa de desarrollo de las capacidades y del potencial del talento humano de acuerdo a las competencias del negocio</t>
  </si>
  <si>
    <t>4.1</t>
  </si>
  <si>
    <t>Gestión de planes de desarrollo (plan carrera) de las capacidades de las personas a nivel gerencial</t>
  </si>
  <si>
    <t>4.2</t>
  </si>
  <si>
    <t>Nivel de aplicación de normas técnicas sectoriales para desarrollo de competencias técnicas operativas</t>
  </si>
  <si>
    <t xml:space="preserve">Clima organizacional </t>
  </si>
  <si>
    <t>5.1</t>
  </si>
  <si>
    <t>Cultura de Medición de clima laboral como palanca estratégica</t>
  </si>
  <si>
    <t>5.2</t>
  </si>
  <si>
    <t>Desarrollo de programas para mejorar el clima laboral</t>
  </si>
  <si>
    <t>5.3</t>
  </si>
  <si>
    <t>Nivel de implementación del control de los riesgos que afectan la salud y seguridad del talento humano</t>
  </si>
  <si>
    <t xml:space="preserve">Responsabilidad Social al interior de la empresa </t>
  </si>
  <si>
    <t>6.1</t>
  </si>
  <si>
    <t>Desarrollo de programas de mejoramiento del entorno familiar del talento humano para incentivar su productividad</t>
  </si>
  <si>
    <t>6.2</t>
  </si>
  <si>
    <t>Desarrollo de un sistema de contratación formal que genere bienestar y productividad de los trabajadores</t>
  </si>
  <si>
    <t>6.3</t>
  </si>
  <si>
    <t>Desarrollo del sistema de reconocimiento y retribución de la generación de ideas y sugerencias de mejora en el nivel operativo</t>
  </si>
  <si>
    <t>Fomento de la cultura organizacional de comunicación abierta, alto desempeño en el trabajo y alto compromiso de las personas</t>
  </si>
  <si>
    <t>7.1</t>
  </si>
  <si>
    <t>Desarrollo de una cultura de control y seguimiento periódico al logro de sus resultados</t>
  </si>
  <si>
    <t>7.2</t>
  </si>
  <si>
    <t>Nivel de desarrollo del sistema de recompensas para el personal gerencial basado en el desempeño</t>
  </si>
  <si>
    <t>analisis de capacidad operativa para acda UN</t>
  </si>
  <si>
    <t>7.3</t>
  </si>
  <si>
    <t>Nivel de desarrollo del sistema de recompensas para el personal operativo basado en el desempeño</t>
  </si>
  <si>
    <t>APALANCAMIENTO DE OBJETIVOS</t>
  </si>
  <si>
    <t>GESTIÓN POR COMPETENCIAS</t>
  </si>
  <si>
    <t>ESTRUCTURA ORGANIZACIONAL</t>
  </si>
  <si>
    <t>DESARROLLO TALENTO HUMANO</t>
  </si>
  <si>
    <t>CLIMA ORGANIZACIONAL</t>
  </si>
  <si>
    <t>RSE</t>
  </si>
  <si>
    <t>CULTURA ORGANIZACIONAL</t>
  </si>
  <si>
    <t>GESTIÓN HUMANA - MEDICIÓN CUANTITATIVA</t>
  </si>
  <si>
    <t>Indicadores Clave de desempeño</t>
  </si>
  <si>
    <t>Formula</t>
  </si>
  <si>
    <t>AÑO</t>
  </si>
  <si>
    <t>Tendencia</t>
  </si>
  <si>
    <t>Tiempo de Contratación</t>
  </si>
  <si>
    <t>Tiempo de Contratación = (Días para llenar todas las posiciones)/(# total de posiciones llenadas)</t>
  </si>
  <si>
    <t>Costo por Contratación</t>
  </si>
  <si>
    <t>Costo por Contratación = (Total costo de Reclutamiento)/(# total de nuevas reclutaciones)</t>
  </si>
  <si>
    <t>Tasa de Retención</t>
  </si>
  <si>
    <t>Tasa de Retención = (# empleados al final-nuevas contrataciones)/(# empleados al inicio)</t>
  </si>
  <si>
    <t>Tasa de Rotación</t>
  </si>
  <si>
    <t>Tasa de Rotación = (# empleados que dejaron la empresa)/(# total de empleados)</t>
  </si>
  <si>
    <t>Tasa de Absentismo</t>
  </si>
  <si>
    <t>Tasa de Absentismo = (# días perdidos por absentismo)/(# total de dias laborales)</t>
  </si>
  <si>
    <t>Indice de Satisfacción</t>
  </si>
  <si>
    <t>Índice de Satisfacción = (Puntaje total de satisfacción) /(# encuestas completadas)</t>
  </si>
  <si>
    <t>Indice de Compromiso</t>
  </si>
  <si>
    <t>Índice de Compromiso = (Puntaje total de satisfacción)/(# encuestas completadas)</t>
  </si>
  <si>
    <t>Tasa de Capacitación</t>
  </si>
  <si>
    <t>Tasa de Capacitación = (# empleados capacitados)/(# total empleados)</t>
  </si>
  <si>
    <t>Tasa de Promociones Internas</t>
  </si>
  <si>
    <t>Tasa de Promociones = (# posiciones llenadas internas)/(# total posiciones llenadas)</t>
  </si>
  <si>
    <t>Evaluación de Desempeño</t>
  </si>
  <si>
    <t>Evaluación de desempeño = (# empleados evaluados)/(# total empleados)</t>
  </si>
  <si>
    <t>ANALISIS GENERAL SOBRE LA SITUACIÓN ACTUAL DEL PROCESO Y PROSPECTIVA DE MEJORAMIENTO</t>
  </si>
  <si>
    <t>DIAGNOSTICO INTEGRAL
MERCADEO Y VENTAS</t>
  </si>
  <si>
    <t>Cristina Salazar</t>
  </si>
  <si>
    <t>MERCADEO / VENTAS  - MEDICIÓN CUALITATIVA</t>
  </si>
  <si>
    <t>Elaboración, Gestión y Control del Plan de Mercadeo</t>
  </si>
  <si>
    <t>Análisis de las tendencias (económicas, comerciales, tecnologicas, políticas y sociales del entorno)</t>
  </si>
  <si>
    <t xml:space="preserve">Análisis de riesgos (Ej.  Libre comercio, abastecimientos, variaciones cambiarios, infraestructuraetc.) </t>
  </si>
  <si>
    <t>Segmentacion (Ej. Producto, tecnolgía, cliente, consumidores)</t>
  </si>
  <si>
    <t>Definición de estrategias comerciales con base a los márgenes de contribución</t>
  </si>
  <si>
    <t>1.5</t>
  </si>
  <si>
    <t>Alineación del plan de mercadeo y ventas con la Estrategia de Negocio</t>
  </si>
  <si>
    <t>1.6</t>
  </si>
  <si>
    <t>Políticas de precios, promociones y crecimiento de unidades utilizando el margen de contribución</t>
  </si>
  <si>
    <t>1.7</t>
  </si>
  <si>
    <t>Monitoreo de los comportamientos y tendencias de ventas y cambios  del plan de mercadeo</t>
  </si>
  <si>
    <t>Procesos de Investigación de mercados</t>
  </si>
  <si>
    <t>Investigacion a clientes actuales y potenciales</t>
  </si>
  <si>
    <t>Seguimientos periódicos de las ofertas de los competidores</t>
  </si>
  <si>
    <t>2.3</t>
  </si>
  <si>
    <t xml:space="preserve">Investigación de comercializadores y/o distribuidores </t>
  </si>
  <si>
    <t>Marketing de Servicios</t>
  </si>
  <si>
    <t>Gestion a las quejas, reclamos y solicitudes de los clientes</t>
  </si>
  <si>
    <t>Analisis del desempeño del producto en el mercado</t>
  </si>
  <si>
    <t>Cultura de mejoramiento continuo de productos y servicios</t>
  </si>
  <si>
    <t>3.4</t>
  </si>
  <si>
    <t>Reuniones periódicas para recibir retroalimentación del cliente</t>
  </si>
  <si>
    <t>Gestión de ventas</t>
  </si>
  <si>
    <t>Reuniones con canales de distribucion para capitalizar oprtunidades del mercado</t>
  </si>
  <si>
    <t>Reuniones de programacion (ventas y operaciones) entre ventas y operaciones</t>
  </si>
  <si>
    <t>4.3</t>
  </si>
  <si>
    <t>Reuniones del grupo de  ventas para analizar comportamientos y tendencias de las ventas</t>
  </si>
  <si>
    <t>4.4</t>
  </si>
  <si>
    <t xml:space="preserve">Capacitaciones periódicas al equipo de ventas </t>
  </si>
  <si>
    <t>4.5</t>
  </si>
  <si>
    <t>Evaluacion del desempeño de los vendedores</t>
  </si>
  <si>
    <t>Mercadeo relacional</t>
  </si>
  <si>
    <t>Estudios de evaluación cooperación con proveedores</t>
  </si>
  <si>
    <t>Estudios de evaluación cooperación con clientes</t>
  </si>
  <si>
    <t>Estudios de evaluación cooperación con competidores</t>
  </si>
  <si>
    <t>GEST. PLAN DE MERCADEO</t>
  </si>
  <si>
    <t>INVESTIGACIÓN DE MERCADOS</t>
  </si>
  <si>
    <t>SERVICIO AL CLIENTE</t>
  </si>
  <si>
    <t>GESTIÓN DE VENTAS</t>
  </si>
  <si>
    <t>GESTIÓN DE ALIANZAS</t>
  </si>
  <si>
    <t>MERCADEO / VENTAS - MEDICIÓN CUANTITATIVA</t>
  </si>
  <si>
    <t>Costo por Adquisición de Cliente</t>
  </si>
  <si>
    <t>CAC= (Total de Gastos de Marketing) / (Numero de Nuevos Clientes Adquiridos)</t>
  </si>
  <si>
    <t>Nivel de ventas</t>
  </si>
  <si>
    <t>Volumen de venta neta</t>
  </si>
  <si>
    <t>Tasa de crecimiento</t>
  </si>
  <si>
    <t>Var Crecimiento = (Venta Nuevo Año - Venta año Anterior)/Venta año anterior</t>
  </si>
  <si>
    <t>Participación Clientes</t>
  </si>
  <si>
    <t>% Cliente = Venta Cliente / Venta Total</t>
  </si>
  <si>
    <t>Top 1</t>
  </si>
  <si>
    <t>Top 2</t>
  </si>
  <si>
    <t>Top 3</t>
  </si>
  <si>
    <t>Top 4</t>
  </si>
  <si>
    <t>Top 5</t>
  </si>
  <si>
    <t>Top 6</t>
  </si>
  <si>
    <t>Top 7</t>
  </si>
  <si>
    <t>Top 8</t>
  </si>
  <si>
    <t>Top 9</t>
  </si>
  <si>
    <t>Top 10</t>
  </si>
  <si>
    <t>Participación Categoria</t>
  </si>
  <si>
    <t>% Categoria = Venta Categoria / Venta Total</t>
  </si>
  <si>
    <t xml:space="preserve">Top 1 </t>
  </si>
  <si>
    <t>Participación por Mercado</t>
  </si>
  <si>
    <t>% Mercado = Venta Mercado / Venta Total</t>
  </si>
  <si>
    <t>Tasa de Retención de Clientes</t>
  </si>
  <si>
    <t>Tasa de Retención = # Clientes que recompran compran / Total de Clientes</t>
  </si>
  <si>
    <t>Cumplimiento Presupuesto de Ventas</t>
  </si>
  <si>
    <t>% Cumplimiento = Ventas netas / Ventas presupuestadas</t>
  </si>
  <si>
    <t>DIAGNOSTICO INTEGRAL
FINANCIERA</t>
  </si>
  <si>
    <t>Jesus Viafara</t>
  </si>
  <si>
    <t>FINANCIERA - MEDICIÓN CUALITATIVA</t>
  </si>
  <si>
    <t xml:space="preserve">Alineacion del proceso financiero con las metas de la Estrategia Corporativa </t>
  </si>
  <si>
    <t xml:space="preserve">Alineacion del  gerente financiero y su siguiente nivel con las metas estratégicas </t>
  </si>
  <si>
    <t xml:space="preserve">Control y seguimiento a metas y objetivos del proceso financiero alineados con la estrategia corporativa </t>
  </si>
  <si>
    <t>Frecuencia y evaluacion de logro de metas y objetivos del proceso financiero</t>
  </si>
  <si>
    <t>Apoyo financiero a procesos gerenciales de la organización</t>
  </si>
  <si>
    <t>Estructura del sistema de informacion administrativo y operativo(UES/UEN,procesos,Centros de Costos, centros de operación, sucursales, lineas de servicio, productos, y analisis de data)</t>
  </si>
  <si>
    <t>Estructura del sistema de información corporativa (UES/UEN, Centros de Costo, Centros de Operación, sucursales, estructura de producto)</t>
  </si>
  <si>
    <t>Disposición oportuna y confiable de la informacion administrativa y operativa del negocio</t>
  </si>
  <si>
    <t>Estructuras de Producto asociados con su costo y márgenes de rentabilidad (estándar, estimados, reales)</t>
  </si>
  <si>
    <t>2.4</t>
  </si>
  <si>
    <t>Proteccion del Sistema de informacion corporativo (Administracion y operación)</t>
  </si>
  <si>
    <t>2.5</t>
  </si>
  <si>
    <t>Disposicion del Sistema de informacion corporativo (Administracion y operación)</t>
  </si>
  <si>
    <t>Formulación y Gestión de Presupuestos</t>
  </si>
  <si>
    <t>Presupuestos maestro (operativos, financieros, y de inversion)</t>
  </si>
  <si>
    <t>Control y Seguimiento al presupuesto maestro(agendas de reuniones y planes de accion)</t>
  </si>
  <si>
    <t>Planeacion tributaria</t>
  </si>
  <si>
    <t>Analisis de desviaciones del Presupuesto maestro vs Real (Costos, gastos, ventas,Capital de trabajo, inversiones)</t>
  </si>
  <si>
    <t>Gestion Financiera a los resultados</t>
  </si>
  <si>
    <t>Estructura de Indicadores de control y seguimiento (KPIs)</t>
  </si>
  <si>
    <t>Agenda de reuniones de gestion financiera</t>
  </si>
  <si>
    <t>Gestion del Capital de Trabajo</t>
  </si>
  <si>
    <t>Programas de mejoramiento financiero(costos y gastos, capital de trabajo, inversion)</t>
  </si>
  <si>
    <t>Programa de administracion eficiente del costo y gasto</t>
  </si>
  <si>
    <t>Planes de accion para el cumplimiento de programas de mejoramiento financiero</t>
  </si>
  <si>
    <t>Oportunidad de la informacion financiera</t>
  </si>
  <si>
    <t xml:space="preserve">Analisis y gestion a proyectos de inversion </t>
  </si>
  <si>
    <t>Programa  de calculo de proyectos de inversion (alineado con la estrategia)</t>
  </si>
  <si>
    <t>Política para las inversiones de capital (CAPEX) y otras inversiones menores</t>
  </si>
  <si>
    <t>Análisis de costo beneficio para los diferentes proyectos e inversiones de la empresa</t>
  </si>
  <si>
    <t>Sistemas  de Informacion</t>
  </si>
  <si>
    <t xml:space="preserve">Estructura de captura del sistema de informacion administrativo </t>
  </si>
  <si>
    <t>Estructura de captura del sistema de informacion operativo</t>
  </si>
  <si>
    <t>Validacion de informacion</t>
  </si>
  <si>
    <t>Estructura del sistemas de costeo</t>
  </si>
  <si>
    <t>8.1</t>
  </si>
  <si>
    <t>Sistemas de costeo</t>
  </si>
  <si>
    <t>8.2</t>
  </si>
  <si>
    <t>Validacion de resultados para estructuras de productos(valores estimados y reales)</t>
  </si>
  <si>
    <t>8.3</t>
  </si>
  <si>
    <t>Capacidad de absorcion de infraestructura instalada</t>
  </si>
  <si>
    <t>8.4</t>
  </si>
  <si>
    <t>Eficiencia de mano de obra</t>
  </si>
  <si>
    <t>ALINEACIÓN ESTRATEGICA</t>
  </si>
  <si>
    <t>ESTRUCTURA SIST. INFO.</t>
  </si>
  <si>
    <t>GESTIÓN DE PRESUPUESTOS</t>
  </si>
  <si>
    <t>GESTIÓN DE RESULTADOS</t>
  </si>
  <si>
    <t>MEJORAMIENTO FINANCIERO</t>
  </si>
  <si>
    <t>GESTIÓN DE INVERSIONES</t>
  </si>
  <si>
    <t>SISTEMAS DE INFORMACIÓN</t>
  </si>
  <si>
    <t>SISTEMA DE COSTEO</t>
  </si>
  <si>
    <t>FINANCIERA - MEDICIÓN CUANTITATIVA</t>
  </si>
  <si>
    <t>INDICADORES DE RENTABILIDAD</t>
  </si>
  <si>
    <t>Ventas</t>
  </si>
  <si>
    <t>Costos</t>
  </si>
  <si>
    <t>Gastos</t>
  </si>
  <si>
    <t>Utilidad Operativa</t>
  </si>
  <si>
    <t>EBITDA</t>
  </si>
  <si>
    <t>Utilidad Neta</t>
  </si>
  <si>
    <t>Capital de Trabajo Neto</t>
  </si>
  <si>
    <t>Análisis Indicadores Clave de Desempeño - Indicadores de Rentabilidad</t>
  </si>
  <si>
    <t>Análisis de Indicador Clave de Desempeño - EBITDA</t>
  </si>
  <si>
    <t>Análisis de Indicador Clave de Desempeño - Utilidad Neta</t>
  </si>
  <si>
    <t>Análisis de Indicador Clave de Desempeño - Capital de Trabajo Neto</t>
  </si>
  <si>
    <t>INDICADORES PRODUCTIVIDAD VA</t>
  </si>
  <si>
    <t>Valor Agregado</t>
  </si>
  <si>
    <t>Productividad Laboral</t>
  </si>
  <si>
    <t>Productividad Capital</t>
  </si>
  <si>
    <t>Rentabilidad (U Neta Dep / Capital)</t>
  </si>
  <si>
    <t>Análisis de Indicador Clave de Desempeño - Valor Agregado</t>
  </si>
  <si>
    <t>Análisis de Indicador Clave de Desempeño - Productividad Laboral</t>
  </si>
  <si>
    <t>Análisis de Indicador Clave de Desempeño - Productividad del Capital</t>
  </si>
  <si>
    <t>Análisis de Indicador Clave de Desempeño - Rentabilidad</t>
  </si>
  <si>
    <t>Signos Vitales</t>
  </si>
  <si>
    <t>2009</t>
  </si>
  <si>
    <t>2010</t>
  </si>
  <si>
    <t>2011</t>
  </si>
  <si>
    <t>2012</t>
  </si>
  <si>
    <t>Endeudamiento</t>
  </si>
  <si>
    <t>Liquidez</t>
  </si>
  <si>
    <t>Rentabilidad</t>
  </si>
  <si>
    <t>Calificación</t>
  </si>
  <si>
    <t>RANGO DE CALIFICACIÓN FINANCIERO</t>
  </si>
  <si>
    <t>OK</t>
  </si>
  <si>
    <t>DIAGNOSTICO INTEGRAL
OPERACIÓN PRODUCTIVA</t>
  </si>
  <si>
    <t>Lina Castrillon</t>
  </si>
  <si>
    <t>OPERACIÓN PRODUCTIVA - MEDICIÓN CUALITATIVA</t>
  </si>
  <si>
    <t>Proceso de alineación de las funciones a nivel operativo, gerencial y directivo que permitan a la empresa alcanzar las metas planteadas.</t>
  </si>
  <si>
    <t xml:space="preserve">Despliegue de  las metas estratégicas con proyectos para lograrlas entre el líder de Operaciones y su siguiente nivel </t>
  </si>
  <si>
    <t xml:space="preserve">Control mínimo cada mes de las metas estratégicas entre el gerente de Operaciones y su siguiente nivel </t>
  </si>
  <si>
    <t>Claridad de cada operario de su rol en autoridad y responsabilidad frente al proceso que gestiona</t>
  </si>
  <si>
    <t>Metas de mejoramiento de cada operario de sus habilidades y conocimiento</t>
  </si>
  <si>
    <t>Evaluación de desempeño a los equipos  a nivel operativo de acuerdo a las metas estratégicas</t>
  </si>
  <si>
    <t>Definición y manejo de los procesos más importantes de la operación desde la solicitud del cliente, hasta la entrega del producto final que permitan lograr la estrategia (Estándares, Políticas , Roles, 5'S, Layout, y  Procesos Establecidos)</t>
  </si>
  <si>
    <t>Procesos identificados y con la descripción del proceso (VSM, SIPOC)</t>
  </si>
  <si>
    <t>Planta con un Lay Out que permite el flujo de Información</t>
  </si>
  <si>
    <t>Desarrollo de un programa de 5S en la Oficina</t>
  </si>
  <si>
    <t>Identificación y gestión de los lo cuellos de botella en la capacidad de los servicios</t>
  </si>
  <si>
    <t>Los estándares, especificaciones  e Instructivos de trabajo necesarios  utilizados por los operarios</t>
  </si>
  <si>
    <t>2.6</t>
  </si>
  <si>
    <t>Verificación del uso adecuado de los estándares, especificaciones  e Instructivos de trabajo por parte de los Lideres de proyectos</t>
  </si>
  <si>
    <t>Método formal para Medir y Gestionar la Eficiencia de las operaciones (Desperdicios, Horas Hombre/Capacidad del servicio, eficiencia de procesos)</t>
  </si>
  <si>
    <t>Medición mensual de los indicadores clave de desempeño de proyectos (OEE proyectos, Desperdicios, Defectos, Lead Time, cumplimiento de cronograma, cumplimiento de presupuesto, etc)</t>
  </si>
  <si>
    <t>Gestión semanal o quincenal de las metas en los indicadores clave de desempeño de proyectos (OEE proyectos, Desperdicios, Defectos, Lead Time, cumplimiento de cronograma, cumplimiento de presupuesto, etc)</t>
  </si>
  <si>
    <t>Desarrollo de programas de mejoramiento de los indicadores clave de desempeño (tiempos y calidad) aplicando herramientas de gestión de proyectos</t>
  </si>
  <si>
    <t>Gestión de una cultura de recolección diaria de Hechos y Datos para demostrar las mejoras de los procesos.</t>
  </si>
  <si>
    <t>Recolección de información estadística  permanente sobre el desempeño de los procesos y resultados (Gestión a la Vista) y mejoramiento continuo</t>
  </si>
  <si>
    <t>Cultura de gestión a la vista con gráficos de control diarios en las oficinas.</t>
  </si>
  <si>
    <t>Registro diario los datos de su proceso (tiempos, calidad) por parte de los operarios</t>
  </si>
  <si>
    <t>Gestión Gerencial para asegurar que los instrumentos de medición sean los adecuados</t>
  </si>
  <si>
    <t>Plan de medición y control para capturar la información necesaria para el mejoramiento de los procesos</t>
  </si>
  <si>
    <t>Proceso para detectar y solucionar  anomalías presentadas en la ejecución de los trabajos (Acciones preventivas y Correctivas)</t>
  </si>
  <si>
    <t>Utilización de un mecanismo para que el operario reporte las anomalías  de tiempos y calidad a su jefe.</t>
  </si>
  <si>
    <t>Criterios definidos para realizar análisis de anomalías cuando los datos están fuera de los límites de control.</t>
  </si>
  <si>
    <t xml:space="preserve">Análisis de las anomalías de tiempos y calidad diariamente por parte de los lideres de proyectos en conjunto con los operarios </t>
  </si>
  <si>
    <t>5.4</t>
  </si>
  <si>
    <t>Gestión de planes de mejora para eliminar las anomalías de tiempos y calidad diariamente por parte de los lideres de proyectos en conjunto con los operarios</t>
  </si>
  <si>
    <t>5.5</t>
  </si>
  <si>
    <t>Descripciones de cargo que  incluyen funciones de análisis y solución de anomalías.</t>
  </si>
  <si>
    <t>Programación técnica de los proyectos con base en el estudio estadístico de las solicitudes de los clientes para dar flexibilidad a la operación y obtener un alto nivel de servicio</t>
  </si>
  <si>
    <t>Realización de reuniones entre operaciones y ventas para revisar la programación.</t>
  </si>
  <si>
    <t>Uso de un método estadístico para recolectar información y analizar la programación de actividades de acuerdo a las solicitudes de la demanda.</t>
  </si>
  <si>
    <t>Gestión del proceso de programación de actividades para asegurar disponibilidad de recursos para el programa mensual, semanal y diario.</t>
  </si>
  <si>
    <t>6.4</t>
  </si>
  <si>
    <t>Medición y gestión del nivel de servicio (entregas en calidad, tiempo y cantidad) a los clientes.</t>
  </si>
  <si>
    <t>Manejo de Seguridad en el proceso, contingencias y emergencias e impactos al medio ambiente</t>
  </si>
  <si>
    <t>Cumplimiento de los requisitos, leyes y normas, para garantizar la seguridad en el manejo de los servicios por los clientes.</t>
  </si>
  <si>
    <t>Normas y estándares de seguridad necesarios definidos al interior de la oficina.</t>
  </si>
  <si>
    <t>Gestión de los indicadores de seguridad laboral al interior de la oficinas (Numero de accidentes) (nivel de ruido, luz) (temperatura).</t>
  </si>
  <si>
    <t>7.4</t>
  </si>
  <si>
    <t>Medición  y gestión  de los impactos de las operaciones al medio ambiente.</t>
  </si>
  <si>
    <t>7.5</t>
  </si>
  <si>
    <t>Cumplimiento de las normas sobre rutas de evacuación y zonas despejadas para equipos contraincendios.</t>
  </si>
  <si>
    <t>Mantenimiento garantiza el óptimo estado de los equipos (equipos, mobiliarios y herramientas)</t>
  </si>
  <si>
    <t>Plan de mantenimiento preventivo de los equipos.</t>
  </si>
  <si>
    <t xml:space="preserve">Habilidades de los tecnicos  para atender los daños de los equipos de forma rápida. </t>
  </si>
  <si>
    <t xml:space="preserve">Disponibilidad de los repuestos para atender los daños de los equipos de forma rápida. </t>
  </si>
  <si>
    <t>Gestión de Mantenimiento con indicadores como MTTR, MTBF, Disponibilidad.</t>
  </si>
  <si>
    <t>8.5</t>
  </si>
  <si>
    <t xml:space="preserve">Gestión de los costos de mantenimiento por parte del gerente de operaciones. </t>
  </si>
  <si>
    <t>8.6</t>
  </si>
  <si>
    <t xml:space="preserve">Uso de la información de los manuales del fabricante de los equipos y de las necesidades de operaciones para hacer el programa de mantenimiento. </t>
  </si>
  <si>
    <t>Alineación estratégica</t>
  </si>
  <si>
    <t>Apoyo estratégico</t>
  </si>
  <si>
    <t>Medición y gestión planta</t>
  </si>
  <si>
    <t>Gestión a la vista</t>
  </si>
  <si>
    <t>Control y seguimiento</t>
  </si>
  <si>
    <t>Programación de producción</t>
  </si>
  <si>
    <t>Seguridad integral</t>
  </si>
  <si>
    <t>Mantenimiento</t>
  </si>
  <si>
    <t>OPERACIÓN PRODUCTIVA - MEDICIÓN CUANTITATIVA</t>
  </si>
  <si>
    <t>Eficiencia de Operaciones</t>
  </si>
  <si>
    <t>Actividades Buenas /  (Velocidad Nominal X tiempo total pagado)</t>
  </si>
  <si>
    <t>Desperdicio de Tiempo</t>
  </si>
  <si>
    <t>(1 - (Tiempo Consumido Real / tiempo Estándar))*100</t>
  </si>
  <si>
    <t>Defectos</t>
  </si>
  <si>
    <t>Actividades Mal hechas / Actividades Totales</t>
  </si>
  <si>
    <t>Utilización de la Capacidad</t>
  </si>
  <si>
    <t>Tiempo Total Pagado / Tiempo Calendario</t>
  </si>
  <si>
    <t>Seguridad Industrial</t>
  </si>
  <si>
    <t>Índice de Frecuencia Acumulado (IFA)</t>
  </si>
  <si>
    <t>Margen Bruto</t>
  </si>
  <si>
    <t>Ingreso por Ventas – Costo de producción</t>
  </si>
  <si>
    <t>Análisis de Indicador Clave de Desempeño - Eficiencia de Planta</t>
  </si>
  <si>
    <t>Análisis de Indicador Clave de Desempeño - Desperdicio de Materiales</t>
  </si>
  <si>
    <t>EN PROCESO DE CONSTRUCCION</t>
  </si>
  <si>
    <t>EN PROCESO DE CONSTRTUCCION</t>
  </si>
  <si>
    <t>Análisis de Indicador Clave de Desempeño - Defectos</t>
  </si>
  <si>
    <t>Análisis de Indicador Clave de Desempeño - Utilización de Planta</t>
  </si>
  <si>
    <t>Análisis de Indicador Clave de Desempeño - Seguridad Industrial</t>
  </si>
  <si>
    <t>Análisis de Indicador Clave de Desempeño - Margen Bruto</t>
  </si>
  <si>
    <t>OPERACIÓN LOGISTICA - MEDICIÓN CUALITATIVA</t>
  </si>
  <si>
    <t>Despliegue de  las metas estratégicas con proyectos para lograrlas entre el líder de logística  y su siguiente nivel</t>
  </si>
  <si>
    <t>Control mínimo cada mes de las metas estratégicas entre el líder de logística y su siguiente nivel</t>
  </si>
  <si>
    <t>Alineación de las metas del personal de Logística para lograr los objetivos estratégicos.</t>
  </si>
  <si>
    <t>Definición y manejo de los procesos de la cadena de abastecimiento (planeación, compras y suministros, almacenamiento MP, suministro a planta, almacenamiento PT, Distribución y Servicio al Cliente).</t>
  </si>
  <si>
    <t>Procedimientos e instructivos de trabajo de los procesos de logística.</t>
  </si>
  <si>
    <t>Lay Out definido para las zonas de operación logística en la cadena de abastecimiento.</t>
  </si>
  <si>
    <t>Desarrollo de un programa para de 5S en los procesos de la cadena de abastecimiento.</t>
  </si>
  <si>
    <t>Medición y Gestión de  los indicadores clave de desempeño del Proceso Logístico (inventario, lead time, nivel de servicio).</t>
  </si>
  <si>
    <t>Planeación y Gestión de la Demanda, alineación de los procesos productivos y logísticos.</t>
  </si>
  <si>
    <t>Gestión de un sistema estadístico para el estudio y análisis de la demanda.</t>
  </si>
  <si>
    <t>Definición de la planeación de la demanda con frecuencia anual, trimestral y mensual.</t>
  </si>
  <si>
    <t>Realización de Reuniones de S&amp;OP (Sales and Operation Planning) , que incluye las "reglas de juego" para realizar cambios en el programa de producción.</t>
  </si>
  <si>
    <t>Medición y Gestión al cumplimiento de presupuestos de planeación de producción.</t>
  </si>
  <si>
    <t>Planeación, Gestión y control de inventarios de Materias Primas e Insumos , Producto en proceso y Producto terminado (políticas de inventarios).</t>
  </si>
  <si>
    <t>Monitoreo de los niveles óptimos de inventarios (MP,WIP, PT) de acuerdo a la variación de la demanda (IRL).</t>
  </si>
  <si>
    <t>Movimientos de inventarios  registradas diariamente y controlados semanalmente</t>
  </si>
  <si>
    <t>Metodología de clasificación de inventarios ABC para establecer las políticas de inventarios, abastecimiento, almacenamiento y control de acuerdo a la misma.</t>
  </si>
  <si>
    <t>Utilización de sistemas MRP donde están definidas las estructuras de producto de tal forma que permiten la planeación de los materiales para el cumplimiento de las ordenes de Producción.</t>
  </si>
  <si>
    <t>Definición de procedimientos que garantizan la rotación de Inventarios de acuerdo a esquemas FIFO (First in, First Out) (primero en entrar primero en salir).</t>
  </si>
  <si>
    <t>Sistema de Abastecimiento.</t>
  </si>
  <si>
    <t>Gestión de políticas y procedimientos para la selección, evaluación  de proveedores.</t>
  </si>
  <si>
    <t>Gestión de desarrollo de proveedores.</t>
  </si>
  <si>
    <t>Gestión de Precios de materias primas e insumos</t>
  </si>
  <si>
    <t>Gestión de los Lead Time de proveedores y son tomados en cuenta en la planeación de abastecimiento de materiales.</t>
  </si>
  <si>
    <t>Verificación de los ítems comprados en condiciones de cantidad, calidad y oportunidad de entrega.</t>
  </si>
  <si>
    <t>Sistema de Almacenamiento.</t>
  </si>
  <si>
    <t>Gestión del inventario de obsoletos y productos no conformes.</t>
  </si>
  <si>
    <t>Gestión de un sistema para la administración de ubicaciones de almacenamiento (lay out y 5S).</t>
  </si>
  <si>
    <t>Aplicación de normas de seguridad Industrial en las operaciones de bodega.</t>
  </si>
  <si>
    <t>Utilización de estándares y procedimientos en la operación de los almacenes (picking y packing).</t>
  </si>
  <si>
    <t>6.5</t>
  </si>
  <si>
    <t>Medición y Mejora de los tiempos de  operación en el almacén (picking y packing).</t>
  </si>
  <si>
    <t>Sistema de Distribución.</t>
  </si>
  <si>
    <t>Gestión de la eficiencia en  los procesos de cargue y descargue.</t>
  </si>
  <si>
    <t>Medición y Gestión de la efectividad de las entregas (entregas perfectas).</t>
  </si>
  <si>
    <t>Gestión de rutas de transporte para reducir costos.</t>
  </si>
  <si>
    <t>Gestión de logística reversiva para aquellos, productos, materiales o insumos que deben retornar a las instalaciones de la empresa.</t>
  </si>
  <si>
    <t>Gestión con la legislación vigente para el transito vehicular de carga.</t>
  </si>
  <si>
    <t>Total Calificación</t>
  </si>
  <si>
    <t>CUADRO RESUMEN DE MEDICIÓN PARA ESTADISTICA</t>
  </si>
  <si>
    <t>PROCESOS CADENA DE ABASTECIMIENTO</t>
  </si>
  <si>
    <t>GESTIÓN DE LA DEMANDA</t>
  </si>
  <si>
    <t>GESTIÓN DE INVENTARIOS</t>
  </si>
  <si>
    <t>SISTEMA DE ABASTECIMIENTO</t>
  </si>
  <si>
    <t>SISTEMA DE ALMACENAMIENTO</t>
  </si>
  <si>
    <t>SISTEMA DE DISTRIBUCIÓN</t>
  </si>
  <si>
    <t>Total</t>
  </si>
  <si>
    <t>OPERACIÓN LOGISTICA - MEDICIÓN CUANTITATIVA</t>
  </si>
  <si>
    <t>Recurso</t>
  </si>
  <si>
    <t>Organización Alineada</t>
  </si>
  <si>
    <t>GESTIÓN HUMANA</t>
  </si>
  <si>
    <t>Capacidad y Recurso</t>
  </si>
  <si>
    <t>Tipo</t>
  </si>
  <si>
    <t>Descripción</t>
  </si>
  <si>
    <t>Valioso</t>
  </si>
  <si>
    <t>Raro</t>
  </si>
  <si>
    <t>Dificil de Imitar</t>
  </si>
  <si>
    <t>Resultado Competitivo</t>
  </si>
  <si>
    <t>Debilidad</t>
  </si>
  <si>
    <t>Neutral</t>
  </si>
  <si>
    <t>Fortaleza</t>
  </si>
  <si>
    <t>Desventaja Competitiva</t>
  </si>
  <si>
    <t>MERCADEO</t>
  </si>
  <si>
    <t>SI</t>
  </si>
  <si>
    <t>NO</t>
  </si>
  <si>
    <t>Igualdad Competitiva</t>
  </si>
  <si>
    <t>FINANCIERO</t>
  </si>
  <si>
    <t>Ventaja Competitiva Temporal</t>
  </si>
  <si>
    <t>PRODUCCIÓN</t>
  </si>
  <si>
    <t>Ventaja Competitiva por Explotar</t>
  </si>
  <si>
    <t>LOGISTICA</t>
  </si>
  <si>
    <t>Ventaja Competitiva Sostenible</t>
  </si>
  <si>
    <t>CONSOLIDADO</t>
  </si>
  <si>
    <t>ANALISIS DE MATRIZ FODA</t>
  </si>
  <si>
    <t>FACTORES INTERNOS</t>
  </si>
  <si>
    <t>FORTALEZAS (+)</t>
  </si>
  <si>
    <t>IMPORTANCIA</t>
  </si>
  <si>
    <t>DEBILIDADES (–)</t>
  </si>
  <si>
    <t>Alto</t>
  </si>
  <si>
    <t>Equipo directivo con alta experiencia en el sector</t>
  </si>
  <si>
    <t>Alta rotación de personal</t>
  </si>
  <si>
    <t>Medio</t>
  </si>
  <si>
    <t>Reconocimiento de Marca a nivel local</t>
  </si>
  <si>
    <t>Bajo desarrollo del talento humano</t>
  </si>
  <si>
    <t>Bajo</t>
  </si>
  <si>
    <t>Know How en la elaboración de productos</t>
  </si>
  <si>
    <t>Bajo desarrollo de la Cultutra Organizacional</t>
  </si>
  <si>
    <t>Cumplimiento de normatividad</t>
  </si>
  <si>
    <t>Proceso productivo dependiente del recurso humano</t>
  </si>
  <si>
    <t>Eficiente Red de distribución</t>
  </si>
  <si>
    <t>Gestión de Marketing insuficiente</t>
  </si>
  <si>
    <t>Capacidad de Almacenamiento</t>
  </si>
  <si>
    <t>Reconocimiento de Marca a Nivel Nacional</t>
  </si>
  <si>
    <t>Capacidad de Producción</t>
  </si>
  <si>
    <t>Gestión de ventas dependiente de un solo cliente y focalizado en un solo producto</t>
  </si>
  <si>
    <t>Costo de producción</t>
  </si>
  <si>
    <t>Salud financiera en zona gris</t>
  </si>
  <si>
    <t>Eficiente gestión de inventarios</t>
  </si>
  <si>
    <t>Sistema de información poco aprovechada</t>
  </si>
  <si>
    <t>Alineación estrategica</t>
  </si>
  <si>
    <t>Limitaciones en cupos de  Financiamiento</t>
  </si>
  <si>
    <t>FACTORES EXTERNOS</t>
  </si>
  <si>
    <t>OPORTUNIDADES (+)</t>
  </si>
  <si>
    <t>AMENAZAS (–)</t>
  </si>
  <si>
    <t>Tratados de libre comercio vigentes</t>
  </si>
  <si>
    <t>Inestabilidad política</t>
  </si>
  <si>
    <t>Políticas de apoyo a la agroindustria</t>
  </si>
  <si>
    <t>Restricciones y controles de precios</t>
  </si>
  <si>
    <t>Crecimiento del PIB en Colombia</t>
  </si>
  <si>
    <t>Incremento de precios de combustibles</t>
  </si>
  <si>
    <t>Inflación controlada en ciertos sectores</t>
  </si>
  <si>
    <t>Aumento del desempleo</t>
  </si>
  <si>
    <t>Cambios en los hábitos de consumo saludable</t>
  </si>
  <si>
    <t>Desigualdad económica</t>
  </si>
  <si>
    <t>Creciente conciencia sobre la seguridad alimentaria</t>
  </si>
  <si>
    <t>Migración y desplazamiento</t>
  </si>
  <si>
    <t>Avances en la cadena de frío</t>
  </si>
  <si>
    <t>Costo de la adopción tecnológica</t>
  </si>
  <si>
    <t>Digitalización y comercio electrónico</t>
  </si>
  <si>
    <t>Ciberseguridad</t>
  </si>
  <si>
    <t>Preferencia por empresas sostenibles</t>
  </si>
  <si>
    <t>Normativas ambientales más estrictas</t>
  </si>
  <si>
    <t>Innovaciones en empaques eco-friendly</t>
  </si>
  <si>
    <t>Cambios climáticos</t>
  </si>
  <si>
    <t>Incentivos fiscales para la inversión en tecnología</t>
  </si>
  <si>
    <t>Normativas de etiquetado y seguridad alimentaria</t>
  </si>
  <si>
    <t>Normativas Fiscales</t>
  </si>
  <si>
    <t>Leyes laborales</t>
  </si>
  <si>
    <t>Alta competencia en el mercado de alimentos congelados difrenciados por la conveniencia y ventas multicanal</t>
  </si>
  <si>
    <t>Compradores cada vez más exigentes por precios bajos</t>
  </si>
  <si>
    <t xml:space="preserve">MATRIZ EFE </t>
  </si>
  <si>
    <t>(FACTORES EXTERNOS)</t>
  </si>
  <si>
    <t>K-listo Productos Alimenticios SAS</t>
  </si>
  <si>
    <t>Factores</t>
  </si>
  <si>
    <t>Impacto</t>
  </si>
  <si>
    <t>Peso</t>
  </si>
  <si>
    <t>Calificación Ponderada</t>
  </si>
  <si>
    <t>Totales</t>
  </si>
  <si>
    <t>Calificar entre 1y 4</t>
  </si>
  <si>
    <t>Muy Importante</t>
  </si>
  <si>
    <t>Importante</t>
  </si>
  <si>
    <t>Poco Importante</t>
  </si>
  <si>
    <t>Nada Importante</t>
  </si>
  <si>
    <r>
      <t xml:space="preserve">Cuando el Indice total es mayor a </t>
    </r>
    <r>
      <rPr>
        <b/>
        <sz val="11"/>
        <rFont val="Arial"/>
        <family val="2"/>
      </rPr>
      <t xml:space="preserve">2.5 </t>
    </r>
    <r>
      <rPr>
        <sz val="11"/>
        <rFont val="Arial"/>
        <family val="2"/>
      </rPr>
      <t>se considera que la empresa está en condiciones de afrontar el entorno de manera adecuada, utilizando las oportunidades para enfrentar las amenazas</t>
    </r>
  </si>
  <si>
    <t xml:space="preserve">Donde los factores de Amenazas más importante son: </t>
  </si>
  <si>
    <t>Donde los factores de oportunidades más importantes son:</t>
  </si>
  <si>
    <t xml:space="preserve">MATRIZ EFI </t>
  </si>
  <si>
    <t>(FACTORES INTERNOS)</t>
  </si>
  <si>
    <t>Debilidades</t>
  </si>
  <si>
    <t>Fortalezas</t>
  </si>
  <si>
    <r>
      <t xml:space="preserve">Cuando el Indice total es mayor a </t>
    </r>
    <r>
      <rPr>
        <b/>
        <sz val="10"/>
        <rFont val="Arial"/>
        <family val="2"/>
      </rPr>
      <t xml:space="preserve">2.5 </t>
    </r>
    <r>
      <rPr>
        <sz val="10"/>
        <rFont val="Arial"/>
        <family val="2"/>
      </rPr>
      <t xml:space="preserve"> se considera que la empresa está en condiciones de afrontar el ambiente interno de manera adecuada, utilizando las fortalezas para enfrentar las debilidades</t>
    </r>
  </si>
  <si>
    <t>Donde los factores de debilidades más importantes son:</t>
  </si>
  <si>
    <t xml:space="preserve">Donde los factores de fortalezas más importante son: </t>
  </si>
  <si>
    <t>MATRIZ SPACE</t>
  </si>
  <si>
    <t>VARIABLES A EVALUAR - POSICIÓN ESTRATEGICA INTERNA</t>
  </si>
  <si>
    <t>VARIABLES A EVALUAR - POSICIÓN ESTRATEGICA EXTERNA</t>
  </si>
  <si>
    <r>
      <rPr>
        <b/>
        <sz val="10"/>
        <rFont val="Arial"/>
        <family val="2"/>
      </rPr>
      <t>Perfil Intensivo:</t>
    </r>
    <r>
      <rPr>
        <sz val="10"/>
        <rFont val="Arial"/>
        <family val="2"/>
      </rPr>
      <t xml:space="preserve"> Posición para utilizar las fortalezas y aprovechar las oportunidades, superar las debilidades y evitar las amenzas</t>
    </r>
  </si>
  <si>
    <t>FUERZAS FINANCIERAS (FF)  Eje Y+</t>
  </si>
  <si>
    <t>VALOR</t>
  </si>
  <si>
    <t>ESTABILIDAD DEL AMBIENTE (EA)  Eje - Y</t>
  </si>
  <si>
    <t>Solvencia</t>
  </si>
  <si>
    <t>Cambios tecnológicos</t>
  </si>
  <si>
    <t>1. Segmentación - Enfoque en diferenciación o enfoque en costo</t>
  </si>
  <si>
    <t>Apalancamiento</t>
  </si>
  <si>
    <t>Tasa de Inflación</t>
  </si>
  <si>
    <t>2. Penetración en el mercado</t>
  </si>
  <si>
    <t>Variablidad de la demanda</t>
  </si>
  <si>
    <t>3. Desarrollo del mercado</t>
  </si>
  <si>
    <t>Capital de Trabajo</t>
  </si>
  <si>
    <t>Presión competitiva</t>
  </si>
  <si>
    <t>4. desarrollo de productos</t>
  </si>
  <si>
    <t>Riesgos Implicitos del Negocio</t>
  </si>
  <si>
    <t>Estabilidad política y social</t>
  </si>
  <si>
    <t>5. Integración hacia atrás, adelante, horizontal</t>
  </si>
  <si>
    <t>Flujos de Efectivo</t>
  </si>
  <si>
    <t>6. Diversificación conglomerados, concentrica, horizontal</t>
  </si>
  <si>
    <t>VENTAJAS COMPETITIVAS  (VC)  Eje X-</t>
  </si>
  <si>
    <t>FUERZAS DE LA INDUSTRIA (FI)  Eje x+</t>
  </si>
  <si>
    <t>Participación en el mercado</t>
  </si>
  <si>
    <t>Abundancia, diversidad de insumos y proveedores</t>
  </si>
  <si>
    <t>Calidad del producto</t>
  </si>
  <si>
    <t>Potencial de Crecimiento</t>
  </si>
  <si>
    <t>Lealtad de los clientes</t>
  </si>
  <si>
    <t>Conocimientos Tecnológicos</t>
  </si>
  <si>
    <t>Control sobre proveedores y distribuidores</t>
  </si>
  <si>
    <t>Productividad, aprovechamiento de la capacidad</t>
  </si>
  <si>
    <t>Utilización de la capacidad competitiva</t>
  </si>
  <si>
    <t>Demanda</t>
  </si>
  <si>
    <t>Regulaciones del sector</t>
  </si>
  <si>
    <t>Fuerzas financieras       1 Malo - 6 Bueno</t>
  </si>
  <si>
    <t>Estabilidad Ambiente o del entorno  Bueno -1 - Malo -6</t>
  </si>
  <si>
    <t>Fuerzas de la industria  1 Malo - 6 Bueno</t>
  </si>
  <si>
    <t>Ventaja competitiva                           Bueno -1 - Malo -6</t>
  </si>
  <si>
    <t>EJE X</t>
  </si>
  <si>
    <t>EJE Y</t>
  </si>
  <si>
    <t>Ventaja Competitiva</t>
  </si>
  <si>
    <t>Fortaleza Fiananciera</t>
  </si>
  <si>
    <t>Fuerzas de la industria</t>
  </si>
  <si>
    <t>Estabilidad del entorno</t>
  </si>
  <si>
    <t>SUMA</t>
  </si>
  <si>
    <t>EFI</t>
  </si>
  <si>
    <t>EFE</t>
  </si>
  <si>
    <t>VENTA 2023</t>
  </si>
  <si>
    <t>VENTA 2026</t>
  </si>
  <si>
    <t>APORTE EN VENTA POR AÑO</t>
  </si>
  <si>
    <t>ESTRATEGIAS DE CRECIMIENTO IDENTIFICADAS</t>
  </si>
  <si>
    <t>ESTRATEGIAS ANSOFF</t>
  </si>
  <si>
    <t>ESTRATEGIAS KOTLER</t>
  </si>
  <si>
    <t>OBJETIVO</t>
  </si>
  <si>
    <t>META 2024</t>
  </si>
  <si>
    <t>META 2025</t>
  </si>
  <si>
    <t>META 2026</t>
  </si>
  <si>
    <t>TOTAL</t>
  </si>
  <si>
    <t>% VENTA</t>
  </si>
  <si>
    <t>Año</t>
  </si>
  <si>
    <t>Venta</t>
  </si>
  <si>
    <t>Crecimiento</t>
  </si>
  <si>
    <t>Margen Operacional</t>
  </si>
  <si>
    <r>
      <t xml:space="preserve">INVERSIÓN EN ACTIVOS FIJOS (Millones)
</t>
    </r>
    <r>
      <rPr>
        <b/>
        <sz val="8"/>
        <color theme="0"/>
        <rFont val="Calibri"/>
        <family val="2"/>
        <scheme val="minor"/>
      </rPr>
      <t>(INFRAESTRUCTURA, MAQUINARIA Y TRANSPORTE)</t>
    </r>
  </si>
  <si>
    <t>REQUERIRIA FINANCIACIÓN</t>
  </si>
  <si>
    <t>BENEFICIO ESPERADO EN LOS TRES AÑO
(Millones)</t>
  </si>
  <si>
    <t>RECUPERACIÓN
(INVERSIÓN/BENEFICIO)</t>
  </si>
  <si>
    <t>Codificar nuevos productos a clientes actuales</t>
  </si>
  <si>
    <t>Penetración de Mercados</t>
  </si>
  <si>
    <t>Intensiva</t>
  </si>
  <si>
    <t>Incrementar las ventas el top 10 de clientes actuales en los próximos 3 años meses mediante la introducción de al menos tres nuevos productos en su portafolio.</t>
  </si>
  <si>
    <t>Codificar en nuevos clientes del Hard Discount</t>
  </si>
  <si>
    <t>Desarrollo de Mercados</t>
  </si>
  <si>
    <t>Lograr la inclusión de productos en dos nuevas cadenas de Hard Discount en el próximo año, alcanzando una cobertura del 80% en este canal.</t>
  </si>
  <si>
    <t>Buscar distribuidores para exportación</t>
  </si>
  <si>
    <t>Identificar y formalizar alianzas con al menos tres distribuidores internacionales en mercados estratégicos, logrando un incursionar en las exportaciones durante los próximos 3 años</t>
  </si>
  <si>
    <t>Desarrollar nuevas variaciones de los productos actuales</t>
  </si>
  <si>
    <t>Desarrollo de Productos</t>
  </si>
  <si>
    <t>Introducir al menos cinco nuevas variantes de los productos más vendidos en los próximos 3 años, incrementando las ventas totales de la categoría en un 10%.</t>
  </si>
  <si>
    <t>Expandir el canal de puntos de venta propios y franquicias</t>
  </si>
  <si>
    <t>Abrir cinco nuevos puntos de venta propios o franquiciados en ciudades clave en los próximos 3 años, aumentando las ventas directas en un 25%.</t>
  </si>
  <si>
    <t>CAGR</t>
  </si>
  <si>
    <t>Incursionar en el Canal de ventas TAT</t>
  </si>
  <si>
    <t>Intesiva</t>
  </si>
  <si>
    <t>Penetrar el canal TAT (tienda a tienda) en tres de las principales ciudades del país.</t>
  </si>
  <si>
    <t>Adquirir pequeñas marcas de productos congelados</t>
  </si>
  <si>
    <t>Diversificación</t>
  </si>
  <si>
    <t>Integración</t>
  </si>
  <si>
    <t>Completar la adquisición de al menos dos pequeñas marcas de productos congelados en los próximos 12 meses, ampliando el portafolio y la participación en el mercado de alimentos congelados en un 10%.</t>
  </si>
  <si>
    <t>TOTAL VENTA META ANUAL</t>
  </si>
  <si>
    <t>Juicio verbal de Preferencia</t>
  </si>
  <si>
    <t>Valor Numérico</t>
  </si>
  <si>
    <t>No Alternativas</t>
  </si>
  <si>
    <t>Indice (RI)</t>
  </si>
  <si>
    <t>COMPARACIÓN DE ALTERNATIVAS EN CADA CRITERIO</t>
  </si>
  <si>
    <t>COMPARACIÓN GLOBAL DE CRITERIOS</t>
  </si>
  <si>
    <t>Preferencia igual</t>
  </si>
  <si>
    <t>Preferencia igual a moderada</t>
  </si>
  <si>
    <t>MATRIZ DE PREFERENCIAS</t>
  </si>
  <si>
    <t>Preferencia moderada</t>
  </si>
  <si>
    <t>Preferencia moderada a fuerte</t>
  </si>
  <si>
    <t>Preferencia fuerte</t>
  </si>
  <si>
    <t>Preferencia fuerte a muy fuerte</t>
  </si>
  <si>
    <t>Preferencia muy fuerte</t>
  </si>
  <si>
    <t>Preferencia muy fuerte a extrema</t>
  </si>
  <si>
    <t>Preferencia extrema</t>
  </si>
  <si>
    <t>Tamaño Matriz</t>
  </si>
  <si>
    <t>Consistencia</t>
  </si>
  <si>
    <t>MATRIZ NORMALIZADA</t>
  </si>
  <si>
    <t>VECTOR PRIORIDAD</t>
  </si>
  <si>
    <t>5 o más</t>
  </si>
  <si>
    <t>ALTERNATIVAS: ESTRATEGIAS DE K-LISTO</t>
  </si>
  <si>
    <t>CRITERIOS: CAPACIDADES INTERNAS</t>
  </si>
  <si>
    <t>COD CRITERIOS</t>
  </si>
  <si>
    <t>ALT 1</t>
  </si>
  <si>
    <t>Productos actuales a clientes actuales</t>
  </si>
  <si>
    <t>GH</t>
  </si>
  <si>
    <t>ALT 2</t>
  </si>
  <si>
    <t>Nuevos clientes Hard Discount</t>
  </si>
  <si>
    <t>MK</t>
  </si>
  <si>
    <t>COEFICIENTE DE CONSISTENCIA</t>
  </si>
  <si>
    <t>ALT 3</t>
  </si>
  <si>
    <t>Exportación con Distribuidores</t>
  </si>
  <si>
    <t>FI</t>
  </si>
  <si>
    <t>ALT 4</t>
  </si>
  <si>
    <t>Nuevas variaciones de productos actuales</t>
  </si>
  <si>
    <t>PN</t>
  </si>
  <si>
    <t>M*V</t>
  </si>
  <si>
    <t>M*V/V</t>
  </si>
  <si>
    <t>ALT 5</t>
  </si>
  <si>
    <t>Nuevos PDV propios y franquicias</t>
  </si>
  <si>
    <t>LG</t>
  </si>
  <si>
    <t>λ</t>
  </si>
  <si>
    <t>ALT 6</t>
  </si>
  <si>
    <t>Canal de ventas TAT</t>
  </si>
  <si>
    <t>CI</t>
  </si>
  <si>
    <t>ALT 7</t>
  </si>
  <si>
    <t>Adquicisión de pequeñas marcas</t>
  </si>
  <si>
    <t>CR</t>
  </si>
  <si>
    <t>&lt;</t>
  </si>
  <si>
    <t>n° de Alternativas</t>
  </si>
  <si>
    <t>n° de Criterios:</t>
  </si>
  <si>
    <t>RI:</t>
  </si>
  <si>
    <t>RESULTADOS</t>
  </si>
  <si>
    <t>PRIORIZACIÓN</t>
  </si>
  <si>
    <t>CAPACIDAD EMPRESARIAL</t>
  </si>
  <si>
    <t>FACTOR DE PRIORIDAD</t>
  </si>
  <si>
    <t>ESTRATEGIAS</t>
  </si>
  <si>
    <t>N°</t>
  </si>
  <si>
    <t>Perspectiva</t>
  </si>
  <si>
    <t>Objetivo estratégico</t>
  </si>
  <si>
    <t>Nombre del Indicador</t>
  </si>
  <si>
    <t>Fórmula del Indicador</t>
  </si>
  <si>
    <t>Fuente de Datos</t>
  </si>
  <si>
    <t>Frecuencia
de medición</t>
  </si>
  <si>
    <t>UMD</t>
  </si>
  <si>
    <t xml:space="preserve">Periodo </t>
  </si>
  <si>
    <t>2023 (Actual)</t>
  </si>
  <si>
    <t>Meta</t>
  </si>
  <si>
    <t>Optimo</t>
  </si>
  <si>
    <t>Tolerable</t>
  </si>
  <si>
    <t>%
Cumplimiento</t>
  </si>
  <si>
    <t>Plan de Acción</t>
  </si>
  <si>
    <t>Fecha
cumplimiento</t>
  </si>
  <si>
    <t>Responsable</t>
  </si>
  <si>
    <t>Status</t>
  </si>
  <si>
    <t>PERSPECTIVA</t>
  </si>
  <si>
    <t>OBJETIVOS ESTRATÉGICOS BASE</t>
  </si>
  <si>
    <t>Financiera</t>
  </si>
  <si>
    <t>Índice de Rentabilidad</t>
  </si>
  <si>
    <r>
      <rPr>
        <u/>
        <sz val="12"/>
        <color theme="1"/>
        <rFont val="Calibri"/>
        <family val="2"/>
      </rPr>
      <t xml:space="preserve">(Utilidad neta) </t>
    </r>
    <r>
      <rPr>
        <sz val="12"/>
        <color theme="1"/>
        <rFont val="Calibri"/>
        <family val="2"/>
      </rPr>
      <t xml:space="preserve">
(Ingresos totales)</t>
    </r>
  </si>
  <si>
    <t>Estado de Resultados
(EPG)</t>
  </si>
  <si>
    <t>Incrementar</t>
  </si>
  <si>
    <t>Mensual/Anual</t>
  </si>
  <si>
    <t>%</t>
  </si>
  <si>
    <t xml:space="preserve">Real </t>
  </si>
  <si>
    <t>&gt;=12%</t>
  </si>
  <si>
    <t>[6%,12%&gt;</t>
  </si>
  <si>
    <t>&lt;6%</t>
  </si>
  <si>
    <t>Gestionar de forma efectiva los planes de acción de las 4 perspectivas del CMI</t>
  </si>
  <si>
    <t>Jefe de Finanzas</t>
  </si>
  <si>
    <t>En proceso</t>
  </si>
  <si>
    <t>Incrementar la rentabilidad financiera (ROE)</t>
  </si>
  <si>
    <t>Índice de crecimiento de Ventas</t>
  </si>
  <si>
    <r>
      <rPr>
        <u/>
        <sz val="12"/>
        <color theme="1"/>
        <rFont val="Calibri"/>
        <family val="2"/>
      </rPr>
      <t>(Venta periodo actual - Venta periodo anterior)</t>
    </r>
    <r>
      <rPr>
        <sz val="12"/>
        <color theme="1"/>
        <rFont val="Calibri"/>
        <family val="2"/>
      </rPr>
      <t xml:space="preserve">
(Venta periodo anterior)</t>
    </r>
  </si>
  <si>
    <t>Reporte de ventas</t>
  </si>
  <si>
    <t>&gt;=15%</t>
  </si>
  <si>
    <t>[7%,15%&gt;</t>
  </si>
  <si>
    <t>&lt;7%</t>
  </si>
  <si>
    <t>Implementar CRM de ventas</t>
  </si>
  <si>
    <t>Aumentar el nivel de ingresos (Ventas)</t>
  </si>
  <si>
    <t>Índice de Liquidez</t>
  </si>
  <si>
    <r>
      <rPr>
        <u/>
        <sz val="12"/>
        <color theme="1"/>
        <rFont val="Calibri"/>
        <family val="2"/>
      </rPr>
      <t>Activo circulante</t>
    </r>
    <r>
      <rPr>
        <sz val="12"/>
        <color theme="1"/>
        <rFont val="Calibri"/>
        <family val="2"/>
      </rPr>
      <t xml:space="preserve">
Pasivo circulante</t>
    </r>
  </si>
  <si>
    <t>Estado de Situación financiera (BG)</t>
  </si>
  <si>
    <t>$/$</t>
  </si>
  <si>
    <t>[2;2.5]</t>
  </si>
  <si>
    <t>[1,2&gt;</t>
  </si>
  <si>
    <t>&lt;1 ;&gt;2.5</t>
  </si>
  <si>
    <t>Invertir los recursos disponibles en activos fijos o inversiones financieras a largo plazo</t>
  </si>
  <si>
    <t>Pendiente</t>
  </si>
  <si>
    <t>Mejorar el índice de liquidez (Flujo de Caja)</t>
  </si>
  <si>
    <t>Nivel de Gasto Operativo</t>
  </si>
  <si>
    <t>Gastos de distribución + Gastos de
Administración + Gastos de Financiamiento</t>
  </si>
  <si>
    <t>Reducir</t>
  </si>
  <si>
    <t>$</t>
  </si>
  <si>
    <t>&lt;14,000</t>
  </si>
  <si>
    <t>[14000;21000&gt;</t>
  </si>
  <si>
    <t>&gt;=21,000</t>
  </si>
  <si>
    <t>Evaluar la aplicación de Outsourcing en procesos de soporte</t>
  </si>
  <si>
    <t>Reducir el gasto operativo (Costo y Gasto)</t>
  </si>
  <si>
    <t>Retorno de la Inversión</t>
  </si>
  <si>
    <r>
      <t xml:space="preserve">            </t>
    </r>
    <r>
      <rPr>
        <u/>
        <sz val="12"/>
        <color theme="1"/>
        <rFont val="Calibri"/>
        <family val="2"/>
      </rPr>
      <t>Ingresos - Inversión</t>
    </r>
    <r>
      <rPr>
        <sz val="12"/>
        <color theme="1"/>
        <rFont val="Calibri"/>
        <family val="2"/>
      </rPr>
      <t xml:space="preserve">  
   Inversión</t>
    </r>
  </si>
  <si>
    <t>Evaluación de Proyectos de inversión</t>
  </si>
  <si>
    <t>Anual</t>
  </si>
  <si>
    <t>&gt;=160%</t>
  </si>
  <si>
    <t>[80%,160%&gt;</t>
  </si>
  <si>
    <t>&lt;80%</t>
  </si>
  <si>
    <t>Invertir en herramientas para gestionar y mejorar la UX y UI</t>
  </si>
  <si>
    <t>Maximizar el retorno de la inversión sobre el costo de financiación (ROI&gt;WACC)</t>
  </si>
  <si>
    <t>Cliente</t>
  </si>
  <si>
    <t>Índice Satisfacción del cliente</t>
  </si>
  <si>
    <r>
      <rPr>
        <u/>
        <sz val="12"/>
        <color theme="1"/>
        <rFont val="Calibri"/>
        <family val="2"/>
      </rPr>
      <t>(N° Clientes con valoración &gt;= 4)</t>
    </r>
    <r>
      <rPr>
        <sz val="12"/>
        <color theme="1"/>
        <rFont val="Calibri"/>
        <family val="2"/>
      </rPr>
      <t xml:space="preserve">
(Total clientes encuestados)</t>
    </r>
  </si>
  <si>
    <t>Encuesta de Satisfacción de cliente</t>
  </si>
  <si>
    <t>&gt;=90%</t>
  </si>
  <si>
    <t>[80%,90%&gt;</t>
  </si>
  <si>
    <t>Implementar el Sistema de Gestión de Calidad  ISO 9001</t>
  </si>
  <si>
    <t>Jefe de Calidad</t>
  </si>
  <si>
    <t>Mejorar el índice de Satisfacción del cliente</t>
  </si>
  <si>
    <t>Tasa de Clientes nuevos</t>
  </si>
  <si>
    <r>
      <rPr>
        <u/>
        <sz val="12"/>
        <color theme="1"/>
        <rFont val="Calibri"/>
        <family val="2"/>
      </rPr>
      <t>N° Clientes nuevos (n+1)</t>
    </r>
    <r>
      <rPr>
        <sz val="12"/>
        <color theme="1"/>
        <rFont val="Calibri"/>
        <family val="2"/>
      </rPr>
      <t xml:space="preserve">
N° Clientes (n)</t>
    </r>
  </si>
  <si>
    <t>&gt;=10%</t>
  </si>
  <si>
    <t>[0%,10%&gt;</t>
  </si>
  <si>
    <t>&lt;0%</t>
  </si>
  <si>
    <t>Actualizar la política de ventas y ajustar el modelo como referencia del mercado actual</t>
  </si>
  <si>
    <t>Jefe de Ventas</t>
  </si>
  <si>
    <t>Incrementar el índice de clientes nuevos</t>
  </si>
  <si>
    <r>
      <t xml:space="preserve">1 -  </t>
    </r>
    <r>
      <rPr>
        <u/>
        <sz val="12"/>
        <color theme="1"/>
        <rFont val="Calibri"/>
        <family val="2"/>
      </rPr>
      <t xml:space="preserve">N° Clientes perdidos (n) </t>
    </r>
    <r>
      <rPr>
        <sz val="12"/>
        <color theme="1"/>
        <rFont val="Calibri"/>
        <family val="2"/>
      </rPr>
      <t xml:space="preserve">
N° Clientes totales (n)</t>
    </r>
  </si>
  <si>
    <t>Realizar el programa de fidelización de clientes (ofertas, beneficios exclusivos)</t>
  </si>
  <si>
    <t>Aumentar la tasa de retención de clientes</t>
  </si>
  <si>
    <t>Tasa de conversión de Clientes</t>
  </si>
  <si>
    <r>
      <rPr>
        <u/>
        <sz val="12"/>
        <color theme="1"/>
        <rFont val="Calibri"/>
        <family val="2"/>
      </rPr>
      <t>N° de conversiones (n)</t>
    </r>
    <r>
      <rPr>
        <sz val="12"/>
        <color theme="1"/>
        <rFont val="Calibri"/>
        <family val="2"/>
      </rPr>
      <t xml:space="preserve"> 
N° de visitas (n) </t>
    </r>
  </si>
  <si>
    <t>Reporte de cotizaciones y ventas</t>
  </si>
  <si>
    <t>&gt;=20%</t>
  </si>
  <si>
    <t>[10%,20%&gt;</t>
  </si>
  <si>
    <t>&lt;10%</t>
  </si>
  <si>
    <t>Incrementar la eficiencia en el proceso
de cotizaciones y atención al cliente</t>
  </si>
  <si>
    <t>Aumentar la tasa de conversión de clientes</t>
  </si>
  <si>
    <t>Costo de Reclamos de cliente</t>
  </si>
  <si>
    <t>∑ops (Cantidad Reclamo*Precio de venta unitario)</t>
  </si>
  <si>
    <t>Reporte de Reclamos</t>
  </si>
  <si>
    <t>&lt;6,000</t>
  </si>
  <si>
    <t>[6000;12000&gt;</t>
  </si>
  <si>
    <t>&gt;=12,000</t>
  </si>
  <si>
    <t>Implementar TQM (Gestión de Calidad Total)</t>
  </si>
  <si>
    <t>Disminuir el costo de reclamos de productos</t>
  </si>
  <si>
    <t>Procesos</t>
  </si>
  <si>
    <t>Eficiencia del Proceso</t>
  </si>
  <si>
    <t>Disponibilidad*Rendimiento*Calidad</t>
  </si>
  <si>
    <t>Reporte de Producción</t>
  </si>
  <si>
    <t>Semanal/Mensual</t>
  </si>
  <si>
    <t>[70%,90%&gt;</t>
  </si>
  <si>
    <t>&lt;70%</t>
  </si>
  <si>
    <t>Implementar VSM, OEE y SMED</t>
  </si>
  <si>
    <t>Jefe de Operaciones</t>
  </si>
  <si>
    <t>Proceso</t>
  </si>
  <si>
    <t>Incrementar  la eficiencia del proceso (%)</t>
  </si>
  <si>
    <t>Índice de Productos no conformes</t>
  </si>
  <si>
    <r>
      <rPr>
        <u/>
        <sz val="12"/>
        <color theme="1"/>
        <rFont val="Calibri"/>
        <family val="2"/>
      </rPr>
      <t>N°Ops no conformes reprocesados</t>
    </r>
    <r>
      <rPr>
        <sz val="12"/>
        <color theme="1"/>
        <rFont val="Calibri"/>
        <family val="2"/>
      </rPr>
      <t xml:space="preserve">
Total de Ops</t>
    </r>
  </si>
  <si>
    <t>Reporte de productos no conformes</t>
  </si>
  <si>
    <t>&lt;3%</t>
  </si>
  <si>
    <t>[3%;6%&gt;</t>
  </si>
  <si>
    <t>&gt;=6%</t>
  </si>
  <si>
    <t>Implementar TPM y 5s</t>
  </si>
  <si>
    <t>Reducir el % de productos no conformes</t>
  </si>
  <si>
    <t>Tiempo de Ciclo</t>
  </si>
  <si>
    <t>Sumatoria de operaciones (min)</t>
  </si>
  <si>
    <t>Registro de estudio de tiempos</t>
  </si>
  <si>
    <t>días</t>
  </si>
  <si>
    <t>&lt;15</t>
  </si>
  <si>
    <t>[15;20&gt;</t>
  </si>
  <si>
    <t>&gt;=20</t>
  </si>
  <si>
    <t>Aplicar estudio de tiempos y métodos</t>
  </si>
  <si>
    <t>Reducir el tiempo de ciclo</t>
  </si>
  <si>
    <t>Índice de Cumplimiento de Proveedores</t>
  </si>
  <si>
    <r>
      <rPr>
        <u/>
        <sz val="12"/>
        <color theme="1"/>
        <rFont val="Calibri"/>
        <family val="2"/>
      </rPr>
      <t>N° proveedores aprobados</t>
    </r>
    <r>
      <rPr>
        <sz val="12"/>
        <color theme="1"/>
        <rFont val="Calibri"/>
        <family val="2"/>
      </rPr>
      <t xml:space="preserve">
Total proveedores</t>
    </r>
  </si>
  <si>
    <t>Matriz de evaluación de proveedores</t>
  </si>
  <si>
    <t>[75%,90%&gt;</t>
  </si>
  <si>
    <t>&lt;75%</t>
  </si>
  <si>
    <t>Aplicar la Matriz de Kraljic (evaluación de impacto y riesgo financiero de proveedores)</t>
  </si>
  <si>
    <t>Jefe de Logística</t>
  </si>
  <si>
    <t>Incrementar el índice de cumplimiento de proveedores</t>
  </si>
  <si>
    <t>Tasa de Desarrollo de nuevos productos</t>
  </si>
  <si>
    <r>
      <rPr>
        <u/>
        <sz val="12"/>
        <color theme="1"/>
        <rFont val="Calibri"/>
        <family val="2"/>
      </rPr>
      <t>N° productos nuevos desarrollados</t>
    </r>
    <r>
      <rPr>
        <sz val="12"/>
        <color theme="1"/>
        <rFont val="Calibri"/>
        <family val="2"/>
      </rPr>
      <t xml:space="preserve">
Total de Productos </t>
    </r>
  </si>
  <si>
    <t>Registro de Diseño y desarrollo</t>
  </si>
  <si>
    <t>[5%,20%&gt;</t>
  </si>
  <si>
    <t>&lt;5%</t>
  </si>
  <si>
    <t>Implementar Design Thinking (empatía, definición, ideación, prototipado y validación)</t>
  </si>
  <si>
    <t>Jefe de Desarrollo</t>
  </si>
  <si>
    <t>Mejorar el índice de desarrollo de nuevos productos</t>
  </si>
  <si>
    <t>Aprendizaje</t>
  </si>
  <si>
    <t>Nivel de cumplimiento de capacitaciones</t>
  </si>
  <si>
    <r>
      <rPr>
        <u/>
        <sz val="12"/>
        <color theme="1"/>
        <rFont val="Calibri"/>
        <family val="2"/>
      </rPr>
      <t>(N° Capacitaciones ejecutadas)</t>
    </r>
    <r>
      <rPr>
        <sz val="12"/>
        <color theme="1"/>
        <rFont val="Calibri"/>
        <family val="2"/>
      </rPr>
      <t xml:space="preserve">
(N° capacitaciones planificadas)</t>
    </r>
  </si>
  <si>
    <t>Programa anual de capacitación</t>
  </si>
  <si>
    <t>Gestionar el cronograma de capacitaciones e invertir a nivel interno y externo</t>
  </si>
  <si>
    <t>Jefe de RRHH</t>
  </si>
  <si>
    <t>Aumentar el % de cumplimiento de capacitaciones al personal</t>
  </si>
  <si>
    <t>Índice de Rotación de Personal</t>
  </si>
  <si>
    <r>
      <rPr>
        <u/>
        <sz val="12"/>
        <color theme="1"/>
        <rFont val="Calibri"/>
        <family val="2"/>
      </rPr>
      <t xml:space="preserve">       S___</t>
    </r>
    <r>
      <rPr>
        <sz val="12"/>
        <color theme="1"/>
        <rFont val="Calibri"/>
        <family val="2"/>
      </rPr>
      <t xml:space="preserve">
((I+F)/2)</t>
    </r>
  </si>
  <si>
    <t>Reporte de ingresos y salidas de personal</t>
  </si>
  <si>
    <t>Aplicar políticas de motivación e integración</t>
  </si>
  <si>
    <t>Reducir el índice de rotación de personal</t>
  </si>
  <si>
    <t>Nivel de Inversión en Tecnología de la información</t>
  </si>
  <si>
    <t>Valor de la inversión</t>
  </si>
  <si>
    <t>Presupuesto anual
corporativo</t>
  </si>
  <si>
    <t>&gt;=30,000</t>
  </si>
  <si>
    <t>[15000;30000&gt;</t>
  </si>
  <si>
    <t>&lt;15,000</t>
  </si>
  <si>
    <t>Asignar rango de presupuesto mínimo y máximo anual en base al ROI obtenido</t>
  </si>
  <si>
    <t>Gerente General</t>
  </si>
  <si>
    <t>Incrementar la Inversión en tecnología</t>
  </si>
  <si>
    <t>Índice de Clima Laboral</t>
  </si>
  <si>
    <r>
      <rPr>
        <u/>
        <sz val="12"/>
        <color theme="1"/>
        <rFont val="Calibri"/>
        <family val="2"/>
      </rPr>
      <t>N° Empleados con valoración &gt;= 4</t>
    </r>
    <r>
      <rPr>
        <sz val="12"/>
        <color theme="1"/>
        <rFont val="Calibri"/>
        <family val="2"/>
      </rPr>
      <t xml:space="preserve">
Total de empleados</t>
    </r>
  </si>
  <si>
    <t>Encuesta de clima laboral</t>
  </si>
  <si>
    <t>Implementar evaluación 360°</t>
  </si>
  <si>
    <t>Mejorar el índice de clima laboral</t>
  </si>
  <si>
    <t>Tasa de cumplimiento de metas</t>
  </si>
  <si>
    <r>
      <rPr>
        <u/>
        <sz val="12"/>
        <color theme="1"/>
        <rFont val="Calibri"/>
        <family val="2"/>
      </rPr>
      <t>N° empleados que cumplieron el objetivo</t>
    </r>
    <r>
      <rPr>
        <sz val="12"/>
        <color theme="1"/>
        <rFont val="Calibri"/>
        <family val="2"/>
      </rPr>
      <t xml:space="preserve">
Total de empleados</t>
    </r>
  </si>
  <si>
    <t>Cuadro de control de objetivos del personal</t>
  </si>
  <si>
    <t>&gt;=85%</t>
  </si>
  <si>
    <t>[85%,75%&gt;</t>
  </si>
  <si>
    <t>Aplicar políticas reconocimiento por cumplimiento de objetivos</t>
  </si>
  <si>
    <t>Aumentar la tasa de cumplimiento de metas</t>
  </si>
  <si>
    <t>Porcentaje</t>
  </si>
  <si>
    <t>Escala</t>
  </si>
  <si>
    <t>Valor</t>
  </si>
  <si>
    <t>grados</t>
  </si>
  <si>
    <t>X</t>
  </si>
  <si>
    <t>Y</t>
  </si>
  <si>
    <t>Inicial</t>
  </si>
  <si>
    <t>Final</t>
  </si>
  <si>
    <t>Mejorar el índice de liquidez (Rotación de Caja)</t>
  </si>
  <si>
    <t>MAPA ESTRATEGICO</t>
  </si>
  <si>
    <t>¿Qué quiero obtener?</t>
  </si>
  <si>
    <t>FINANCIERA</t>
  </si>
  <si>
    <t>¿Qué debo ofrecer?</t>
  </si>
  <si>
    <t>CLIENTE</t>
  </si>
  <si>
    <t>¿Qué debo hacer?</t>
  </si>
  <si>
    <t>ORGANIZACIÓN INTERNA</t>
  </si>
  <si>
    <t>¿Qué debo tener?</t>
  </si>
  <si>
    <t>INNOVACIÓN Y APRENDIZAJE</t>
  </si>
  <si>
    <t>DIAGNOSTICO SMART
MEDICION CUALITATIVA</t>
  </si>
  <si>
    <t>NIVEL DE EXPLICACIÓN</t>
  </si>
  <si>
    <t>SIGNIFICANCIA ESTADISTICA</t>
  </si>
  <si>
    <t>GAP</t>
  </si>
  <si>
    <t xml:space="preserve">KPI´S DEL PROCESO QUE SE IMPACTAN </t>
  </si>
  <si>
    <t>OPERACIONES</t>
  </si>
  <si>
    <t>GAP - IGG</t>
  </si>
  <si>
    <t>MERCADEO Y VENTAS</t>
  </si>
  <si>
    <t>CONSOLIDADO DE PRACTICAS GERENCIALES POR MEJORAR</t>
  </si>
  <si>
    <t>PRIORIZACIÓN DE ACCIONES</t>
  </si>
  <si>
    <t>PRODUCTIVIDAD LABORAL</t>
  </si>
  <si>
    <t>RENTABILIDAD</t>
  </si>
  <si>
    <t>PROCESO</t>
  </si>
  <si>
    <t>No. PRACTICA</t>
  </si>
  <si>
    <t>PRACTICAS</t>
  </si>
  <si>
    <t>KPI´S</t>
  </si>
  <si>
    <t>C1</t>
  </si>
  <si>
    <t>C2</t>
  </si>
  <si>
    <t>C3</t>
  </si>
  <si>
    <t>C4</t>
  </si>
  <si>
    <t>C5</t>
  </si>
  <si>
    <t>No. Total</t>
  </si>
  <si>
    <t>NOTA: En la priorización de las prácticas gerenciales se debe tener en cuenta que:
- La calificación de 5 solo puede ser asignada al 20% de las practicas
- La calificación de 3 solo puede ser asignada al 30% de las practicas
- La calificación de 1 solo puede ser asignada al 50% de las practicas</t>
  </si>
  <si>
    <t>% de 5</t>
  </si>
  <si>
    <t>% de 3</t>
  </si>
  <si>
    <t>% de 1</t>
  </si>
  <si>
    <t>Presupuesto Estimado por los 3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</si>
</sst>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 #,##0;\-&quot;$&quot;\ #,##0"/>
    <numFmt numFmtId="44" formatCode="_-&quot;$&quot;\ * #,##0.00_-;\-&quot;$&quot;\ * #,##0.00_-;_-&quot;$&quot;\ * &quot;-&quot;??_-;_-@_-"/>
    <numFmt numFmtId="43" formatCode="_-* #,##0.00_-;\-* #,##0.00_-;_-* &quot;-&quot;??_-;_-@_-"/>
    <numFmt numFmtId="164" formatCode="_(* #,##0.00_);_(* \(#,##0.00\);_(* &quot;-&quot;??_);_(@_)"/>
    <numFmt numFmtId="165" formatCode="&quot;$&quot;#,##0.00;[Red]\-&quot;$&quot;#,##0.00"/>
    <numFmt numFmtId="166" formatCode="&quot;$&quot;\ #,##0;&quot;$&quot;\ \-#,##0"/>
    <numFmt numFmtId="167" formatCode="_-[$€-2]* #,##0.00_-;\-[$€-2]* #,##0.00_-;_-[$€-2]* &quot;-&quot;??_-"/>
    <numFmt numFmtId="168" formatCode="0.0%"/>
    <numFmt numFmtId="169" formatCode="_(* #,##0_);_(* \(#,##0\);_(* &quot;-&quot;??_);_(@_)"/>
    <numFmt numFmtId="170" formatCode="0.0"/>
    <numFmt numFmtId="171" formatCode="0.0000"/>
    <numFmt numFmtId="172" formatCode="0.00000"/>
    <numFmt numFmtId="173" formatCode="&quot;$&quot;\ #,##0"/>
    <numFmt numFmtId="174" formatCode="_-&quot;$&quot;\ * #,##0_-;\-&quot;$&quot;\ * #,##0_-;_-&quot;$&quot;\ * &quot;-&quot;??_-;_-@_-"/>
  </numFmts>
  <fonts count="12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b/>
      <sz val="14"/>
      <name val="Calibri"/>
      <family val="2"/>
    </font>
    <font>
      <sz val="11"/>
      <color indexed="8"/>
      <name val="Calibri"/>
      <family val="2"/>
    </font>
    <font>
      <b/>
      <sz val="14"/>
      <color indexed="8"/>
      <name val="Calibri"/>
      <family val="2"/>
    </font>
    <font>
      <sz val="8"/>
      <color theme="1"/>
      <name val="Arial"/>
      <family val="2"/>
    </font>
    <font>
      <b/>
      <sz val="14"/>
      <color theme="1"/>
      <name val="Calibri"/>
      <family val="2"/>
      <scheme val="minor"/>
    </font>
    <font>
      <b/>
      <sz val="16"/>
      <color theme="1"/>
      <name val="Calibri"/>
      <family val="2"/>
      <scheme val="minor"/>
    </font>
    <font>
      <b/>
      <sz val="18"/>
      <color theme="1"/>
      <name val="Calibri"/>
      <family val="2"/>
      <scheme val="minor"/>
    </font>
    <font>
      <b/>
      <sz val="14"/>
      <color theme="1"/>
      <name val="Calibri"/>
      <family val="2"/>
    </font>
    <font>
      <b/>
      <sz val="14"/>
      <name val="Arial"/>
      <family val="2"/>
    </font>
    <font>
      <sz val="11"/>
      <color theme="3" tint="0.39997558519241921"/>
      <name val="Calibri"/>
      <family val="2"/>
      <scheme val="minor"/>
    </font>
    <font>
      <b/>
      <sz val="11"/>
      <color indexed="9"/>
      <name val="Calibri"/>
      <family val="2"/>
    </font>
    <font>
      <b/>
      <sz val="10"/>
      <name val="Arial"/>
      <family val="2"/>
    </font>
    <font>
      <u/>
      <sz val="10"/>
      <color indexed="12"/>
      <name val="Arial"/>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8"/>
      <name val="Arial"/>
      <family val="2"/>
    </font>
    <font>
      <b/>
      <sz val="12"/>
      <name val="Arial"/>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4"/>
      <color theme="1"/>
      <name val="Calibri"/>
      <family val="2"/>
      <scheme val="minor"/>
    </font>
    <font>
      <b/>
      <sz val="14"/>
      <name val="Calibri"/>
      <family val="2"/>
      <scheme val="minor"/>
    </font>
    <font>
      <sz val="16"/>
      <color theme="1"/>
      <name val="Calibri"/>
      <family val="2"/>
      <scheme val="minor"/>
    </font>
    <font>
      <b/>
      <sz val="22"/>
      <color theme="1"/>
      <name val="Calibri"/>
      <family val="2"/>
      <scheme val="minor"/>
    </font>
    <font>
      <b/>
      <sz val="18"/>
      <color theme="1"/>
      <name val="Calibri"/>
      <family val="2"/>
    </font>
    <font>
      <b/>
      <sz val="14"/>
      <color theme="1"/>
      <name val="Arial"/>
      <family val="2"/>
    </font>
    <font>
      <b/>
      <sz val="16"/>
      <name val="Calibri"/>
      <family val="2"/>
    </font>
    <font>
      <sz val="14"/>
      <name val="Calibri"/>
      <family val="2"/>
      <scheme val="minor"/>
    </font>
    <font>
      <b/>
      <sz val="18"/>
      <name val="Calibri"/>
      <family val="2"/>
      <scheme val="minor"/>
    </font>
    <font>
      <sz val="22"/>
      <color theme="1"/>
      <name val="Calibri"/>
      <family val="2"/>
      <scheme val="minor"/>
    </font>
    <font>
      <b/>
      <sz val="24"/>
      <color theme="1"/>
      <name val="Calibri"/>
      <family val="2"/>
      <scheme val="minor"/>
    </font>
    <font>
      <b/>
      <sz val="12"/>
      <color theme="1"/>
      <name val="Calibri"/>
      <family val="2"/>
      <scheme val="minor"/>
    </font>
    <font>
      <b/>
      <sz val="36"/>
      <color theme="1"/>
      <name val="Calibri"/>
      <family val="2"/>
      <scheme val="minor"/>
    </font>
    <font>
      <b/>
      <sz val="20"/>
      <color theme="1"/>
      <name val="Calibri"/>
      <family val="2"/>
      <scheme val="minor"/>
    </font>
    <font>
      <b/>
      <sz val="26"/>
      <color indexed="8"/>
      <name val="Calibri"/>
      <family val="2"/>
    </font>
    <font>
      <b/>
      <sz val="10"/>
      <color theme="1"/>
      <name val="Calibri"/>
      <family val="2"/>
      <scheme val="minor"/>
    </font>
    <font>
      <b/>
      <sz val="36"/>
      <color indexed="8"/>
      <name val="Calibri"/>
      <family val="2"/>
    </font>
    <font>
      <b/>
      <sz val="16"/>
      <name val="Arial"/>
      <family val="2"/>
    </font>
    <font>
      <sz val="16"/>
      <name val="Arial"/>
      <family val="2"/>
    </font>
    <font>
      <sz val="18"/>
      <name val="Calibri"/>
      <family val="2"/>
      <scheme val="minor"/>
    </font>
    <font>
      <b/>
      <sz val="24"/>
      <color indexed="8"/>
      <name val="Calibri"/>
      <family val="2"/>
    </font>
    <font>
      <sz val="14"/>
      <name val="Arial"/>
      <family val="2"/>
    </font>
    <font>
      <b/>
      <sz val="8"/>
      <color theme="1"/>
      <name val="Calibri"/>
      <family val="2"/>
      <scheme val="minor"/>
    </font>
    <font>
      <b/>
      <sz val="11"/>
      <name val="Calibri"/>
      <family val="2"/>
      <scheme val="minor"/>
    </font>
    <font>
      <b/>
      <sz val="13"/>
      <name val="Arial"/>
      <family val="2"/>
    </font>
    <font>
      <b/>
      <sz val="10"/>
      <name val="Calibri"/>
      <family val="2"/>
    </font>
    <font>
      <b/>
      <sz val="12"/>
      <name val="Calibri"/>
      <family val="2"/>
    </font>
    <font>
      <sz val="14"/>
      <color theme="1"/>
      <name val="Arial"/>
      <family val="2"/>
    </font>
    <font>
      <sz val="12"/>
      <color theme="1"/>
      <name val="Calibri"/>
      <family val="2"/>
      <scheme val="minor"/>
    </font>
    <font>
      <i/>
      <sz val="12"/>
      <color theme="1"/>
      <name val="Calibri"/>
      <family val="2"/>
      <scheme val="minor"/>
    </font>
    <font>
      <sz val="16"/>
      <name val="Calibri"/>
      <family val="2"/>
      <scheme val="minor"/>
    </font>
    <font>
      <sz val="12"/>
      <name val="Calibri"/>
      <family val="2"/>
      <scheme val="minor"/>
    </font>
    <font>
      <b/>
      <sz val="16"/>
      <color indexed="8"/>
      <name val="Calibri"/>
      <family val="2"/>
    </font>
    <font>
      <b/>
      <sz val="18"/>
      <color indexed="8"/>
      <name val="Calibri"/>
      <family val="2"/>
    </font>
    <font>
      <sz val="20"/>
      <color theme="1"/>
      <name val="Calibri"/>
      <family val="2"/>
      <scheme val="minor"/>
    </font>
    <font>
      <sz val="10"/>
      <color theme="1"/>
      <name val="Calibri"/>
      <family val="2"/>
      <scheme val="minor"/>
    </font>
    <font>
      <b/>
      <sz val="36"/>
      <name val="Arial"/>
      <family val="2"/>
    </font>
    <font>
      <b/>
      <sz val="11"/>
      <color theme="0"/>
      <name val="Calibri"/>
      <family val="2"/>
      <scheme val="minor"/>
    </font>
    <font>
      <u/>
      <sz val="11"/>
      <color theme="10"/>
      <name val="Calibri"/>
      <family val="2"/>
      <scheme val="minor"/>
    </font>
    <font>
      <sz val="11"/>
      <color theme="10"/>
      <name val="Calibri"/>
      <family val="2"/>
      <scheme val="minor"/>
    </font>
    <font>
      <sz val="36"/>
      <color theme="10"/>
      <name val="Calibri"/>
      <family val="2"/>
      <scheme val="minor"/>
    </font>
    <font>
      <sz val="11"/>
      <color theme="1"/>
      <name val="Arial"/>
      <family val="2"/>
    </font>
    <font>
      <sz val="9"/>
      <color indexed="81"/>
      <name val="Tahoma"/>
      <family val="2"/>
    </font>
    <font>
      <b/>
      <sz val="9"/>
      <color indexed="81"/>
      <name val="Tahoma"/>
      <family val="2"/>
    </font>
    <font>
      <b/>
      <sz val="10"/>
      <color theme="0"/>
      <name val="Arial"/>
      <family val="2"/>
    </font>
    <font>
      <b/>
      <sz val="12"/>
      <color theme="0"/>
      <name val="Arial"/>
      <family val="2"/>
    </font>
    <font>
      <sz val="12"/>
      <name val="Arial"/>
      <family val="2"/>
    </font>
    <font>
      <b/>
      <i/>
      <sz val="12"/>
      <name val="Arial"/>
      <family val="2"/>
    </font>
    <font>
      <b/>
      <sz val="8"/>
      <name val="Arial"/>
      <family val="2"/>
    </font>
    <font>
      <sz val="8"/>
      <color indexed="81"/>
      <name val="Tahoma"/>
      <family val="2"/>
    </font>
    <font>
      <sz val="10"/>
      <color rgb="FFC00000"/>
      <name val="Arial"/>
      <family val="2"/>
    </font>
    <font>
      <u/>
      <sz val="10"/>
      <name val="Arial"/>
      <family val="2"/>
    </font>
    <font>
      <b/>
      <sz val="8"/>
      <color theme="0"/>
      <name val="Arial"/>
      <family val="2"/>
    </font>
    <font>
      <u/>
      <sz val="10"/>
      <color theme="10"/>
      <name val="Arial"/>
      <family val="2"/>
    </font>
    <font>
      <b/>
      <sz val="13.5"/>
      <color rgb="FF000000"/>
      <name val="Segoe UI"/>
      <family val="2"/>
    </font>
    <font>
      <sz val="11"/>
      <color rgb="FF333333"/>
      <name val="Segoe UI"/>
      <family val="2"/>
    </font>
    <font>
      <b/>
      <sz val="48"/>
      <color theme="1"/>
      <name val="Calibri"/>
      <family val="2"/>
      <scheme val="minor"/>
    </font>
    <font>
      <b/>
      <sz val="13.5"/>
      <color theme="0"/>
      <name val="Segoe UI"/>
      <family val="2"/>
    </font>
    <font>
      <b/>
      <sz val="8"/>
      <color theme="0"/>
      <name val="Segoe UI"/>
      <family val="2"/>
    </font>
    <font>
      <b/>
      <sz val="16"/>
      <color theme="0"/>
      <name val="Segoe UI"/>
      <family val="2"/>
    </font>
    <font>
      <b/>
      <sz val="72"/>
      <color theme="0"/>
      <name val="Calibri"/>
      <family val="2"/>
      <scheme val="minor"/>
    </font>
    <font>
      <sz val="72"/>
      <color theme="0"/>
      <name val="Calibri"/>
      <family val="2"/>
      <scheme val="minor"/>
    </font>
    <font>
      <b/>
      <sz val="16"/>
      <color theme="0"/>
      <name val="Calibri"/>
      <family val="2"/>
      <scheme val="minor"/>
    </font>
    <font>
      <sz val="8"/>
      <color theme="1"/>
      <name val="Calibri"/>
      <family val="2"/>
      <scheme val="minor"/>
    </font>
    <font>
      <b/>
      <sz val="48"/>
      <name val="Calibri"/>
      <family val="2"/>
      <scheme val="minor"/>
    </font>
    <font>
      <sz val="10"/>
      <name val="Century Gothic"/>
      <family val="1"/>
    </font>
    <font>
      <b/>
      <sz val="10"/>
      <name val="Century Gothic"/>
      <family val="1"/>
    </font>
    <font>
      <b/>
      <sz val="20"/>
      <name val="Century Gothic"/>
      <family val="1"/>
    </font>
    <font>
      <b/>
      <sz val="10"/>
      <color theme="0"/>
      <name val="Century Gothic"/>
      <family val="1"/>
    </font>
    <font>
      <b/>
      <sz val="10"/>
      <color theme="0"/>
      <name val="Century Gothic"/>
      <family val="2"/>
    </font>
    <font>
      <sz val="8"/>
      <name val="Calibri"/>
      <family val="2"/>
      <scheme val="minor"/>
    </font>
    <font>
      <b/>
      <sz val="8"/>
      <color rgb="FFFFFFFF"/>
      <name val="Times New Roman"/>
      <family val="1"/>
    </font>
    <font>
      <b/>
      <sz val="8"/>
      <color rgb="FF000000"/>
      <name val="Times New Roman"/>
      <family val="1"/>
    </font>
    <font>
      <sz val="8"/>
      <color rgb="FF000000"/>
      <name val="Times New Roman"/>
      <family val="1"/>
    </font>
    <font>
      <sz val="8"/>
      <color rgb="FFFFFFFF"/>
      <name val="Times New Roman"/>
      <family val="1"/>
    </font>
    <font>
      <sz val="11"/>
      <name val="Calibri"/>
      <family val="2"/>
      <scheme val="minor"/>
    </font>
    <font>
      <b/>
      <sz val="13"/>
      <name val="Calibri"/>
      <family val="2"/>
      <scheme val="minor"/>
    </font>
    <font>
      <b/>
      <sz val="12"/>
      <name val="Calibri"/>
      <family val="2"/>
      <scheme val="minor"/>
    </font>
    <font>
      <b/>
      <sz val="10"/>
      <name val="Calibri"/>
      <family val="2"/>
      <scheme val="minor"/>
    </font>
    <font>
      <b/>
      <sz val="16"/>
      <name val="Calibri"/>
      <family val="2"/>
      <scheme val="minor"/>
    </font>
    <font>
      <b/>
      <sz val="14"/>
      <color indexed="8"/>
      <name val="Calibri"/>
      <family val="2"/>
      <scheme val="minor"/>
    </font>
    <font>
      <sz val="14"/>
      <color indexed="8"/>
      <name val="Calibri"/>
      <family val="2"/>
      <scheme val="minor"/>
    </font>
    <font>
      <b/>
      <sz val="12"/>
      <color theme="1"/>
      <name val="Times New Roman"/>
      <family val="1"/>
    </font>
    <font>
      <sz val="12"/>
      <color theme="1"/>
      <name val="Times New Roman"/>
      <family val="1"/>
    </font>
    <font>
      <b/>
      <sz val="11"/>
      <name val="Arial"/>
      <family val="2"/>
    </font>
    <font>
      <b/>
      <sz val="8"/>
      <color theme="0"/>
      <name val="Calibri"/>
      <family val="2"/>
      <scheme val="minor"/>
    </font>
    <font>
      <b/>
      <sz val="14"/>
      <color theme="0"/>
      <name val="Calibri"/>
      <family val="2"/>
      <scheme val="minor"/>
    </font>
    <font>
      <b/>
      <sz val="12"/>
      <color theme="1"/>
      <name val="Calibri"/>
      <family val="2"/>
    </font>
    <font>
      <sz val="12"/>
      <color theme="1"/>
      <name val="Calibri"/>
      <family val="2"/>
    </font>
    <font>
      <u/>
      <sz val="12"/>
      <color theme="1"/>
      <name val="Calibri"/>
      <family val="2"/>
    </font>
    <font>
      <b/>
      <sz val="14"/>
      <color theme="0"/>
      <name val="Calibri"/>
      <family val="2"/>
    </font>
    <font>
      <b/>
      <sz val="12"/>
      <color indexed="81"/>
      <name val="Tahoma"/>
      <family val="2"/>
    </font>
    <font>
      <sz val="12"/>
      <color indexed="81"/>
      <name val="Tahoma"/>
      <family val="2"/>
    </font>
  </fonts>
  <fills count="7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indexed="65"/>
        <bgColor indexed="64"/>
      </patternFill>
    </fill>
    <fill>
      <patternFill patternType="solid">
        <fgColor theme="0"/>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theme="2"/>
        <bgColor indexed="64"/>
      </patternFill>
    </fill>
    <fill>
      <patternFill patternType="solid">
        <fgColor indexed="22"/>
        <bgColor indexed="64"/>
      </patternFill>
    </fill>
    <fill>
      <patternFill patternType="solid">
        <fgColor indexed="44"/>
        <bgColor indexed="64"/>
      </patternFill>
    </fill>
    <fill>
      <patternFill patternType="solid">
        <fgColor theme="7"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7"/>
        <bgColor indexed="64"/>
      </patternFill>
    </fill>
    <fill>
      <patternFill patternType="solid">
        <fgColor theme="7" tint="0.79998168889431442"/>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rgb="FFF0F0F0"/>
        <bgColor indexed="64"/>
      </patternFill>
    </fill>
    <fill>
      <patternFill patternType="solid">
        <fgColor rgb="FF93FF71"/>
        <bgColor indexed="64"/>
      </patternFill>
    </fill>
    <fill>
      <patternFill patternType="solid">
        <fgColor theme="2" tint="-9.9978637043366805E-2"/>
        <bgColor indexed="64"/>
      </patternFill>
    </fill>
    <fill>
      <patternFill patternType="solid">
        <fgColor rgb="FF002060"/>
        <bgColor indexed="64"/>
      </patternFill>
    </fill>
    <fill>
      <patternFill patternType="solid">
        <fgColor rgb="FF7030A0"/>
        <bgColor indexed="64"/>
      </patternFill>
    </fill>
    <fill>
      <patternFill patternType="solid">
        <fgColor rgb="FF0070C0"/>
        <bgColor indexed="64"/>
      </patternFill>
    </fill>
    <fill>
      <patternFill patternType="solid">
        <fgColor rgb="FF00B050"/>
        <bgColor indexed="64"/>
      </patternFill>
    </fill>
    <fill>
      <patternFill patternType="solid">
        <fgColor rgb="FFFF99FF"/>
        <bgColor indexed="64"/>
      </patternFill>
    </fill>
    <fill>
      <patternFill patternType="solid">
        <fgColor rgb="FF99FF99"/>
        <bgColor indexed="64"/>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s>
  <borders count="44">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mediumDashed">
        <color indexed="64"/>
      </top>
      <bottom style="mediumDashed">
        <color indexed="64"/>
      </bottom>
      <diagonal/>
    </border>
    <border>
      <left style="thin">
        <color indexed="64"/>
      </left>
      <right style="thin">
        <color indexed="64"/>
      </right>
      <top/>
      <bottom style="mediumDashed">
        <color indexed="64"/>
      </bottom>
      <diagonal/>
    </border>
    <border>
      <left/>
      <right style="thin">
        <color indexed="64"/>
      </right>
      <top style="thin">
        <color indexed="64"/>
      </top>
      <bottom style="medium">
        <color theme="3"/>
      </bottom>
      <diagonal/>
    </border>
    <border>
      <left/>
      <right/>
      <top style="medium">
        <color theme="3"/>
      </top>
      <bottom style="medium">
        <color theme="3"/>
      </bottom>
      <diagonal/>
    </border>
    <border>
      <left style="thin">
        <color indexed="64"/>
      </left>
      <right/>
      <top style="thin">
        <color indexed="64"/>
      </top>
      <bottom style="medium">
        <color theme="3"/>
      </bottom>
      <diagonal/>
    </border>
    <border>
      <left style="thin">
        <color rgb="FFFFC000"/>
      </left>
      <right style="thin">
        <color rgb="FFFFC000"/>
      </right>
      <top style="thin">
        <color rgb="FFFFC000"/>
      </top>
      <bottom style="thin">
        <color rgb="FFFFC000"/>
      </bottom>
      <diagonal/>
    </border>
    <border>
      <left style="thin">
        <color theme="1"/>
      </left>
      <right style="thin">
        <color theme="1"/>
      </right>
      <top style="thin">
        <color theme="1"/>
      </top>
      <bottom style="thin">
        <color theme="1"/>
      </bottom>
      <diagonal/>
    </border>
  </borders>
  <cellStyleXfs count="69">
    <xf numFmtId="0" fontId="0" fillId="0" borderId="0"/>
    <xf numFmtId="9" fontId="1" fillId="0" borderId="0" applyFont="0" applyFill="0" applyBorder="0" applyAlignment="0" applyProtection="0"/>
    <xf numFmtId="0" fontId="3" fillId="0" borderId="0"/>
    <xf numFmtId="0" fontId="1" fillId="0" borderId="0"/>
    <xf numFmtId="9" fontId="6"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9" fillId="9" borderId="0" applyNumberFormat="0" applyBorder="0" applyAlignment="0" applyProtection="0"/>
    <xf numFmtId="0" fontId="20" fillId="21" borderId="8" applyNumberFormat="0" applyAlignment="0" applyProtection="0"/>
    <xf numFmtId="0" fontId="15" fillId="22" borderId="9" applyNumberFormat="0" applyAlignment="0" applyProtection="0"/>
    <xf numFmtId="0" fontId="21" fillId="0" borderId="10" applyNumberFormat="0" applyFill="0" applyAlignment="0" applyProtection="0"/>
    <xf numFmtId="0" fontId="22" fillId="23" borderId="0" applyFont="0" applyFill="0" applyBorder="0" applyAlignment="0" applyProtection="0"/>
    <xf numFmtId="0" fontId="23" fillId="23" borderId="0" applyFont="0" applyFill="0" applyBorder="0" applyAlignment="0" applyProtection="0"/>
    <xf numFmtId="0" fontId="24" fillId="0" borderId="0" applyNumberFormat="0" applyFill="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7" borderId="0" applyNumberFormat="0" applyBorder="0" applyAlignment="0" applyProtection="0"/>
    <xf numFmtId="0" fontId="25" fillId="12" borderId="8" applyNumberFormat="0" applyAlignment="0" applyProtection="0"/>
    <xf numFmtId="167" fontId="3" fillId="0" borderId="0" applyFont="0" applyFill="0" applyBorder="0" applyAlignment="0" applyProtection="0"/>
    <xf numFmtId="0" fontId="3" fillId="23" borderId="0" applyFont="0" applyFill="0" applyBorder="0" applyAlignment="0" applyProtection="0"/>
    <xf numFmtId="2" fontId="3" fillId="23"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6" fillId="8"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23" borderId="0" applyFont="0" applyFill="0" applyBorder="0" applyAlignment="0" applyProtection="0"/>
    <xf numFmtId="0" fontId="27" fillId="28" borderId="0" applyNumberFormat="0" applyBorder="0" applyAlignment="0" applyProtection="0"/>
    <xf numFmtId="0" fontId="3" fillId="0" borderId="0"/>
    <xf numFmtId="0" fontId="3" fillId="0" borderId="0"/>
    <xf numFmtId="0" fontId="3" fillId="29" borderId="11" applyNumberFormat="0" applyFont="0" applyAlignment="0" applyProtection="0"/>
    <xf numFmtId="9" fontId="3" fillId="0" borderId="0" applyFont="0" applyFill="0" applyBorder="0" applyAlignment="0" applyProtection="0"/>
    <xf numFmtId="9" fontId="16" fillId="0" borderId="0" applyFont="0" applyFill="0" applyBorder="0" applyAlignment="0" applyProtection="0"/>
    <xf numFmtId="4" fontId="3" fillId="23" borderId="0" applyFont="0" applyFill="0" applyBorder="0" applyAlignment="0" applyProtection="0"/>
    <xf numFmtId="3" fontId="3" fillId="23" borderId="0" applyFont="0" applyFill="0" applyBorder="0" applyAlignment="0" applyProtection="0"/>
    <xf numFmtId="0" fontId="28" fillId="21" borderId="12"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2" fillId="0" borderId="13" applyNumberFormat="0" applyFill="0" applyAlignment="0" applyProtection="0"/>
    <xf numFmtId="0" fontId="33" fillId="0" borderId="14" applyNumberFormat="0" applyFill="0" applyAlignment="0" applyProtection="0"/>
    <xf numFmtId="0" fontId="24" fillId="0" borderId="15" applyNumberFormat="0" applyFill="0" applyAlignment="0" applyProtection="0"/>
    <xf numFmtId="0" fontId="31" fillId="0" borderId="0" applyNumberFormat="0" applyFill="0" applyBorder="0" applyAlignment="0" applyProtection="0"/>
    <xf numFmtId="0" fontId="3" fillId="23" borderId="0" applyFont="0" applyFill="0" applyBorder="0" applyAlignment="0" applyProtection="0"/>
    <xf numFmtId="9" fontId="6" fillId="0" borderId="0" applyFont="0" applyFill="0" applyBorder="0" applyAlignment="0" applyProtection="0"/>
    <xf numFmtId="164" fontId="1" fillId="0" borderId="0" applyFont="0" applyFill="0" applyBorder="0" applyAlignment="0" applyProtection="0"/>
    <xf numFmtId="0" fontId="3" fillId="0" borderId="0"/>
    <xf numFmtId="43" fontId="1" fillId="0" borderId="0" applyFont="0" applyFill="0" applyBorder="0" applyAlignment="0" applyProtection="0"/>
    <xf numFmtId="0" fontId="72" fillId="0" borderId="0" applyNumberFormat="0" applyFill="0" applyBorder="0" applyAlignment="0" applyProtection="0"/>
    <xf numFmtId="0" fontId="87" fillId="0" borderId="0" applyNumberFormat="0" applyFill="0" applyBorder="0" applyAlignment="0" applyProtection="0"/>
    <xf numFmtId="44" fontId="1" fillId="0" borderId="0" applyFont="0" applyFill="0" applyBorder="0" applyAlignment="0" applyProtection="0"/>
  </cellStyleXfs>
  <cellXfs count="918">
    <xf numFmtId="0" fontId="0" fillId="0" borderId="0" xfId="0"/>
    <xf numFmtId="0" fontId="4" fillId="0" borderId="0" xfId="2" applyFont="1" applyAlignment="1">
      <alignment wrapText="1"/>
    </xf>
    <xf numFmtId="0" fontId="2" fillId="0" borderId="0" xfId="0" applyFont="1" applyAlignment="1">
      <alignment vertical="center"/>
    </xf>
    <xf numFmtId="0" fontId="2" fillId="6" borderId="0" xfId="0" applyFont="1" applyFill="1" applyAlignment="1">
      <alignment vertical="center"/>
    </xf>
    <xf numFmtId="0" fontId="2" fillId="6" borderId="0" xfId="0" applyFont="1" applyFill="1" applyAlignment="1">
      <alignment horizontal="left" vertical="center"/>
    </xf>
    <xf numFmtId="0" fontId="8" fillId="0" borderId="0" xfId="0" applyFont="1" applyAlignment="1">
      <alignment horizontal="center" vertical="top"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8" fillId="0" borderId="0" xfId="0" applyFont="1" applyAlignment="1">
      <alignment horizontal="left" wrapText="1"/>
    </xf>
    <xf numFmtId="0" fontId="2" fillId="6" borderId="0" xfId="0" applyFont="1" applyFill="1" applyAlignment="1">
      <alignment horizontal="center" vertical="center"/>
    </xf>
    <xf numFmtId="0" fontId="14" fillId="0" borderId="0" xfId="0" applyFont="1" applyAlignment="1">
      <alignment vertical="center" wrapText="1"/>
    </xf>
    <xf numFmtId="0" fontId="45" fillId="0" borderId="0" xfId="0" applyFont="1" applyAlignment="1">
      <alignment vertical="center"/>
    </xf>
    <xf numFmtId="0" fontId="55" fillId="0" borderId="0" xfId="0" applyFont="1" applyAlignment="1">
      <alignment horizontal="center" vertical="center" wrapText="1"/>
    </xf>
    <xf numFmtId="0" fontId="56" fillId="3" borderId="0" xfId="0" applyFont="1" applyFill="1" applyAlignment="1">
      <alignment vertical="center" wrapText="1"/>
    </xf>
    <xf numFmtId="0" fontId="45" fillId="3" borderId="0" xfId="0" applyFont="1" applyFill="1" applyAlignment="1">
      <alignment vertical="center"/>
    </xf>
    <xf numFmtId="0" fontId="56" fillId="5" borderId="0" xfId="0" applyFont="1" applyFill="1" applyAlignment="1">
      <alignment vertical="center" wrapText="1"/>
    </xf>
    <xf numFmtId="0" fontId="45" fillId="5" borderId="0" xfId="0" applyFont="1" applyFill="1" applyAlignment="1">
      <alignment vertical="center"/>
    </xf>
    <xf numFmtId="0" fontId="9" fillId="0" borderId="0" xfId="0" applyFont="1" applyAlignment="1">
      <alignment vertical="center"/>
    </xf>
    <xf numFmtId="0" fontId="9" fillId="6" borderId="0" xfId="0" applyFont="1" applyFill="1" applyAlignment="1">
      <alignment vertical="center"/>
    </xf>
    <xf numFmtId="0" fontId="59" fillId="0" borderId="0" xfId="64" applyFont="1" applyAlignment="1">
      <alignment vertical="center"/>
    </xf>
    <xf numFmtId="0" fontId="5" fillId="33" borderId="0" xfId="64" applyFont="1" applyFill="1" applyAlignment="1">
      <alignment horizontal="center" vertical="center"/>
    </xf>
    <xf numFmtId="0" fontId="5" fillId="0" borderId="2" xfId="64" applyFont="1" applyBorder="1" applyAlignment="1">
      <alignment horizontal="center" vertical="center"/>
    </xf>
    <xf numFmtId="0" fontId="2" fillId="0" borderId="0" xfId="0" applyFont="1" applyAlignment="1">
      <alignment horizontal="left" vertical="center" indent="1"/>
    </xf>
    <xf numFmtId="9" fontId="7" fillId="0" borderId="0" xfId="1"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top"/>
    </xf>
    <xf numFmtId="9" fontId="57" fillId="0" borderId="0" xfId="0" applyNumberFormat="1" applyFont="1" applyAlignment="1">
      <alignment horizontal="center" vertical="top" wrapText="1"/>
    </xf>
    <xf numFmtId="9" fontId="0" fillId="0" borderId="0" xfId="0" applyNumberFormat="1"/>
    <xf numFmtId="9" fontId="2" fillId="0" borderId="0" xfId="0" applyNumberFormat="1" applyFont="1" applyAlignment="1">
      <alignment vertical="center"/>
    </xf>
    <xf numFmtId="0" fontId="7" fillId="0" borderId="0" xfId="4" applyNumberFormat="1" applyFont="1" applyFill="1" applyBorder="1" applyAlignment="1">
      <alignment horizontal="center" vertical="center"/>
    </xf>
    <xf numFmtId="0" fontId="2" fillId="34" borderId="0" xfId="0" applyFont="1" applyFill="1" applyAlignment="1">
      <alignment vertical="center"/>
    </xf>
    <xf numFmtId="0" fontId="2" fillId="6" borderId="0" xfId="0" applyFont="1" applyFill="1" applyAlignment="1" applyProtection="1">
      <alignment vertical="center"/>
      <protection locked="0"/>
    </xf>
    <xf numFmtId="0" fontId="2" fillId="6" borderId="0" xfId="0" applyFont="1" applyFill="1" applyAlignment="1" applyProtection="1">
      <alignment horizontal="center" vertical="center"/>
      <protection locked="0"/>
    </xf>
    <xf numFmtId="0" fontId="2" fillId="0" borderId="0" xfId="0" applyFont="1" applyAlignment="1" applyProtection="1">
      <alignment vertical="center"/>
      <protection locked="0"/>
    </xf>
    <xf numFmtId="10" fontId="2" fillId="0" borderId="0" xfId="0" applyNumberFormat="1" applyFont="1" applyAlignment="1">
      <alignment vertical="center"/>
    </xf>
    <xf numFmtId="9" fontId="67" fillId="0" borderId="2" xfId="1" applyFont="1" applyFill="1" applyBorder="1" applyAlignment="1">
      <alignment horizontal="center" vertical="center"/>
    </xf>
    <xf numFmtId="0" fontId="0" fillId="34" borderId="0" xfId="0" applyFill="1"/>
    <xf numFmtId="0" fontId="73" fillId="6" borderId="0" xfId="66" applyFont="1" applyFill="1" applyAlignment="1">
      <alignment horizontal="center" vertical="center"/>
    </xf>
    <xf numFmtId="0" fontId="0" fillId="0" borderId="0" xfId="0" applyAlignment="1">
      <alignment vertical="center"/>
    </xf>
    <xf numFmtId="0" fontId="75" fillId="0" borderId="0" xfId="0" applyFont="1" applyAlignment="1">
      <alignment vertical="center"/>
    </xf>
    <xf numFmtId="0" fontId="46" fillId="34" borderId="0" xfId="0" applyFont="1" applyFill="1" applyAlignment="1">
      <alignment horizontal="center" vertical="center"/>
    </xf>
    <xf numFmtId="9" fontId="48" fillId="34" borderId="0" xfId="1" applyFont="1" applyFill="1" applyBorder="1" applyAlignment="1" applyProtection="1">
      <alignment horizontal="center" vertical="center"/>
    </xf>
    <xf numFmtId="0" fontId="66" fillId="6" borderId="19" xfId="4" applyNumberFormat="1" applyFont="1" applyFill="1" applyBorder="1" applyAlignment="1" applyProtection="1">
      <alignment horizontal="center" vertical="center"/>
      <protection locked="0"/>
    </xf>
    <xf numFmtId="0" fontId="10" fillId="6" borderId="19" xfId="0" applyFont="1" applyFill="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7" fillId="6" borderId="19" xfId="4" applyNumberFormat="1" applyFont="1" applyFill="1" applyBorder="1" applyAlignment="1" applyProtection="1">
      <alignment horizontal="center" vertical="center"/>
      <protection locked="0"/>
    </xf>
    <xf numFmtId="0" fontId="10" fillId="6" borderId="20" xfId="0" applyFont="1" applyFill="1" applyBorder="1" applyAlignment="1" applyProtection="1">
      <alignment horizontal="center" vertical="center"/>
      <protection locked="0"/>
    </xf>
    <xf numFmtId="0" fontId="5" fillId="0" borderId="4" xfId="64" applyFont="1" applyBorder="1" applyAlignment="1">
      <alignment vertical="center"/>
    </xf>
    <xf numFmtId="0" fontId="60" fillId="0" borderId="1" xfId="64" applyFont="1" applyBorder="1" applyAlignment="1">
      <alignment vertical="center"/>
    </xf>
    <xf numFmtId="0" fontId="75" fillId="0" borderId="0" xfId="0" applyFont="1" applyAlignment="1">
      <alignment horizontal="center" vertical="center"/>
    </xf>
    <xf numFmtId="0" fontId="23" fillId="0" borderId="26" xfId="0" applyFont="1" applyBorder="1" applyAlignment="1">
      <alignment horizontal="right" vertical="center" wrapText="1"/>
    </xf>
    <xf numFmtId="0" fontId="23" fillId="0" borderId="23" xfId="0" applyFont="1" applyBorder="1" applyAlignment="1">
      <alignment horizontal="left" vertical="center" wrapText="1"/>
    </xf>
    <xf numFmtId="0" fontId="16" fillId="0" borderId="23" xfId="0" applyFont="1" applyBorder="1" applyAlignment="1">
      <alignment horizontal="right" vertical="center"/>
    </xf>
    <xf numFmtId="0" fontId="23" fillId="0" borderId="27" xfId="0" applyFont="1" applyBorder="1" applyAlignment="1">
      <alignment horizontal="right" vertical="center" wrapText="1"/>
    </xf>
    <xf numFmtId="0" fontId="23" fillId="0" borderId="24" xfId="0" applyFont="1" applyBorder="1" applyAlignment="1">
      <alignment horizontal="left" vertical="center" wrapText="1"/>
    </xf>
    <xf numFmtId="0" fontId="16" fillId="0" borderId="24" xfId="0" applyFont="1" applyBorder="1" applyAlignment="1">
      <alignment horizontal="right" vertical="center"/>
    </xf>
    <xf numFmtId="0" fontId="23" fillId="0" borderId="21" xfId="0" applyFont="1" applyBorder="1" applyAlignment="1">
      <alignment horizontal="right" vertical="center" wrapText="1"/>
    </xf>
    <xf numFmtId="0" fontId="23" fillId="0" borderId="25" xfId="0" applyFont="1" applyBorder="1" applyAlignment="1">
      <alignment horizontal="left" vertical="center" wrapText="1"/>
    </xf>
    <xf numFmtId="0" fontId="16" fillId="0" borderId="25" xfId="0" applyFont="1" applyBorder="1" applyAlignment="1">
      <alignment horizontal="right" vertical="center"/>
    </xf>
    <xf numFmtId="0" fontId="75" fillId="34" borderId="0" xfId="0" applyFont="1" applyFill="1" applyAlignment="1">
      <alignment vertical="center"/>
    </xf>
    <xf numFmtId="0" fontId="80" fillId="0" borderId="0" xfId="0" applyFont="1" applyAlignment="1">
      <alignment horizontal="center" vertical="center" wrapText="1"/>
    </xf>
    <xf numFmtId="0" fontId="3" fillId="0" borderId="0" xfId="0" applyFont="1" applyAlignment="1">
      <alignment horizontal="justify" vertical="center"/>
    </xf>
    <xf numFmtId="0" fontId="16" fillId="0" borderId="0" xfId="0" applyFont="1" applyAlignment="1">
      <alignment vertical="center"/>
    </xf>
    <xf numFmtId="0" fontId="3" fillId="0" borderId="0" xfId="0" applyFont="1" applyAlignment="1">
      <alignment vertical="center"/>
    </xf>
    <xf numFmtId="0" fontId="13" fillId="34" borderId="0" xfId="47" applyFont="1" applyFill="1"/>
    <xf numFmtId="0" fontId="3" fillId="0" borderId="0" xfId="47"/>
    <xf numFmtId="0" fontId="13" fillId="34" borderId="0" xfId="47" applyFont="1" applyFill="1" applyAlignment="1">
      <alignment vertical="center"/>
    </xf>
    <xf numFmtId="0" fontId="3" fillId="0" borderId="28" xfId="47" applyBorder="1"/>
    <xf numFmtId="2" fontId="3" fillId="0" borderId="0" xfId="47" applyNumberFormat="1"/>
    <xf numFmtId="0" fontId="3" fillId="34" borderId="0" xfId="47" applyFill="1"/>
    <xf numFmtId="0" fontId="16" fillId="0" borderId="0" xfId="47" applyFont="1" applyAlignment="1">
      <alignment horizontal="center"/>
    </xf>
    <xf numFmtId="170" fontId="16" fillId="0" borderId="0" xfId="47" applyNumberFormat="1" applyFont="1" applyAlignment="1">
      <alignment horizontal="center"/>
    </xf>
    <xf numFmtId="0" fontId="3" fillId="45" borderId="0" xfId="2" applyFill="1"/>
    <xf numFmtId="0" fontId="3" fillId="0" borderId="26" xfId="2" applyBorder="1"/>
    <xf numFmtId="0" fontId="3" fillId="0" borderId="31" xfId="2" applyBorder="1"/>
    <xf numFmtId="0" fontId="3" fillId="0" borderId="32" xfId="2" applyBorder="1"/>
    <xf numFmtId="0" fontId="3" fillId="0" borderId="27" xfId="2" applyBorder="1"/>
    <xf numFmtId="0" fontId="3" fillId="0" borderId="0" xfId="2"/>
    <xf numFmtId="0" fontId="3" fillId="0" borderId="33" xfId="2" applyBorder="1"/>
    <xf numFmtId="0" fontId="3" fillId="0" borderId="21" xfId="2" applyBorder="1"/>
    <xf numFmtId="0" fontId="3" fillId="0" borderId="22" xfId="2" applyBorder="1"/>
    <xf numFmtId="0" fontId="3" fillId="0" borderId="34" xfId="2" applyBorder="1"/>
    <xf numFmtId="0" fontId="3" fillId="6" borderId="26" xfId="2" applyFill="1" applyBorder="1"/>
    <xf numFmtId="0" fontId="3" fillId="6" borderId="31" xfId="2" applyFill="1" applyBorder="1"/>
    <xf numFmtId="0" fontId="3" fillId="6" borderId="32" xfId="2" applyFill="1" applyBorder="1"/>
    <xf numFmtId="0" fontId="3" fillId="6" borderId="27" xfId="2" applyFill="1" applyBorder="1"/>
    <xf numFmtId="0" fontId="16" fillId="6" borderId="0" xfId="2" applyFont="1" applyFill="1"/>
    <xf numFmtId="0" fontId="3" fillId="6" borderId="0" xfId="2" applyFill="1"/>
    <xf numFmtId="0" fontId="3" fillId="6" borderId="33" xfId="2" applyFill="1" applyBorder="1"/>
    <xf numFmtId="0" fontId="85" fillId="6" borderId="0" xfId="2" applyFont="1" applyFill="1"/>
    <xf numFmtId="0" fontId="3" fillId="6" borderId="0" xfId="2" applyFill="1" applyAlignment="1">
      <alignment horizontal="center"/>
    </xf>
    <xf numFmtId="0" fontId="3" fillId="45" borderId="0" xfId="2" applyFill="1" applyAlignment="1">
      <alignment horizontal="center"/>
    </xf>
    <xf numFmtId="0" fontId="85" fillId="6" borderId="0" xfId="2" applyFont="1" applyFill="1" applyAlignment="1">
      <alignment horizontal="center"/>
    </xf>
    <xf numFmtId="171" fontId="3" fillId="6" borderId="0" xfId="2" applyNumberFormat="1" applyFill="1"/>
    <xf numFmtId="171" fontId="3" fillId="6" borderId="0" xfId="2" applyNumberFormat="1" applyFill="1" applyAlignment="1">
      <alignment horizontal="center"/>
    </xf>
    <xf numFmtId="0" fontId="3" fillId="6" borderId="0" xfId="2" applyFill="1" applyAlignment="1">
      <alignment horizontal="right"/>
    </xf>
    <xf numFmtId="172" fontId="3" fillId="6" borderId="0" xfId="2" applyNumberFormat="1" applyFill="1" applyAlignment="1">
      <alignment horizontal="center"/>
    </xf>
    <xf numFmtId="0" fontId="3" fillId="6" borderId="21" xfId="2" applyFill="1" applyBorder="1"/>
    <xf numFmtId="0" fontId="3" fillId="6" borderId="22" xfId="2" applyFill="1" applyBorder="1"/>
    <xf numFmtId="0" fontId="3" fillId="6" borderId="34" xfId="2" applyFill="1" applyBorder="1"/>
    <xf numFmtId="0" fontId="0" fillId="34" borderId="0" xfId="0" applyFill="1" applyAlignment="1">
      <alignment horizontal="center" vertical="center" wrapText="1"/>
    </xf>
    <xf numFmtId="0" fontId="71" fillId="43" borderId="35" xfId="0" applyFont="1" applyFill="1" applyBorder="1" applyAlignment="1">
      <alignment horizontal="center" vertical="center" wrapText="1"/>
    </xf>
    <xf numFmtId="0" fontId="71" fillId="43" borderId="35" xfId="0" applyFont="1" applyFill="1" applyBorder="1" applyAlignment="1">
      <alignment horizontal="center" vertical="center"/>
    </xf>
    <xf numFmtId="0" fontId="96" fillId="56" borderId="35" xfId="0" applyFont="1" applyFill="1" applyBorder="1" applyAlignment="1">
      <alignment horizontal="center" vertical="center" textRotation="90" wrapText="1"/>
    </xf>
    <xf numFmtId="0" fontId="2" fillId="57" borderId="35" xfId="0" applyFont="1" applyFill="1" applyBorder="1" applyAlignment="1">
      <alignment horizontal="center" vertical="center" wrapText="1"/>
    </xf>
    <xf numFmtId="0" fontId="0" fillId="42" borderId="36" xfId="0" applyFill="1" applyBorder="1"/>
    <xf numFmtId="0" fontId="96" fillId="58" borderId="35" xfId="0" applyFont="1" applyFill="1" applyBorder="1" applyAlignment="1">
      <alignment horizontal="center" vertical="center" textRotation="90" wrapText="1"/>
    </xf>
    <xf numFmtId="0" fontId="2" fillId="59" borderId="35" xfId="0" applyFont="1" applyFill="1" applyBorder="1" applyAlignment="1">
      <alignment horizontal="center" vertical="center" wrapText="1"/>
    </xf>
    <xf numFmtId="0" fontId="0" fillId="41" borderId="37" xfId="0" applyFill="1" applyBorder="1" applyAlignment="1">
      <alignment vertical="center"/>
    </xf>
    <xf numFmtId="0" fontId="96" fillId="60" borderId="35" xfId="0" applyFont="1" applyFill="1" applyBorder="1" applyAlignment="1">
      <alignment horizontal="center" vertical="center" textRotation="90" wrapText="1"/>
    </xf>
    <xf numFmtId="0" fontId="2" fillId="61" borderId="35" xfId="0" applyFont="1" applyFill="1" applyBorder="1" applyAlignment="1">
      <alignment horizontal="center" vertical="center" wrapText="1"/>
    </xf>
    <xf numFmtId="0" fontId="0" fillId="52" borderId="38" xfId="0" applyFill="1" applyBorder="1" applyAlignment="1">
      <alignment vertical="center"/>
    </xf>
    <xf numFmtId="0" fontId="96" fillId="62" borderId="35" xfId="0" applyFont="1" applyFill="1" applyBorder="1" applyAlignment="1">
      <alignment horizontal="center" vertical="center" textRotation="90" wrapText="1"/>
    </xf>
    <xf numFmtId="0" fontId="2" fillId="5" borderId="35" xfId="0" applyFont="1" applyFill="1" applyBorder="1" applyAlignment="1">
      <alignment horizontal="center" vertical="center" wrapText="1"/>
    </xf>
    <xf numFmtId="0" fontId="0" fillId="4" borderId="2" xfId="0" applyFill="1" applyBorder="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xf numFmtId="0" fontId="0" fillId="0" borderId="0" xfId="0" applyAlignment="1">
      <alignment horizontal="center"/>
    </xf>
    <xf numFmtId="0" fontId="2" fillId="49" borderId="35" xfId="0" applyFont="1" applyFill="1" applyBorder="1"/>
    <xf numFmtId="0" fontId="0" fillId="49" borderId="35" xfId="0" applyFill="1" applyBorder="1" applyAlignment="1">
      <alignment horizontal="center"/>
    </xf>
    <xf numFmtId="0" fontId="2" fillId="48" borderId="35" xfId="0" applyFont="1" applyFill="1" applyBorder="1"/>
    <xf numFmtId="0" fontId="0" fillId="48" borderId="35" xfId="0" applyFill="1" applyBorder="1"/>
    <xf numFmtId="0" fontId="2" fillId="48" borderId="35" xfId="0" applyFont="1" applyFill="1" applyBorder="1" applyAlignment="1">
      <alignment horizontal="center"/>
    </xf>
    <xf numFmtId="0" fontId="2" fillId="42" borderId="35" xfId="0" applyFont="1" applyFill="1" applyBorder="1"/>
    <xf numFmtId="0" fontId="0" fillId="42" borderId="35" xfId="0" applyFill="1" applyBorder="1" applyAlignment="1">
      <alignment horizontal="center"/>
    </xf>
    <xf numFmtId="0" fontId="2" fillId="50" borderId="35" xfId="0" applyFont="1" applyFill="1" applyBorder="1"/>
    <xf numFmtId="0" fontId="0" fillId="50" borderId="35" xfId="0" applyFill="1" applyBorder="1"/>
    <xf numFmtId="0" fontId="0" fillId="50" borderId="35" xfId="0" applyFill="1" applyBorder="1" applyAlignment="1">
      <alignment horizontal="left" indent="2"/>
    </xf>
    <xf numFmtId="0" fontId="2" fillId="50" borderId="35" xfId="0" applyFont="1" applyFill="1" applyBorder="1" applyAlignment="1">
      <alignment horizontal="center"/>
    </xf>
    <xf numFmtId="0" fontId="2" fillId="51" borderId="35" xfId="0" applyFont="1" applyFill="1" applyBorder="1" applyAlignment="1">
      <alignment horizontal="center"/>
    </xf>
    <xf numFmtId="0" fontId="2" fillId="51" borderId="35" xfId="0" applyFont="1" applyFill="1" applyBorder="1"/>
    <xf numFmtId="0" fontId="0" fillId="51" borderId="35" xfId="0" applyFill="1" applyBorder="1"/>
    <xf numFmtId="0" fontId="0" fillId="52" borderId="35" xfId="0" applyFill="1" applyBorder="1" applyAlignment="1">
      <alignment horizontal="center"/>
    </xf>
    <xf numFmtId="0" fontId="2" fillId="40" borderId="35" xfId="0" applyFont="1" applyFill="1" applyBorder="1"/>
    <xf numFmtId="0" fontId="0" fillId="40" borderId="35" xfId="0" applyFill="1" applyBorder="1" applyAlignment="1">
      <alignment horizontal="center"/>
    </xf>
    <xf numFmtId="0" fontId="2" fillId="53" borderId="35" xfId="0" applyFont="1" applyFill="1" applyBorder="1"/>
    <xf numFmtId="0" fontId="0" fillId="53" borderId="35" xfId="0" applyFill="1" applyBorder="1"/>
    <xf numFmtId="0" fontId="2" fillId="53" borderId="35" xfId="0" applyFont="1" applyFill="1" applyBorder="1" applyAlignment="1">
      <alignment horizontal="center"/>
    </xf>
    <xf numFmtId="0" fontId="2" fillId="41" borderId="35" xfId="0" applyFont="1" applyFill="1" applyBorder="1"/>
    <xf numFmtId="0" fontId="0" fillId="41" borderId="35" xfId="0" applyFill="1" applyBorder="1" applyAlignment="1">
      <alignment horizontal="center"/>
    </xf>
    <xf numFmtId="0" fontId="2" fillId="54" borderId="35" xfId="0" applyFont="1" applyFill="1" applyBorder="1"/>
    <xf numFmtId="0" fontId="0" fillId="54" borderId="35" xfId="0" applyFill="1" applyBorder="1"/>
    <xf numFmtId="0" fontId="2" fillId="54" borderId="35" xfId="0" applyFont="1" applyFill="1" applyBorder="1" applyAlignment="1">
      <alignment horizontal="center"/>
    </xf>
    <xf numFmtId="0" fontId="2" fillId="0" borderId="0" xfId="0" applyFont="1" applyAlignment="1">
      <alignment horizontal="right"/>
    </xf>
    <xf numFmtId="2" fontId="0" fillId="0" borderId="35" xfId="0" applyNumberFormat="1" applyBorder="1" applyAlignment="1">
      <alignment horizontal="center"/>
    </xf>
    <xf numFmtId="9" fontId="0" fillId="0" borderId="35" xfId="0" applyNumberFormat="1" applyBorder="1" applyAlignment="1">
      <alignment horizontal="center"/>
    </xf>
    <xf numFmtId="0" fontId="71" fillId="43" borderId="35" xfId="0" applyFont="1" applyFill="1" applyBorder="1"/>
    <xf numFmtId="0" fontId="71" fillId="43" borderId="35" xfId="0" applyFont="1" applyFill="1" applyBorder="1" applyAlignment="1">
      <alignment horizontal="center"/>
    </xf>
    <xf numFmtId="2" fontId="2" fillId="2" borderId="35" xfId="0" applyNumberFormat="1" applyFont="1" applyFill="1" applyBorder="1" applyAlignment="1">
      <alignment horizontal="center"/>
    </xf>
    <xf numFmtId="9" fontId="0" fillId="0" borderId="0" xfId="1" applyFont="1"/>
    <xf numFmtId="0" fontId="2" fillId="52" borderId="35" xfId="0" applyFont="1" applyFill="1" applyBorder="1"/>
    <xf numFmtId="2" fontId="2" fillId="0" borderId="0" xfId="0" applyNumberFormat="1" applyFont="1" applyAlignment="1">
      <alignment horizontal="center"/>
    </xf>
    <xf numFmtId="0" fontId="0" fillId="0" borderId="28" xfId="0" applyBorder="1"/>
    <xf numFmtId="0" fontId="0" fillId="0" borderId="29" xfId="0" applyBorder="1"/>
    <xf numFmtId="0" fontId="0" fillId="0" borderId="30" xfId="0" applyBorder="1"/>
    <xf numFmtId="0" fontId="0" fillId="0" borderId="0" xfId="0" quotePrefix="1" applyAlignment="1">
      <alignment horizontal="center"/>
    </xf>
    <xf numFmtId="0" fontId="69" fillId="0" borderId="0" xfId="0" applyFont="1" applyAlignment="1" applyProtection="1">
      <alignment vertical="center"/>
      <protection hidden="1"/>
    </xf>
    <xf numFmtId="0" fontId="42" fillId="0" borderId="0" xfId="0" applyFont="1" applyAlignment="1" applyProtection="1">
      <alignment vertical="center"/>
      <protection locked="0"/>
    </xf>
    <xf numFmtId="0" fontId="69" fillId="0" borderId="0" xfId="0" applyFont="1" applyAlignment="1" applyProtection="1">
      <alignment horizontal="center" vertical="center"/>
      <protection hidden="1"/>
    </xf>
    <xf numFmtId="0" fontId="98" fillId="0" borderId="0" xfId="0" applyFont="1" applyAlignment="1" applyProtection="1">
      <alignment vertical="center"/>
      <protection locked="0"/>
    </xf>
    <xf numFmtId="0" fontId="9" fillId="0" borderId="0" xfId="0" applyFont="1" applyAlignment="1">
      <alignment vertical="center" wrapText="1"/>
    </xf>
    <xf numFmtId="0" fontId="99" fillId="0" borderId="0" xfId="0" applyFont="1" applyAlignment="1">
      <alignment vertical="center" wrapText="1"/>
    </xf>
    <xf numFmtId="0" fontId="100" fillId="0" borderId="0" xfId="0" applyFont="1" applyAlignment="1">
      <alignment horizontal="left" vertical="center" wrapText="1" indent="1"/>
    </xf>
    <xf numFmtId="0" fontId="100" fillId="0" borderId="0" xfId="0" applyFont="1" applyAlignment="1">
      <alignment horizontal="center" vertical="center" wrapText="1"/>
    </xf>
    <xf numFmtId="0" fontId="100" fillId="0" borderId="0" xfId="0" applyFont="1" applyAlignment="1">
      <alignment vertical="center" wrapText="1"/>
    </xf>
    <xf numFmtId="0" fontId="101" fillId="0" borderId="0" xfId="0" applyFont="1" applyAlignment="1">
      <alignment vertical="center"/>
    </xf>
    <xf numFmtId="0" fontId="100" fillId="0" borderId="35" xfId="0" applyFont="1" applyBorder="1" applyAlignment="1">
      <alignment horizontal="center" vertical="center" wrapText="1"/>
    </xf>
    <xf numFmtId="0" fontId="99" fillId="0" borderId="35" xfId="0" applyFont="1" applyBorder="1" applyAlignment="1">
      <alignment horizontal="center" vertical="center" wrapText="1"/>
    </xf>
    <xf numFmtId="0" fontId="99" fillId="0" borderId="35" xfId="0" applyFont="1" applyBorder="1" applyAlignment="1">
      <alignment horizontal="left" vertical="center" wrapText="1" indent="1"/>
    </xf>
    <xf numFmtId="0" fontId="9" fillId="0" borderId="28" xfId="0" applyFont="1" applyBorder="1" applyAlignment="1">
      <alignment vertical="center" wrapText="1"/>
    </xf>
    <xf numFmtId="0" fontId="9" fillId="0" borderId="28" xfId="0" applyFont="1" applyBorder="1" applyAlignment="1">
      <alignment horizontal="center" vertical="center" wrapText="1"/>
    </xf>
    <xf numFmtId="0" fontId="9" fillId="0" borderId="30" xfId="0" applyFont="1" applyBorder="1" applyAlignment="1">
      <alignment horizontal="center" vertical="center" wrapText="1"/>
    </xf>
    <xf numFmtId="9" fontId="35" fillId="0" borderId="35" xfId="0" applyNumberFormat="1" applyFont="1" applyBorder="1" applyAlignment="1" applyProtection="1">
      <alignment horizontal="center" vertical="center" wrapText="1"/>
      <protection locked="0"/>
    </xf>
    <xf numFmtId="0" fontId="11" fillId="0" borderId="35" xfId="0" applyFont="1" applyBorder="1" applyAlignment="1">
      <alignment horizontal="center" vertical="center"/>
    </xf>
    <xf numFmtId="0" fontId="0" fillId="34" borderId="0" xfId="0" applyFill="1" applyAlignment="1">
      <alignment vertical="center"/>
    </xf>
    <xf numFmtId="0" fontId="0" fillId="34" borderId="35" xfId="0" applyFill="1" applyBorder="1" applyAlignment="1">
      <alignment vertical="center" wrapText="1"/>
    </xf>
    <xf numFmtId="0" fontId="2" fillId="34" borderId="35" xfId="0" applyFont="1" applyFill="1" applyBorder="1" applyAlignment="1">
      <alignment vertical="center"/>
    </xf>
    <xf numFmtId="0" fontId="0" fillId="34" borderId="35" xfId="0" applyFill="1" applyBorder="1" applyAlignment="1">
      <alignment vertical="center"/>
    </xf>
    <xf numFmtId="0" fontId="62" fillId="0" borderId="0" xfId="0" applyFont="1" applyAlignment="1">
      <alignment vertical="center"/>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8" fillId="0" borderId="0" xfId="0" applyFont="1" applyAlignment="1">
      <alignment horizontal="center" vertical="center" wrapText="1"/>
    </xf>
    <xf numFmtId="0" fontId="62" fillId="63" borderId="35" xfId="0" applyFont="1" applyFill="1" applyBorder="1" applyAlignment="1">
      <alignment horizontal="center" vertical="center"/>
    </xf>
    <xf numFmtId="0" fontId="62" fillId="64" borderId="35" xfId="0" applyFont="1" applyFill="1" applyBorder="1" applyAlignment="1">
      <alignment horizontal="center" vertical="center"/>
    </xf>
    <xf numFmtId="0" fontId="62" fillId="41" borderId="35" xfId="0" applyFont="1" applyFill="1" applyBorder="1" applyAlignment="1">
      <alignment horizontal="center" vertical="center"/>
    </xf>
    <xf numFmtId="0" fontId="62" fillId="0" borderId="35" xfId="0" applyFont="1" applyBorder="1" applyAlignment="1" applyProtection="1">
      <alignment vertical="center"/>
      <protection hidden="1"/>
    </xf>
    <xf numFmtId="0" fontId="69" fillId="0" borderId="35" xfId="0" applyFont="1" applyBorder="1" applyAlignment="1" applyProtection="1">
      <alignment vertical="center"/>
      <protection locked="0"/>
    </xf>
    <xf numFmtId="0" fontId="69" fillId="0" borderId="35" xfId="0" applyFont="1" applyBorder="1" applyAlignment="1" applyProtection="1">
      <alignment vertical="center"/>
      <protection hidden="1"/>
    </xf>
    <xf numFmtId="0" fontId="62" fillId="0" borderId="35" xfId="0" applyFont="1" applyBorder="1" applyAlignment="1" applyProtection="1">
      <alignment horizontal="center" vertical="center"/>
      <protection hidden="1"/>
    </xf>
    <xf numFmtId="0" fontId="62" fillId="0" borderId="35" xfId="0" applyFont="1" applyBorder="1" applyAlignment="1">
      <alignment horizontal="center" vertical="center"/>
    </xf>
    <xf numFmtId="1" fontId="0" fillId="34" borderId="35" xfId="0" applyNumberFormat="1" applyFill="1" applyBorder="1" applyAlignment="1">
      <alignment horizontal="center"/>
    </xf>
    <xf numFmtId="0" fontId="60" fillId="0" borderId="6" xfId="64" applyFont="1" applyBorder="1" applyAlignment="1">
      <alignment vertical="center"/>
    </xf>
    <xf numFmtId="0" fontId="60" fillId="5" borderId="36" xfId="64" applyFont="1" applyFill="1" applyBorder="1" applyAlignment="1">
      <alignment vertical="center"/>
    </xf>
    <xf numFmtId="0" fontId="60" fillId="0" borderId="16" xfId="64" applyFont="1" applyBorder="1" applyAlignment="1">
      <alignment vertical="center"/>
    </xf>
    <xf numFmtId="0" fontId="60" fillId="0" borderId="17" xfId="64" applyFont="1" applyBorder="1" applyAlignment="1">
      <alignment vertical="center"/>
    </xf>
    <xf numFmtId="0" fontId="0" fillId="6" borderId="0" xfId="0" applyFill="1" applyAlignment="1">
      <alignment vertical="center"/>
    </xf>
    <xf numFmtId="0" fontId="0" fillId="6" borderId="0" xfId="0" applyFill="1" applyAlignment="1">
      <alignment horizontal="left" vertical="center"/>
    </xf>
    <xf numFmtId="0" fontId="109" fillId="0" borderId="0" xfId="2" applyFont="1" applyAlignment="1">
      <alignment wrapText="1"/>
    </xf>
    <xf numFmtId="0" fontId="35" fillId="33" borderId="0" xfId="64" applyFont="1" applyFill="1" applyAlignment="1">
      <alignment horizontal="center" vertical="center"/>
    </xf>
    <xf numFmtId="0" fontId="112" fillId="0" borderId="0" xfId="64" applyFont="1" applyAlignment="1">
      <alignment vertical="center"/>
    </xf>
    <xf numFmtId="0" fontId="111" fillId="0" borderId="1" xfId="64" applyFont="1" applyBorder="1" applyAlignment="1">
      <alignment vertical="center"/>
    </xf>
    <xf numFmtId="0" fontId="35" fillId="0" borderId="4" xfId="64" applyFont="1" applyBorder="1" applyAlignment="1">
      <alignment vertical="center"/>
    </xf>
    <xf numFmtId="0" fontId="35" fillId="0" borderId="2" xfId="64" applyFont="1" applyBorder="1" applyAlignment="1">
      <alignment horizontal="center" vertical="center"/>
    </xf>
    <xf numFmtId="0" fontId="111" fillId="5" borderId="36" xfId="64" applyFont="1" applyFill="1" applyBorder="1" applyAlignment="1">
      <alignment vertical="center"/>
    </xf>
    <xf numFmtId="0" fontId="111" fillId="0" borderId="16" xfId="64" applyFont="1" applyBorder="1" applyAlignment="1">
      <alignment vertical="center"/>
    </xf>
    <xf numFmtId="0" fontId="111" fillId="0" borderId="17" xfId="64" applyFont="1" applyBorder="1" applyAlignment="1">
      <alignment vertical="center"/>
    </xf>
    <xf numFmtId="0" fontId="0" fillId="6" borderId="0" xfId="0" applyFill="1" applyAlignment="1">
      <alignment horizontal="center" vertical="center"/>
    </xf>
    <xf numFmtId="0" fontId="34" fillId="0" borderId="35" xfId="0" applyFont="1" applyBorder="1" applyAlignment="1">
      <alignment horizontal="left" vertical="center"/>
    </xf>
    <xf numFmtId="0" fontId="34" fillId="2" borderId="35" xfId="0" applyFont="1" applyFill="1" applyBorder="1" applyAlignment="1">
      <alignment horizontal="left" vertical="center"/>
    </xf>
    <xf numFmtId="9" fontId="0" fillId="0" borderId="0" xfId="0" applyNumberFormat="1" applyAlignment="1">
      <alignment vertical="center"/>
    </xf>
    <xf numFmtId="0" fontId="113" fillId="5" borderId="35" xfId="0" applyFont="1" applyFill="1" applyBorder="1" applyAlignment="1">
      <alignment horizontal="center" vertical="center"/>
    </xf>
    <xf numFmtId="9" fontId="114" fillId="31" borderId="35" xfId="1" applyFont="1" applyFill="1" applyBorder="1" applyAlignment="1">
      <alignment horizontal="center" vertical="center"/>
    </xf>
    <xf numFmtId="0" fontId="115" fillId="6" borderId="35" xfId="4" applyNumberFormat="1" applyFont="1" applyFill="1" applyBorder="1" applyAlignment="1" applyProtection="1">
      <alignment horizontal="center" vertical="center"/>
    </xf>
    <xf numFmtId="0" fontId="34" fillId="0" borderId="35" xfId="0" applyFont="1" applyBorder="1"/>
    <xf numFmtId="0" fontId="34" fillId="0" borderId="35" xfId="0" applyFont="1" applyBorder="1" applyAlignment="1">
      <alignment horizontal="center"/>
    </xf>
    <xf numFmtId="0" fontId="9" fillId="0" borderId="35" xfId="0" applyFont="1" applyBorder="1" applyAlignment="1">
      <alignment horizontal="center" vertical="center"/>
    </xf>
    <xf numFmtId="0" fontId="9" fillId="0" borderId="35" xfId="0" applyFont="1" applyBorder="1" applyAlignment="1">
      <alignment horizontal="center" vertical="center" wrapText="1"/>
    </xf>
    <xf numFmtId="0" fontId="69" fillId="0" borderId="0" xfId="0" applyFont="1" applyAlignment="1">
      <alignment wrapText="1"/>
    </xf>
    <xf numFmtId="0" fontId="97" fillId="0" borderId="0" xfId="0" applyFont="1" applyAlignment="1">
      <alignment vertical="center" wrapText="1"/>
    </xf>
    <xf numFmtId="0" fontId="116" fillId="0" borderId="0" xfId="0" applyFont="1" applyAlignment="1">
      <alignment vertical="center"/>
    </xf>
    <xf numFmtId="0" fontId="117" fillId="0" borderId="0" xfId="0" applyFont="1" applyAlignment="1">
      <alignment vertical="center"/>
    </xf>
    <xf numFmtId="0" fontId="99" fillId="0" borderId="36" xfId="0" applyFont="1" applyBorder="1" applyAlignment="1">
      <alignment horizontal="center" vertical="center" wrapText="1"/>
    </xf>
    <xf numFmtId="0" fontId="99" fillId="0" borderId="36" xfId="0" applyFont="1" applyBorder="1" applyAlignment="1">
      <alignment horizontal="left" vertical="center" wrapText="1" indent="1"/>
    </xf>
    <xf numFmtId="0" fontId="99" fillId="0" borderId="0" xfId="0" applyFont="1" applyAlignment="1">
      <alignment horizontal="center" vertical="center" wrapText="1"/>
    </xf>
    <xf numFmtId="0" fontId="99" fillId="0" borderId="0" xfId="0" applyFont="1" applyAlignment="1">
      <alignment horizontal="left" vertical="center" wrapText="1" indent="1"/>
    </xf>
    <xf numFmtId="0" fontId="99" fillId="0" borderId="17" xfId="0" applyFont="1" applyBorder="1" applyAlignment="1">
      <alignment horizontal="center" vertical="center" wrapText="1"/>
    </xf>
    <xf numFmtId="0" fontId="99" fillId="0" borderId="17" xfId="0" applyFont="1" applyBorder="1" applyAlignment="1">
      <alignment horizontal="left" vertical="center" wrapText="1" indent="1"/>
    </xf>
    <xf numFmtId="0" fontId="100" fillId="0" borderId="17" xfId="0" applyFont="1" applyBorder="1" applyAlignment="1">
      <alignment horizontal="left" vertical="center" wrapText="1" indent="1"/>
    </xf>
    <xf numFmtId="0" fontId="100" fillId="0" borderId="36" xfId="0" applyFont="1" applyBorder="1" applyAlignment="1">
      <alignment horizontal="center" vertical="center" wrapText="1"/>
    </xf>
    <xf numFmtId="0" fontId="100" fillId="0" borderId="17" xfId="0" applyFont="1" applyBorder="1" applyAlignment="1">
      <alignment horizontal="center" vertical="center" wrapText="1"/>
    </xf>
    <xf numFmtId="0" fontId="80" fillId="0" borderId="35" xfId="0" applyFont="1" applyBorder="1" applyAlignment="1">
      <alignment horizontal="center" vertical="center" wrapText="1"/>
    </xf>
    <xf numFmtId="2" fontId="80" fillId="0" borderId="35" xfId="0" applyNumberFormat="1" applyFont="1" applyBorder="1" applyAlignment="1">
      <alignment horizontal="center" vertical="center" wrapText="1"/>
    </xf>
    <xf numFmtId="0" fontId="4" fillId="0" borderId="35" xfId="0" applyFont="1" applyBorder="1" applyAlignment="1">
      <alignment horizontal="left" vertical="center"/>
    </xf>
    <xf numFmtId="0" fontId="4" fillId="0" borderId="35" xfId="0" applyFont="1" applyBorder="1" applyAlignment="1">
      <alignment horizontal="left" vertical="center" wrapText="1" indent="1"/>
    </xf>
    <xf numFmtId="0" fontId="4" fillId="0" borderId="36" xfId="0" applyFont="1" applyBorder="1" applyAlignment="1">
      <alignment horizontal="left" vertical="center" wrapText="1" inden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3" fillId="0" borderId="35" xfId="0" applyFont="1" applyBorder="1" applyAlignment="1">
      <alignment vertical="center" wrapText="1"/>
    </xf>
    <xf numFmtId="0" fontId="78" fillId="43" borderId="30" xfId="47" applyFont="1" applyFill="1" applyBorder="1" applyAlignment="1">
      <alignment horizontal="center"/>
    </xf>
    <xf numFmtId="2" fontId="3" fillId="0" borderId="30" xfId="47" applyNumberFormat="1" applyBorder="1" applyAlignment="1">
      <alignment horizontal="center"/>
    </xf>
    <xf numFmtId="2" fontId="3" fillId="34" borderId="39" xfId="47" applyNumberFormat="1" applyFill="1" applyBorder="1" applyAlignment="1">
      <alignment horizontal="center"/>
    </xf>
    <xf numFmtId="2" fontId="16" fillId="2" borderId="40" xfId="47" applyNumberFormat="1" applyFont="1" applyFill="1" applyBorder="1" applyAlignment="1">
      <alignment horizontal="center" vertical="center"/>
    </xf>
    <xf numFmtId="0" fontId="3" fillId="0" borderId="6" xfId="47" applyBorder="1" applyAlignment="1">
      <alignment horizontal="right"/>
    </xf>
    <xf numFmtId="0" fontId="82" fillId="34" borderId="6" xfId="47" applyFont="1" applyFill="1" applyBorder="1" applyAlignment="1">
      <alignment horizontal="right" vertical="center" wrapText="1"/>
    </xf>
    <xf numFmtId="0" fontId="16" fillId="0" borderId="6" xfId="47" applyFont="1" applyBorder="1" applyAlignment="1">
      <alignment horizontal="right"/>
    </xf>
    <xf numFmtId="0" fontId="78" fillId="43" borderId="28" xfId="47" applyFont="1" applyFill="1" applyBorder="1" applyAlignment="1">
      <alignment horizontal="center"/>
    </xf>
    <xf numFmtId="170" fontId="3" fillId="0" borderId="28" xfId="47" applyNumberFormat="1" applyBorder="1" applyAlignment="1">
      <alignment horizontal="center"/>
    </xf>
    <xf numFmtId="0" fontId="3" fillId="34" borderId="41" xfId="47" applyFill="1" applyBorder="1" applyAlignment="1">
      <alignment horizontal="center"/>
    </xf>
    <xf numFmtId="170" fontId="16" fillId="2" borderId="40" xfId="47" applyNumberFormat="1" applyFont="1" applyFill="1" applyBorder="1" applyAlignment="1">
      <alignment horizontal="center" vertical="center"/>
    </xf>
    <xf numFmtId="0" fontId="3" fillId="34" borderId="7" xfId="47" applyFill="1" applyBorder="1" applyAlignment="1">
      <alignment horizontal="left"/>
    </xf>
    <xf numFmtId="0" fontId="82" fillId="34" borderId="7" xfId="47" applyFont="1" applyFill="1" applyBorder="1" applyAlignment="1">
      <alignment horizontal="left" vertical="center" wrapText="1"/>
    </xf>
    <xf numFmtId="0" fontId="16" fillId="0" borderId="7" xfId="47" applyFont="1" applyBorder="1" applyAlignment="1">
      <alignment horizontal="left"/>
    </xf>
    <xf numFmtId="174" fontId="0" fillId="0" borderId="0" xfId="68" applyNumberFormat="1" applyFont="1" applyAlignment="1">
      <alignment vertical="center"/>
    </xf>
    <xf numFmtId="9" fontId="0" fillId="0" borderId="0" xfId="1" applyFont="1" applyAlignment="1">
      <alignment vertical="center"/>
    </xf>
    <xf numFmtId="174" fontId="0" fillId="0" borderId="0" xfId="0" applyNumberFormat="1" applyAlignment="1">
      <alignment vertical="center"/>
    </xf>
    <xf numFmtId="9" fontId="0" fillId="0" borderId="0" xfId="1" applyFont="1" applyAlignment="1">
      <alignment horizontal="center" vertical="center"/>
    </xf>
    <xf numFmtId="0" fontId="0" fillId="0" borderId="35" xfId="0" applyBorder="1" applyAlignment="1">
      <alignment horizontal="center" vertical="center"/>
    </xf>
    <xf numFmtId="174" fontId="0" fillId="0" borderId="35" xfId="0" applyNumberFormat="1" applyBorder="1" applyAlignment="1">
      <alignment horizontal="center" vertical="center"/>
    </xf>
    <xf numFmtId="9" fontId="0" fillId="0" borderId="35" xfId="0" applyNumberFormat="1" applyBorder="1" applyAlignment="1">
      <alignment horizontal="center" vertical="center"/>
    </xf>
    <xf numFmtId="9" fontId="0" fillId="0" borderId="35" xfId="1"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vertical="center"/>
    </xf>
    <xf numFmtId="0" fontId="0" fillId="0" borderId="35" xfId="0" applyBorder="1" applyAlignment="1">
      <alignment vertical="center" wrapText="1"/>
    </xf>
    <xf numFmtId="0" fontId="0" fillId="0" borderId="35" xfId="0" applyBorder="1" applyAlignment="1">
      <alignment horizontal="center" vertical="center" wrapText="1"/>
    </xf>
    <xf numFmtId="174" fontId="0" fillId="0" borderId="35" xfId="68" applyNumberFormat="1" applyFont="1" applyBorder="1" applyAlignment="1">
      <alignment vertical="center"/>
    </xf>
    <xf numFmtId="0" fontId="2" fillId="2" borderId="35" xfId="0" applyFont="1" applyFill="1" applyBorder="1" applyAlignment="1">
      <alignment vertical="center"/>
    </xf>
    <xf numFmtId="174" fontId="2" fillId="2" borderId="35" xfId="0" applyNumberFormat="1" applyFont="1" applyFill="1" applyBorder="1" applyAlignment="1">
      <alignment vertical="center"/>
    </xf>
    <xf numFmtId="174" fontId="0" fillId="0" borderId="35" xfId="0" applyNumberFormat="1" applyBorder="1" applyAlignment="1">
      <alignment vertical="center"/>
    </xf>
    <xf numFmtId="174" fontId="2" fillId="2" borderId="35" xfId="0" applyNumberFormat="1" applyFont="1" applyFill="1" applyBorder="1" applyAlignment="1">
      <alignment horizontal="center" vertical="center"/>
    </xf>
    <xf numFmtId="9" fontId="2" fillId="2" borderId="35" xfId="0" applyNumberFormat="1" applyFont="1" applyFill="1" applyBorder="1" applyAlignment="1">
      <alignment horizontal="center" vertical="center"/>
    </xf>
    <xf numFmtId="0" fontId="62" fillId="0" borderId="35" xfId="0" applyFont="1" applyBorder="1" applyAlignment="1">
      <alignment vertical="center" wrapText="1"/>
    </xf>
    <xf numFmtId="9" fontId="36" fillId="0" borderId="35" xfId="0" applyNumberFormat="1" applyFont="1" applyBorder="1" applyAlignment="1">
      <alignment horizontal="center" vertical="center" wrapText="1"/>
    </xf>
    <xf numFmtId="173" fontId="36" fillId="0" borderId="35" xfId="68" applyNumberFormat="1" applyFont="1" applyBorder="1" applyAlignment="1">
      <alignment horizontal="center" vertical="center" wrapText="1"/>
    </xf>
    <xf numFmtId="173" fontId="36" fillId="0" borderId="35" xfId="0" applyNumberFormat="1" applyFont="1" applyBorder="1" applyAlignment="1">
      <alignment horizontal="center" vertical="center"/>
    </xf>
    <xf numFmtId="170" fontId="36" fillId="0" borderId="35" xfId="0" applyNumberFormat="1" applyFont="1" applyBorder="1" applyAlignment="1">
      <alignment horizontal="center" vertical="center"/>
    </xf>
    <xf numFmtId="9" fontId="36" fillId="0" borderId="35" xfId="1" applyFont="1" applyBorder="1" applyAlignment="1">
      <alignment horizontal="center" vertical="center" wrapText="1"/>
    </xf>
    <xf numFmtId="9" fontId="10" fillId="2" borderId="35" xfId="0" applyNumberFormat="1" applyFont="1" applyFill="1" applyBorder="1" applyAlignment="1">
      <alignment horizontal="center" vertical="center"/>
    </xf>
    <xf numFmtId="173" fontId="10" fillId="2" borderId="35" xfId="68" applyNumberFormat="1" applyFont="1" applyFill="1" applyBorder="1" applyAlignment="1">
      <alignment horizontal="center" vertical="center" wrapText="1"/>
    </xf>
    <xf numFmtId="170" fontId="10" fillId="2" borderId="35" xfId="0" applyNumberFormat="1" applyFont="1" applyFill="1" applyBorder="1" applyAlignment="1">
      <alignment horizontal="center" vertical="center"/>
    </xf>
    <xf numFmtId="0" fontId="16" fillId="0" borderId="0" xfId="2" applyFont="1"/>
    <xf numFmtId="0" fontId="3" fillId="2" borderId="27" xfId="2" applyFill="1" applyBorder="1" applyAlignment="1">
      <alignment horizontal="center"/>
    </xf>
    <xf numFmtId="0" fontId="3" fillId="0" borderId="0" xfId="2" applyAlignment="1">
      <alignment horizontal="center"/>
    </xf>
    <xf numFmtId="0" fontId="16" fillId="0" borderId="0" xfId="2" applyFont="1" applyAlignment="1">
      <alignment horizontal="center"/>
    </xf>
    <xf numFmtId="0" fontId="16" fillId="0" borderId="35" xfId="2" applyFont="1" applyBorder="1" applyAlignment="1">
      <alignment horizontal="center"/>
    </xf>
    <xf numFmtId="0" fontId="3" fillId="0" borderId="35" xfId="2" applyBorder="1" applyAlignment="1">
      <alignment horizontal="center"/>
    </xf>
    <xf numFmtId="0" fontId="3" fillId="0" borderId="0" xfId="2" applyAlignment="1">
      <alignment horizontal="right"/>
    </xf>
    <xf numFmtId="0" fontId="16" fillId="0" borderId="0" xfId="2" applyFont="1" applyAlignment="1">
      <alignment horizontal="right"/>
    </xf>
    <xf numFmtId="9" fontId="3" fillId="0" borderId="35" xfId="2" applyNumberFormat="1" applyBorder="1" applyAlignment="1">
      <alignment horizontal="center"/>
    </xf>
    <xf numFmtId="2" fontId="3" fillId="6" borderId="0" xfId="2" applyNumberFormat="1" applyFill="1" applyAlignment="1">
      <alignment horizontal="left"/>
    </xf>
    <xf numFmtId="171" fontId="3" fillId="6" borderId="35" xfId="2" applyNumberFormat="1" applyFill="1" applyBorder="1" applyAlignment="1">
      <alignment horizontal="center"/>
    </xf>
    <xf numFmtId="0" fontId="16" fillId="0" borderId="0" xfId="2" applyFont="1" applyAlignment="1">
      <alignment horizontal="left"/>
    </xf>
    <xf numFmtId="0" fontId="16" fillId="6" borderId="35" xfId="2" applyFont="1" applyFill="1" applyBorder="1" applyAlignment="1">
      <alignment horizontal="center"/>
    </xf>
    <xf numFmtId="0" fontId="3" fillId="45" borderId="35" xfId="2" applyFill="1" applyBorder="1" applyAlignment="1">
      <alignment horizontal="center"/>
    </xf>
    <xf numFmtId="0" fontId="3" fillId="2" borderId="0" xfId="2" applyFill="1" applyAlignment="1">
      <alignment horizontal="center"/>
    </xf>
    <xf numFmtId="0" fontId="86" fillId="43" borderId="35" xfId="2" applyFont="1" applyFill="1" applyBorder="1" applyAlignment="1">
      <alignment horizontal="center" vertical="center" wrapText="1"/>
    </xf>
    <xf numFmtId="0" fontId="120" fillId="66" borderId="42" xfId="0" applyFont="1" applyFill="1" applyBorder="1" applyAlignment="1">
      <alignment horizontal="center" vertical="center"/>
    </xf>
    <xf numFmtId="0" fontId="120" fillId="66" borderId="42" xfId="0" applyFont="1" applyFill="1" applyBorder="1" applyAlignment="1">
      <alignment horizontal="left" vertical="center"/>
    </xf>
    <xf numFmtId="0" fontId="34" fillId="0" borderId="42" xfId="0" applyFont="1" applyBorder="1" applyAlignment="1">
      <alignment horizontal="center" vertical="center"/>
    </xf>
    <xf numFmtId="0" fontId="34" fillId="0" borderId="42" xfId="0" applyFont="1" applyBorder="1" applyAlignment="1">
      <alignment vertical="center"/>
    </xf>
    <xf numFmtId="0" fontId="0" fillId="4" borderId="0" xfId="0" applyFill="1"/>
    <xf numFmtId="0" fontId="121" fillId="70" borderId="35" xfId="0" applyFont="1" applyFill="1" applyBorder="1" applyAlignment="1">
      <alignment horizontal="center" vertical="top" wrapText="1" readingOrder="1"/>
    </xf>
    <xf numFmtId="0" fontId="121" fillId="3" borderId="35" xfId="0" applyFont="1" applyFill="1" applyBorder="1" applyAlignment="1">
      <alignment horizontal="center" vertical="top" wrapText="1" readingOrder="1"/>
    </xf>
    <xf numFmtId="0" fontId="121" fillId="71" borderId="35" xfId="0" applyFont="1" applyFill="1" applyBorder="1" applyAlignment="1">
      <alignment horizontal="center" vertical="top" wrapText="1" readingOrder="1"/>
    </xf>
    <xf numFmtId="0" fontId="121" fillId="69" borderId="35" xfId="0" applyFont="1" applyFill="1" applyBorder="1" applyAlignment="1">
      <alignment horizontal="center" vertical="top" wrapText="1" readingOrder="1"/>
    </xf>
    <xf numFmtId="0" fontId="121" fillId="30" borderId="35" xfId="0" applyFont="1" applyFill="1" applyBorder="1" applyAlignment="1">
      <alignment horizontal="center" vertical="top" wrapText="1" readingOrder="1"/>
    </xf>
    <xf numFmtId="0" fontId="121" fillId="72" borderId="35" xfId="0" applyFont="1" applyFill="1" applyBorder="1" applyAlignment="1">
      <alignment horizontal="center" vertical="top" wrapText="1" readingOrder="1"/>
    </xf>
    <xf numFmtId="0" fontId="121" fillId="70" borderId="35" xfId="0" applyFont="1" applyFill="1" applyBorder="1" applyAlignment="1">
      <alignment horizontal="center" vertical="center" wrapText="1" readingOrder="1"/>
    </xf>
    <xf numFmtId="0" fontId="121" fillId="3" borderId="35" xfId="0" applyFont="1" applyFill="1" applyBorder="1" applyAlignment="1">
      <alignment horizontal="center" vertical="center" wrapText="1" readingOrder="1"/>
    </xf>
    <xf numFmtId="0" fontId="121" fillId="71" borderId="35" xfId="0" applyFont="1" applyFill="1" applyBorder="1" applyAlignment="1">
      <alignment horizontal="center" vertical="center" wrapText="1" readingOrder="1"/>
    </xf>
    <xf numFmtId="0" fontId="122" fillId="34" borderId="35" xfId="0" applyFont="1" applyFill="1" applyBorder="1" applyAlignment="1">
      <alignment horizontal="center" vertical="center" wrapText="1" readingOrder="1"/>
    </xf>
    <xf numFmtId="0" fontId="122" fillId="4" borderId="35" xfId="0" applyFont="1" applyFill="1" applyBorder="1" applyAlignment="1">
      <alignment horizontal="left" vertical="center" wrapText="1" indent="1" readingOrder="1"/>
    </xf>
    <xf numFmtId="0" fontId="122" fillId="34" borderId="35" xfId="0" applyFont="1" applyFill="1" applyBorder="1" applyAlignment="1">
      <alignment horizontal="left" vertical="center" wrapText="1" indent="1" readingOrder="1"/>
    </xf>
    <xf numFmtId="9" fontId="122" fillId="34" borderId="35" xfId="0" applyNumberFormat="1" applyFont="1" applyFill="1" applyBorder="1" applyAlignment="1">
      <alignment horizontal="center" vertical="center" wrapText="1" readingOrder="1"/>
    </xf>
    <xf numFmtId="14" fontId="62" fillId="0" borderId="35" xfId="0" applyNumberFormat="1" applyFont="1" applyBorder="1" applyAlignment="1">
      <alignment horizontal="center" vertical="center"/>
    </xf>
    <xf numFmtId="0" fontId="62" fillId="0" borderId="35" xfId="0" applyFont="1" applyBorder="1" applyAlignment="1">
      <alignment vertical="center"/>
    </xf>
    <xf numFmtId="3" fontId="122" fillId="34" borderId="35" xfId="0" applyNumberFormat="1" applyFont="1" applyFill="1" applyBorder="1" applyAlignment="1">
      <alignment horizontal="center" vertical="center" wrapText="1" readingOrder="1"/>
    </xf>
    <xf numFmtId="0" fontId="62" fillId="0" borderId="35" xfId="0" applyFont="1" applyBorder="1"/>
    <xf numFmtId="0" fontId="72" fillId="0" borderId="0" xfId="66"/>
    <xf numFmtId="0" fontId="2" fillId="74" borderId="43" xfId="0" applyFont="1" applyFill="1" applyBorder="1" applyAlignment="1">
      <alignment horizontal="center" vertical="center"/>
    </xf>
    <xf numFmtId="0" fontId="2" fillId="74" borderId="43" xfId="0" applyFont="1" applyFill="1" applyBorder="1" applyAlignment="1">
      <alignment horizontal="center"/>
    </xf>
    <xf numFmtId="9" fontId="0" fillId="0" borderId="43" xfId="0" applyNumberFormat="1" applyBorder="1" applyAlignment="1">
      <alignment horizontal="center" vertical="center"/>
    </xf>
    <xf numFmtId="0" fontId="0" fillId="0" borderId="43" xfId="0" applyBorder="1" applyAlignment="1">
      <alignment horizontal="center"/>
    </xf>
    <xf numFmtId="168" fontId="0" fillId="0" borderId="43" xfId="0" applyNumberFormat="1" applyBorder="1" applyAlignment="1">
      <alignment horizontal="center"/>
    </xf>
    <xf numFmtId="2" fontId="0" fillId="0" borderId="43" xfId="0" applyNumberFormat="1" applyBorder="1" applyAlignment="1">
      <alignment horizontal="center"/>
    </xf>
    <xf numFmtId="0" fontId="0" fillId="0" borderId="43" xfId="0" applyBorder="1"/>
    <xf numFmtId="0" fontId="117" fillId="0" borderId="0" xfId="0" applyFont="1" applyAlignment="1">
      <alignment horizontal="left" vertical="center"/>
    </xf>
    <xf numFmtId="0" fontId="9" fillId="3" borderId="35" xfId="0" applyFont="1" applyFill="1" applyBorder="1" applyAlignment="1">
      <alignment horizontal="center" vertical="center"/>
    </xf>
    <xf numFmtId="0" fontId="34" fillId="0" borderId="35" xfId="0" applyFont="1" applyBorder="1" applyAlignment="1">
      <alignment horizontal="center" vertical="center"/>
    </xf>
    <xf numFmtId="0" fontId="9" fillId="3" borderId="35" xfId="0" applyFont="1" applyFill="1" applyBorder="1" applyAlignment="1">
      <alignment horizontal="center" vertical="center" wrapText="1"/>
    </xf>
    <xf numFmtId="0" fontId="91" fillId="43" borderId="35" xfId="0" applyFont="1" applyFill="1" applyBorder="1" applyAlignment="1">
      <alignment vertical="center" wrapText="1"/>
    </xf>
    <xf numFmtId="0" fontId="92" fillId="43" borderId="35" xfId="0" applyFont="1" applyFill="1" applyBorder="1" applyAlignment="1">
      <alignment horizontal="center" vertical="center" wrapText="1"/>
    </xf>
    <xf numFmtId="0" fontId="71" fillId="43" borderId="35" xfId="0" applyFont="1" applyFill="1" applyBorder="1" applyAlignment="1">
      <alignment horizontal="right" vertical="center"/>
    </xf>
    <xf numFmtId="0" fontId="71" fillId="43" borderId="35" xfId="0" applyFont="1" applyFill="1" applyBorder="1" applyAlignment="1">
      <alignment vertical="center"/>
    </xf>
    <xf numFmtId="0" fontId="0" fillId="48" borderId="35" xfId="0" applyFill="1" applyBorder="1" applyAlignment="1">
      <alignment horizontal="center" vertical="center" wrapText="1"/>
    </xf>
    <xf numFmtId="9" fontId="0" fillId="48" borderId="35" xfId="1" applyFont="1" applyFill="1" applyBorder="1" applyAlignment="1">
      <alignment horizontal="center" vertical="center"/>
    </xf>
    <xf numFmtId="0" fontId="0" fillId="34" borderId="35" xfId="0" applyFill="1" applyBorder="1" applyAlignment="1">
      <alignment horizontal="right"/>
    </xf>
    <xf numFmtId="9" fontId="0" fillId="34" borderId="35" xfId="1" applyFont="1" applyFill="1" applyBorder="1" applyAlignment="1">
      <alignment horizontal="center"/>
    </xf>
    <xf numFmtId="0" fontId="89" fillId="49" borderId="35" xfId="0" applyFont="1" applyFill="1" applyBorder="1" applyAlignment="1">
      <alignment horizontal="left" vertical="center" wrapText="1" indent="1"/>
    </xf>
    <xf numFmtId="0" fontId="0" fillId="49" borderId="35" xfId="0" applyFill="1" applyBorder="1" applyAlignment="1">
      <alignment horizontal="center" vertical="center" wrapText="1"/>
    </xf>
    <xf numFmtId="0" fontId="0" fillId="0" borderId="35" xfId="0" applyBorder="1" applyAlignment="1">
      <alignment horizontal="center"/>
    </xf>
    <xf numFmtId="0" fontId="2" fillId="2" borderId="35" xfId="0" applyFont="1" applyFill="1" applyBorder="1" applyAlignment="1">
      <alignment horizontal="right"/>
    </xf>
    <xf numFmtId="9" fontId="2" fillId="2" borderId="35" xfId="0" applyNumberFormat="1" applyFont="1" applyFill="1" applyBorder="1" applyAlignment="1">
      <alignment horizontal="center"/>
    </xf>
    <xf numFmtId="0" fontId="0" fillId="50" borderId="35" xfId="0" applyFill="1" applyBorder="1" applyAlignment="1">
      <alignment horizontal="center" vertical="center" wrapText="1"/>
    </xf>
    <xf numFmtId="9" fontId="0" fillId="50" borderId="35" xfId="1" applyFont="1" applyFill="1" applyBorder="1" applyAlignment="1">
      <alignment horizontal="center" vertical="center"/>
    </xf>
    <xf numFmtId="0" fontId="89" fillId="42" borderId="35" xfId="0" applyFont="1" applyFill="1" applyBorder="1" applyAlignment="1">
      <alignment horizontal="left" vertical="center" wrapText="1" indent="1"/>
    </xf>
    <xf numFmtId="0" fontId="0" fillId="42" borderId="35" xfId="0" applyFill="1" applyBorder="1" applyAlignment="1">
      <alignment horizontal="center" vertical="center" wrapText="1"/>
    </xf>
    <xf numFmtId="0" fontId="88" fillId="51" borderId="35" xfId="0" applyFont="1" applyFill="1" applyBorder="1" applyAlignment="1">
      <alignment vertical="center" wrapText="1"/>
    </xf>
    <xf numFmtId="0" fontId="0" fillId="51" borderId="35" xfId="0" applyFill="1" applyBorder="1" applyAlignment="1">
      <alignment horizontal="center" vertical="center" wrapText="1"/>
    </xf>
    <xf numFmtId="9" fontId="0" fillId="51" borderId="35" xfId="1" applyFont="1" applyFill="1" applyBorder="1" applyAlignment="1">
      <alignment horizontal="center" vertical="center"/>
    </xf>
    <xf numFmtId="0" fontId="89" fillId="52" borderId="35" xfId="0" applyFont="1" applyFill="1" applyBorder="1" applyAlignment="1">
      <alignment horizontal="left" vertical="center" wrapText="1" indent="1"/>
    </xf>
    <xf numFmtId="0" fontId="0" fillId="52" borderId="35" xfId="0" applyFill="1" applyBorder="1" applyAlignment="1">
      <alignment horizontal="center" vertical="center" wrapText="1"/>
    </xf>
    <xf numFmtId="0" fontId="88" fillId="53" borderId="35" xfId="0" applyFont="1" applyFill="1" applyBorder="1" applyAlignment="1">
      <alignment vertical="center" wrapText="1"/>
    </xf>
    <xf numFmtId="0" fontId="0" fillId="53" borderId="35" xfId="0" applyFill="1" applyBorder="1" applyAlignment="1">
      <alignment horizontal="center" vertical="center" wrapText="1"/>
    </xf>
    <xf numFmtId="9" fontId="0" fillId="53" borderId="35" xfId="1" applyFont="1" applyFill="1" applyBorder="1" applyAlignment="1">
      <alignment horizontal="center" vertical="center"/>
    </xf>
    <xf numFmtId="0" fontId="89" fillId="40" borderId="35" xfId="0" applyFont="1" applyFill="1" applyBorder="1" applyAlignment="1">
      <alignment horizontal="left" vertical="center" wrapText="1" indent="1"/>
    </xf>
    <xf numFmtId="0" fontId="0" fillId="40" borderId="35" xfId="0" applyFill="1" applyBorder="1" applyAlignment="1">
      <alignment horizontal="center" vertical="center" wrapText="1"/>
    </xf>
    <xf numFmtId="0" fontId="88" fillId="54" borderId="35" xfId="0" applyFont="1" applyFill="1" applyBorder="1" applyAlignment="1">
      <alignment vertical="center" wrapText="1"/>
    </xf>
    <xf numFmtId="0" fontId="0" fillId="54" borderId="35" xfId="0" applyFill="1" applyBorder="1" applyAlignment="1">
      <alignment horizontal="center" vertical="center" wrapText="1"/>
    </xf>
    <xf numFmtId="9" fontId="0" fillId="54" borderId="35" xfId="1" applyFont="1" applyFill="1" applyBorder="1" applyAlignment="1">
      <alignment horizontal="center" vertical="center"/>
    </xf>
    <xf numFmtId="0" fontId="89" fillId="41" borderId="35" xfId="0" applyFont="1" applyFill="1" applyBorder="1" applyAlignment="1">
      <alignment horizontal="left" vertical="center" wrapText="1" indent="1"/>
    </xf>
    <xf numFmtId="0" fontId="0" fillId="41" borderId="35" xfId="0" applyFill="1" applyBorder="1" applyAlignment="1">
      <alignment horizontal="center" vertical="center" wrapText="1"/>
    </xf>
    <xf numFmtId="0" fontId="88" fillId="55" borderId="35" xfId="0" applyFont="1" applyFill="1" applyBorder="1" applyAlignment="1">
      <alignment vertical="center" wrapText="1"/>
    </xf>
    <xf numFmtId="0" fontId="0" fillId="55" borderId="35" xfId="0" applyFill="1" applyBorder="1" applyAlignment="1">
      <alignment horizontal="center" vertical="center" wrapText="1"/>
    </xf>
    <xf numFmtId="9" fontId="0" fillId="55" borderId="35" xfId="1" applyFont="1" applyFill="1" applyBorder="1" applyAlignment="1">
      <alignment horizontal="center" vertical="center"/>
    </xf>
    <xf numFmtId="0" fontId="89" fillId="39" borderId="35" xfId="0" applyFont="1" applyFill="1" applyBorder="1" applyAlignment="1">
      <alignment horizontal="left" vertical="center" wrapText="1" indent="1"/>
    </xf>
    <xf numFmtId="0" fontId="0" fillId="39" borderId="35" xfId="0" applyFill="1" applyBorder="1" applyAlignment="1">
      <alignment horizontal="center" vertical="center" wrapText="1"/>
    </xf>
    <xf numFmtId="0" fontId="0" fillId="34" borderId="35" xfId="0" applyFill="1" applyBorder="1" applyAlignment="1">
      <alignment horizontal="center" vertical="center" wrapText="1"/>
    </xf>
    <xf numFmtId="0" fontId="60" fillId="5" borderId="35" xfId="64" applyFont="1" applyFill="1" applyBorder="1" applyAlignment="1">
      <alignment vertical="center"/>
    </xf>
    <xf numFmtId="0" fontId="60" fillId="0" borderId="28" xfId="64" applyFont="1" applyBorder="1" applyAlignment="1">
      <alignment vertical="center"/>
    </xf>
    <xf numFmtId="0" fontId="9" fillId="0" borderId="30" xfId="0" applyFont="1" applyBorder="1" applyAlignment="1">
      <alignment horizontal="center" vertical="center"/>
    </xf>
    <xf numFmtId="0" fontId="9" fillId="0" borderId="35" xfId="0" applyFont="1" applyBorder="1" applyAlignment="1">
      <alignment vertical="center"/>
    </xf>
    <xf numFmtId="17" fontId="60" fillId="0" borderId="28" xfId="64" applyNumberFormat="1" applyFont="1" applyBorder="1" applyAlignment="1">
      <alignment horizontal="left" vertical="center"/>
    </xf>
    <xf numFmtId="0" fontId="5" fillId="0" borderId="28" xfId="64" applyFont="1" applyBorder="1" applyAlignment="1">
      <alignment vertical="center"/>
    </xf>
    <xf numFmtId="0" fontId="5" fillId="0" borderId="35" xfId="64" applyFont="1" applyBorder="1" applyAlignment="1">
      <alignment horizontal="center" vertical="center"/>
    </xf>
    <xf numFmtId="0" fontId="5" fillId="5" borderId="35" xfId="0" applyFont="1" applyFill="1" applyBorder="1" applyAlignment="1">
      <alignment horizontal="center" vertical="center"/>
    </xf>
    <xf numFmtId="0" fontId="9" fillId="31" borderId="35" xfId="0" applyFont="1" applyFill="1" applyBorder="1" applyAlignment="1">
      <alignment horizontal="center" vertical="center"/>
    </xf>
    <xf numFmtId="9" fontId="7" fillId="31" borderId="35" xfId="1" applyFont="1" applyFill="1" applyBorder="1" applyAlignment="1">
      <alignment horizontal="center" vertical="center"/>
    </xf>
    <xf numFmtId="0" fontId="9" fillId="6" borderId="35" xfId="0" applyFont="1" applyFill="1" applyBorder="1" applyAlignment="1">
      <alignment horizontal="center" vertical="center"/>
    </xf>
    <xf numFmtId="0" fontId="9" fillId="34" borderId="35" xfId="0" applyFont="1" applyFill="1" applyBorder="1" applyAlignment="1">
      <alignment horizontal="center" vertical="center"/>
    </xf>
    <xf numFmtId="0" fontId="9" fillId="31" borderId="35" xfId="0" applyFont="1" applyFill="1" applyBorder="1" applyAlignment="1">
      <alignment horizontal="left" vertical="center" indent="1"/>
    </xf>
    <xf numFmtId="0" fontId="9" fillId="5" borderId="35" xfId="0" applyFont="1" applyFill="1" applyBorder="1" applyAlignment="1">
      <alignment horizontal="center" vertical="center"/>
    </xf>
    <xf numFmtId="0" fontId="40" fillId="3" borderId="35" xfId="0" applyFont="1" applyFill="1" applyBorder="1" applyAlignment="1">
      <alignment horizontal="center" vertical="center"/>
    </xf>
    <xf numFmtId="0" fontId="40" fillId="5" borderId="35" xfId="0" applyFont="1" applyFill="1" applyBorder="1" applyAlignment="1">
      <alignment horizontal="center" vertical="center"/>
    </xf>
    <xf numFmtId="0" fontId="35" fillId="0" borderId="35" xfId="0" applyFont="1" applyBorder="1" applyAlignment="1" applyProtection="1">
      <alignment horizontal="center" vertical="center" wrapText="1"/>
      <protection locked="0"/>
    </xf>
    <xf numFmtId="173" fontId="35" fillId="0" borderId="35" xfId="0" applyNumberFormat="1" applyFont="1" applyBorder="1" applyAlignment="1" applyProtection="1">
      <alignment horizontal="center" vertical="center" wrapText="1"/>
      <protection locked="0"/>
    </xf>
    <xf numFmtId="0" fontId="7" fillId="0" borderId="35" xfId="4" applyNumberFormat="1" applyFont="1" applyFill="1" applyBorder="1" applyAlignment="1" applyProtection="1">
      <alignment horizontal="center" vertical="center"/>
      <protection locked="0"/>
    </xf>
    <xf numFmtId="10" fontId="35" fillId="65" borderId="35" xfId="0" applyNumberFormat="1" applyFont="1" applyFill="1" applyBorder="1" applyAlignment="1" applyProtection="1">
      <alignment horizontal="center" vertical="center" wrapText="1"/>
      <protection locked="0"/>
    </xf>
    <xf numFmtId="10" fontId="35" fillId="0" borderId="35" xfId="1" applyNumberFormat="1" applyFont="1" applyBorder="1" applyAlignment="1" applyProtection="1">
      <alignment horizontal="center" vertical="center" wrapText="1"/>
      <protection locked="0"/>
    </xf>
    <xf numFmtId="0" fontId="10" fillId="31" borderId="35" xfId="0" applyFont="1" applyFill="1" applyBorder="1" applyAlignment="1">
      <alignment horizontal="center" vertical="center"/>
    </xf>
    <xf numFmtId="9" fontId="66" fillId="31" borderId="35" xfId="1" applyFont="1" applyFill="1" applyBorder="1" applyAlignment="1">
      <alignment horizontal="center" vertical="center"/>
    </xf>
    <xf numFmtId="0" fontId="10" fillId="6" borderId="35" xfId="0" applyFont="1" applyFill="1" applyBorder="1" applyAlignment="1">
      <alignment horizontal="center" vertical="center"/>
    </xf>
    <xf numFmtId="0" fontId="10" fillId="31" borderId="35" xfId="0" applyFont="1" applyFill="1" applyBorder="1" applyAlignment="1">
      <alignment horizontal="left" vertical="center" indent="1"/>
    </xf>
    <xf numFmtId="0" fontId="10" fillId="0" borderId="35" xfId="0" applyFont="1" applyBorder="1" applyAlignment="1">
      <alignment horizontal="center" vertical="center"/>
    </xf>
    <xf numFmtId="0" fontId="2" fillId="5" borderId="35" xfId="0" applyFont="1" applyFill="1" applyBorder="1" applyAlignment="1">
      <alignment horizontal="center" vertical="center"/>
    </xf>
    <xf numFmtId="1" fontId="13" fillId="5" borderId="35" xfId="0" applyNumberFormat="1" applyFont="1" applyFill="1" applyBorder="1" applyAlignment="1" applyProtection="1">
      <alignment horizontal="center" vertical="center"/>
      <protection hidden="1"/>
    </xf>
    <xf numFmtId="169" fontId="64" fillId="4" borderId="35" xfId="63" applyNumberFormat="1" applyFont="1" applyFill="1" applyBorder="1" applyAlignment="1" applyProtection="1">
      <alignment horizontal="center" vertical="center"/>
      <protection locked="0"/>
    </xf>
    <xf numFmtId="170" fontId="11" fillId="0" borderId="35" xfId="0" applyNumberFormat="1" applyFont="1" applyBorder="1" applyAlignment="1">
      <alignment horizontal="center" vertical="center"/>
    </xf>
    <xf numFmtId="164" fontId="41" fillId="4" borderId="35" xfId="63" applyFont="1" applyFill="1" applyBorder="1" applyAlignment="1" applyProtection="1">
      <alignment horizontal="right" vertical="center"/>
      <protection locked="0"/>
    </xf>
    <xf numFmtId="164" fontId="41" fillId="4" borderId="35" xfId="50" applyNumberFormat="1" applyFont="1" applyFill="1" applyBorder="1" applyAlignment="1" applyProtection="1">
      <alignment horizontal="right" vertical="center"/>
      <protection locked="0"/>
    </xf>
    <xf numFmtId="164" fontId="65" fillId="4" borderId="35" xfId="50" applyNumberFormat="1" applyFont="1" applyFill="1" applyBorder="1" applyAlignment="1" applyProtection="1">
      <alignment horizontal="right" vertical="center"/>
      <protection locked="0"/>
    </xf>
    <xf numFmtId="49" fontId="13" fillId="3" borderId="35" xfId="0" applyNumberFormat="1" applyFont="1" applyFill="1" applyBorder="1" applyAlignment="1">
      <alignment horizontal="center" vertical="center"/>
    </xf>
    <xf numFmtId="10" fontId="34" fillId="0" borderId="35" xfId="50" applyNumberFormat="1" applyFont="1" applyBorder="1" applyAlignment="1" applyProtection="1">
      <alignment horizontal="center" vertical="center"/>
      <protection locked="0"/>
    </xf>
    <xf numFmtId="10" fontId="34" fillId="0" borderId="35" xfId="1" applyNumberFormat="1" applyFont="1" applyBorder="1" applyAlignment="1" applyProtection="1">
      <alignment horizontal="center" vertical="center"/>
      <protection locked="0"/>
    </xf>
    <xf numFmtId="10" fontId="34" fillId="0" borderId="35" xfId="0" applyNumberFormat="1" applyFont="1" applyBorder="1" applyAlignment="1" applyProtection="1">
      <alignment horizontal="center" vertical="center"/>
      <protection locked="0"/>
    </xf>
    <xf numFmtId="164" fontId="34" fillId="0" borderId="35" xfId="63" applyFont="1" applyBorder="1" applyAlignment="1" applyProtection="1">
      <alignment horizontal="center" vertical="center"/>
      <protection locked="0"/>
    </xf>
    <xf numFmtId="169" fontId="34" fillId="0" borderId="35" xfId="63" applyNumberFormat="1" applyFont="1" applyBorder="1" applyAlignment="1" applyProtection="1">
      <alignment horizontal="center" vertical="center"/>
      <protection locked="0"/>
    </xf>
    <xf numFmtId="9" fontId="9" fillId="0" borderId="35" xfId="1" applyFont="1" applyFill="1" applyBorder="1" applyAlignment="1" applyProtection="1">
      <alignment horizontal="center" vertical="center"/>
      <protection locked="0"/>
    </xf>
    <xf numFmtId="9" fontId="67" fillId="31" borderId="35" xfId="1" applyFont="1" applyFill="1" applyBorder="1" applyAlignment="1">
      <alignment horizontal="center" vertical="center"/>
    </xf>
    <xf numFmtId="168" fontId="35" fillId="0" borderId="35" xfId="0" applyNumberFormat="1" applyFont="1" applyBorder="1" applyAlignment="1" applyProtection="1">
      <alignment horizontal="center" vertical="center" wrapText="1"/>
      <protection locked="0"/>
    </xf>
    <xf numFmtId="9" fontId="35" fillId="0" borderId="35" xfId="1" applyFont="1" applyFill="1" applyBorder="1" applyAlignment="1" applyProtection="1">
      <alignment horizontal="center" vertical="center" wrapText="1"/>
      <protection locked="0"/>
    </xf>
    <xf numFmtId="1" fontId="35" fillId="0" borderId="35" xfId="0" applyNumberFormat="1" applyFont="1" applyBorder="1" applyAlignment="1" applyProtection="1">
      <alignment horizontal="center" vertical="center" wrapText="1"/>
      <protection locked="0"/>
    </xf>
    <xf numFmtId="0" fontId="111" fillId="5" borderId="35" xfId="64" applyFont="1" applyFill="1" applyBorder="1" applyAlignment="1">
      <alignment vertical="center"/>
    </xf>
    <xf numFmtId="0" fontId="111" fillId="0" borderId="28" xfId="64" applyFont="1" applyBorder="1" applyAlignment="1">
      <alignment vertical="center"/>
    </xf>
    <xf numFmtId="17" fontId="111" fillId="0" borderId="28" xfId="64" applyNumberFormat="1" applyFont="1" applyBorder="1" applyAlignment="1">
      <alignment horizontal="left" vertical="center"/>
    </xf>
    <xf numFmtId="0" fontId="35" fillId="0" borderId="28" xfId="64" applyFont="1" applyBorder="1" applyAlignment="1">
      <alignment vertical="center"/>
    </xf>
    <xf numFmtId="0" fontId="35" fillId="0" borderId="35" xfId="64" applyFont="1" applyBorder="1" applyAlignment="1">
      <alignment horizontal="center" vertical="center"/>
    </xf>
    <xf numFmtId="0" fontId="34" fillId="6" borderId="35" xfId="0" applyFont="1" applyFill="1" applyBorder="1" applyAlignment="1">
      <alignment horizontal="center" vertical="center"/>
    </xf>
    <xf numFmtId="9" fontId="115" fillId="31" borderId="35" xfId="1" applyFont="1" applyFill="1" applyBorder="1" applyAlignment="1">
      <alignment horizontal="center" vertical="center"/>
    </xf>
    <xf numFmtId="9" fontId="115" fillId="2" borderId="35" xfId="1" applyFont="1" applyFill="1" applyBorder="1" applyAlignment="1">
      <alignment horizontal="center" vertical="center"/>
    </xf>
    <xf numFmtId="9" fontId="67" fillId="0" borderId="35" xfId="1" applyFont="1" applyFill="1" applyBorder="1" applyAlignment="1">
      <alignment horizontal="center" vertical="center"/>
    </xf>
    <xf numFmtId="0" fontId="79" fillId="43" borderId="35" xfId="0" applyFont="1" applyFill="1" applyBorder="1" applyAlignment="1">
      <alignment horizontal="center" vertical="center" wrapText="1"/>
    </xf>
    <xf numFmtId="0" fontId="13" fillId="44" borderId="35" xfId="0" applyFont="1" applyFill="1" applyBorder="1" applyAlignment="1">
      <alignment horizontal="center" vertical="center" wrapText="1"/>
    </xf>
    <xf numFmtId="9" fontId="13" fillId="44" borderId="35" xfId="1" applyFont="1" applyFill="1" applyBorder="1" applyAlignment="1">
      <alignment horizontal="center" vertical="center" wrapText="1"/>
    </xf>
    <xf numFmtId="0" fontId="13" fillId="44" borderId="35" xfId="0" applyFont="1" applyFill="1" applyBorder="1" applyAlignment="1">
      <alignment vertical="center" wrapText="1"/>
    </xf>
    <xf numFmtId="2" fontId="13" fillId="44" borderId="35" xfId="0" applyNumberFormat="1" applyFont="1" applyFill="1" applyBorder="1" applyAlignment="1">
      <alignment horizontal="center" vertical="center" wrapText="1"/>
    </xf>
    <xf numFmtId="9" fontId="13" fillId="44" borderId="35" xfId="0" applyNumberFormat="1" applyFont="1" applyFill="1" applyBorder="1" applyAlignment="1">
      <alignment horizontal="center" vertical="center" wrapText="1"/>
    </xf>
    <xf numFmtId="0" fontId="13" fillId="2" borderId="35" xfId="0" applyFont="1" applyFill="1" applyBorder="1" applyAlignment="1">
      <alignment horizontal="center" vertical="center" wrapText="1"/>
    </xf>
    <xf numFmtId="9" fontId="23" fillId="2" borderId="35" xfId="0" applyNumberFormat="1" applyFont="1" applyFill="1" applyBorder="1" applyAlignment="1">
      <alignment horizontal="center" vertical="center" wrapText="1"/>
    </xf>
    <xf numFmtId="0" fontId="81" fillId="2" borderId="35" xfId="0" applyFont="1" applyFill="1" applyBorder="1" applyAlignment="1">
      <alignment horizontal="center" vertical="center" wrapText="1"/>
    </xf>
    <xf numFmtId="2" fontId="51" fillId="2" borderId="35" xfId="0" applyNumberFormat="1" applyFont="1" applyFill="1" applyBorder="1" applyAlignment="1">
      <alignment horizontal="center" vertical="center" wrapText="1"/>
    </xf>
    <xf numFmtId="0" fontId="4" fillId="0" borderId="35" xfId="0" applyFont="1" applyBorder="1" applyAlignment="1">
      <alignment horizontal="left" vertical="center" wrapText="1"/>
    </xf>
    <xf numFmtId="0" fontId="79" fillId="43" borderId="36" xfId="0" applyFont="1" applyFill="1" applyBorder="1" applyAlignment="1">
      <alignment horizontal="center" vertical="center" wrapText="1"/>
    </xf>
    <xf numFmtId="0" fontId="80" fillId="0" borderId="35" xfId="0" applyFont="1" applyBorder="1" applyAlignment="1">
      <alignment horizontal="justify" vertical="center" wrapText="1"/>
    </xf>
    <xf numFmtId="0" fontId="3" fillId="0" borderId="35" xfId="0" applyFont="1" applyBorder="1" applyAlignment="1">
      <alignment vertical="center"/>
    </xf>
    <xf numFmtId="0" fontId="16" fillId="40" borderId="35" xfId="47" applyFont="1" applyFill="1" applyBorder="1"/>
    <xf numFmtId="0" fontId="16" fillId="0" borderId="35" xfId="47" applyFont="1" applyBorder="1" applyAlignment="1">
      <alignment horizontal="center"/>
    </xf>
    <xf numFmtId="0" fontId="3" fillId="0" borderId="35" xfId="47" applyBorder="1"/>
    <xf numFmtId="0" fontId="16" fillId="40" borderId="35" xfId="47" applyFont="1" applyFill="1" applyBorder="1" applyAlignment="1">
      <alignment horizontal="center"/>
    </xf>
    <xf numFmtId="170" fontId="16" fillId="40" borderId="35" xfId="47" applyNumberFormat="1" applyFont="1" applyFill="1" applyBorder="1" applyAlignment="1">
      <alignment horizontal="center"/>
    </xf>
    <xf numFmtId="0" fontId="3" fillId="40" borderId="35" xfId="47" applyFill="1" applyBorder="1" applyAlignment="1">
      <alignment horizontal="center"/>
    </xf>
    <xf numFmtId="2" fontId="16" fillId="40" borderId="35" xfId="47" applyNumberFormat="1" applyFont="1" applyFill="1" applyBorder="1" applyAlignment="1">
      <alignment horizontal="center"/>
    </xf>
    <xf numFmtId="12" fontId="3" fillId="47" borderId="35" xfId="2" applyNumberFormat="1" applyFill="1" applyBorder="1" applyAlignment="1">
      <alignment horizontal="center"/>
    </xf>
    <xf numFmtId="12" fontId="3" fillId="6" borderId="35" xfId="2" applyNumberFormat="1" applyFill="1" applyBorder="1" applyAlignment="1">
      <alignment horizontal="center"/>
    </xf>
    <xf numFmtId="12" fontId="3" fillId="0" borderId="35" xfId="2" applyNumberFormat="1" applyBorder="1" applyAlignment="1">
      <alignment horizontal="center"/>
    </xf>
    <xf numFmtId="12" fontId="3" fillId="46" borderId="35" xfId="2" applyNumberFormat="1" applyFill="1" applyBorder="1" applyAlignment="1">
      <alignment horizontal="center"/>
    </xf>
    <xf numFmtId="12" fontId="3" fillId="34" borderId="35" xfId="2" applyNumberFormat="1" applyFill="1" applyBorder="1" applyAlignment="1">
      <alignment horizontal="center"/>
    </xf>
    <xf numFmtId="12" fontId="3" fillId="30" borderId="35" xfId="2" applyNumberFormat="1" applyFill="1" applyBorder="1" applyAlignment="1">
      <alignment horizontal="center"/>
    </xf>
    <xf numFmtId="172" fontId="84" fillId="6" borderId="35" xfId="2" applyNumberFormat="1" applyFont="1" applyFill="1" applyBorder="1" applyAlignment="1">
      <alignment horizontal="center"/>
    </xf>
    <xf numFmtId="171" fontId="84" fillId="6" borderId="35" xfId="2" applyNumberFormat="1" applyFont="1" applyFill="1" applyBorder="1" applyAlignment="1">
      <alignment horizontal="center"/>
    </xf>
    <xf numFmtId="0" fontId="3" fillId="45" borderId="35" xfId="2" applyFill="1" applyBorder="1"/>
    <xf numFmtId="0" fontId="84" fillId="45" borderId="35" xfId="2" applyFont="1" applyFill="1" applyBorder="1"/>
    <xf numFmtId="0" fontId="3" fillId="2" borderId="35" xfId="2" applyFill="1" applyBorder="1" applyAlignment="1">
      <alignment horizontal="center"/>
    </xf>
    <xf numFmtId="2" fontId="3" fillId="6" borderId="35" xfId="2" applyNumberFormat="1" applyFill="1" applyBorder="1" applyAlignment="1">
      <alignment horizontal="center"/>
    </xf>
    <xf numFmtId="0" fontId="3" fillId="6" borderId="35" xfId="2" applyFill="1" applyBorder="1" applyAlignment="1">
      <alignment horizontal="center"/>
    </xf>
    <xf numFmtId="0" fontId="46" fillId="31" borderId="35" xfId="0" applyFont="1" applyFill="1" applyBorder="1" applyAlignment="1">
      <alignment horizontal="center" vertical="center"/>
    </xf>
    <xf numFmtId="9" fontId="48" fillId="31" borderId="35" xfId="1" applyFont="1" applyFill="1" applyBorder="1" applyAlignment="1" applyProtection="1">
      <alignment horizontal="center" vertical="center"/>
    </xf>
    <xf numFmtId="0" fontId="46" fillId="3" borderId="35" xfId="0" applyFont="1" applyFill="1" applyBorder="1" applyAlignment="1">
      <alignment horizontal="center" vertical="center" wrapText="1"/>
    </xf>
    <xf numFmtId="9" fontId="50" fillId="31" borderId="35" xfId="1" applyFont="1" applyFill="1" applyBorder="1" applyAlignment="1" applyProtection="1">
      <alignment horizontal="center" vertical="center"/>
    </xf>
    <xf numFmtId="2" fontId="53" fillId="4" borderId="35" xfId="50" applyNumberFormat="1" applyFont="1" applyFill="1" applyBorder="1" applyAlignment="1" applyProtection="1">
      <alignment horizontal="center" vertical="center"/>
      <protection locked="0"/>
    </xf>
    <xf numFmtId="0" fontId="44" fillId="31" borderId="35" xfId="0" applyFont="1" applyFill="1" applyBorder="1" applyAlignment="1">
      <alignment horizontal="center" vertical="center"/>
    </xf>
    <xf numFmtId="9" fontId="54" fillId="31" borderId="35" xfId="1" applyFont="1" applyFill="1" applyBorder="1" applyAlignment="1" applyProtection="1">
      <alignment horizontal="center" vertical="center"/>
    </xf>
    <xf numFmtId="0" fontId="12" fillId="3" borderId="36" xfId="0" applyFont="1" applyFill="1" applyBorder="1" applyAlignment="1">
      <alignment horizontal="center" vertical="center" wrapText="1"/>
    </xf>
    <xf numFmtId="0" fontId="0" fillId="0" borderId="35" xfId="0" applyBorder="1"/>
    <xf numFmtId="0" fontId="2" fillId="3" borderId="35" xfId="0" applyFont="1" applyFill="1" applyBorder="1" applyAlignment="1">
      <alignment vertical="center"/>
    </xf>
    <xf numFmtId="0" fontId="2" fillId="3" borderId="35" xfId="0" applyFont="1" applyFill="1" applyBorder="1" applyAlignment="1">
      <alignment horizontal="center" vertical="center"/>
    </xf>
    <xf numFmtId="0" fontId="39" fillId="3" borderId="35" xfId="0" applyFont="1" applyFill="1" applyBorder="1" applyAlignment="1">
      <alignment horizontal="center" vertical="center" wrapText="1"/>
    </xf>
    <xf numFmtId="0" fontId="0" fillId="3" borderId="35" xfId="0" applyFill="1" applyBorder="1" applyAlignment="1">
      <alignment horizontal="center" vertical="center"/>
    </xf>
    <xf numFmtId="5" fontId="62" fillId="0" borderId="35" xfId="68" applyNumberFormat="1" applyFont="1" applyBorder="1" applyAlignment="1">
      <alignment horizontal="center" vertical="center"/>
    </xf>
    <xf numFmtId="0" fontId="45" fillId="0" borderId="35" xfId="0" applyFont="1" applyBorder="1" applyAlignment="1">
      <alignment horizontal="center" vertical="center"/>
    </xf>
    <xf numFmtId="5" fontId="45" fillId="0" borderId="35" xfId="68" applyNumberFormat="1" applyFont="1" applyBorder="1" applyAlignment="1">
      <alignment horizontal="center" vertical="center"/>
    </xf>
    <xf numFmtId="0" fontId="0" fillId="0" borderId="35" xfId="0" applyBorder="1" applyAlignment="1">
      <alignment horizontal="justify" vertical="center" wrapText="1"/>
    </xf>
    <xf numFmtId="0" fontId="9" fillId="3" borderId="35" xfId="0" applyFont="1" applyFill="1" applyBorder="1" applyAlignment="1">
      <alignment horizontal="left" vertical="center"/>
    </xf>
    <xf numFmtId="0" fontId="13" fillId="0" borderId="0" xfId="3" applyFont="1" applyAlignment="1">
      <alignment horizontal="center" vertical="center" wrapText="1"/>
    </xf>
    <xf numFmtId="0" fontId="13" fillId="0" borderId="3" xfId="3" applyFont="1" applyBorder="1" applyAlignment="1">
      <alignment horizontal="center" vertical="center" wrapText="1"/>
    </xf>
    <xf numFmtId="0" fontId="34" fillId="0" borderId="35" xfId="0" applyFont="1" applyBorder="1" applyAlignment="1">
      <alignment horizontal="center" vertical="center"/>
    </xf>
    <xf numFmtId="0" fontId="9" fillId="0" borderId="35" xfId="0" applyFont="1" applyBorder="1" applyAlignment="1">
      <alignment horizontal="center" vertical="center"/>
    </xf>
    <xf numFmtId="0" fontId="9" fillId="3" borderId="28" xfId="0" applyFont="1" applyFill="1" applyBorder="1" applyAlignment="1">
      <alignment horizontal="left" vertical="center"/>
    </xf>
    <xf numFmtId="0" fontId="9" fillId="3" borderId="29" xfId="0" applyFont="1" applyFill="1" applyBorder="1" applyAlignment="1">
      <alignment horizontal="left" vertical="center"/>
    </xf>
    <xf numFmtId="0" fontId="9" fillId="3" borderId="30" xfId="0" applyFont="1" applyFill="1" applyBorder="1" applyAlignment="1">
      <alignment horizontal="left" vertical="center"/>
    </xf>
    <xf numFmtId="0" fontId="62" fillId="0" borderId="35" xfId="0" applyFont="1" applyBorder="1" applyAlignment="1">
      <alignment horizontal="left" vertical="center" wrapText="1"/>
    </xf>
    <xf numFmtId="0" fontId="62" fillId="0" borderId="35" xfId="0" applyFont="1" applyBorder="1" applyAlignment="1">
      <alignment horizontal="justify" vertical="center" wrapText="1"/>
    </xf>
    <xf numFmtId="0" fontId="11" fillId="0" borderId="0" xfId="0" applyFont="1" applyAlignment="1">
      <alignment horizontal="center" vertical="center" wrapText="1"/>
    </xf>
    <xf numFmtId="0" fontId="0" fillId="34" borderId="35" xfId="0" applyFill="1" applyBorder="1" applyAlignment="1">
      <alignment horizontal="center" vertical="center"/>
    </xf>
    <xf numFmtId="0" fontId="95" fillId="55" borderId="36" xfId="0" applyFont="1" applyFill="1" applyBorder="1" applyAlignment="1">
      <alignment horizontal="center" vertical="center"/>
    </xf>
    <xf numFmtId="0" fontId="95" fillId="55" borderId="1" xfId="0" applyFont="1" applyFill="1" applyBorder="1" applyAlignment="1">
      <alignment horizontal="center" vertical="center"/>
    </xf>
    <xf numFmtId="0" fontId="95" fillId="55" borderId="2" xfId="0" applyFont="1" applyFill="1" applyBorder="1" applyAlignment="1">
      <alignment horizontal="center" vertical="center"/>
    </xf>
    <xf numFmtId="0" fontId="94" fillId="48" borderId="35" xfId="0" applyFont="1" applyFill="1" applyBorder="1" applyAlignment="1">
      <alignment horizontal="center" vertical="center"/>
    </xf>
    <xf numFmtId="0" fontId="89" fillId="49" borderId="36" xfId="0" applyFont="1" applyFill="1" applyBorder="1" applyAlignment="1">
      <alignment horizontal="left" vertical="center" wrapText="1" indent="1"/>
    </xf>
    <xf numFmtId="0" fontId="89" fillId="49" borderId="2" xfId="0" applyFont="1" applyFill="1" applyBorder="1" applyAlignment="1">
      <alignment horizontal="left" vertical="center" wrapText="1" indent="1"/>
    </xf>
    <xf numFmtId="0" fontId="93" fillId="48" borderId="28" xfId="0" applyFont="1" applyFill="1" applyBorder="1" applyAlignment="1">
      <alignment horizontal="center" vertical="center" wrapText="1"/>
    </xf>
    <xf numFmtId="0" fontId="93" fillId="48" borderId="30" xfId="0" applyFont="1" applyFill="1" applyBorder="1" applyAlignment="1">
      <alignment horizontal="center" vertical="center" wrapText="1"/>
    </xf>
    <xf numFmtId="0" fontId="93" fillId="50" borderId="28" xfId="0" applyFont="1" applyFill="1" applyBorder="1" applyAlignment="1">
      <alignment horizontal="center" vertical="center" wrapText="1"/>
    </xf>
    <xf numFmtId="0" fontId="93" fillId="50" borderId="30" xfId="0" applyFont="1" applyFill="1" applyBorder="1" applyAlignment="1">
      <alignment horizontal="center" vertical="center" wrapText="1"/>
    </xf>
    <xf numFmtId="0" fontId="90" fillId="34" borderId="0" xfId="0" applyFont="1" applyFill="1" applyAlignment="1">
      <alignment horizontal="center" vertical="center"/>
    </xf>
    <xf numFmtId="0" fontId="94" fillId="50" borderId="36" xfId="0" applyFont="1" applyFill="1" applyBorder="1" applyAlignment="1">
      <alignment horizontal="center" vertical="center"/>
    </xf>
    <xf numFmtId="0" fontId="94" fillId="50" borderId="1" xfId="0" applyFont="1" applyFill="1" applyBorder="1" applyAlignment="1">
      <alignment horizontal="center" vertical="center"/>
    </xf>
    <xf numFmtId="0" fontId="94" fillId="50" borderId="2" xfId="0" applyFont="1" applyFill="1" applyBorder="1" applyAlignment="1">
      <alignment horizontal="center" vertical="center"/>
    </xf>
    <xf numFmtId="0" fontId="94" fillId="51" borderId="36" xfId="0" applyFont="1" applyFill="1" applyBorder="1" applyAlignment="1">
      <alignment horizontal="center" vertical="center"/>
    </xf>
    <xf numFmtId="0" fontId="94" fillId="51" borderId="1" xfId="0" applyFont="1" applyFill="1" applyBorder="1" applyAlignment="1">
      <alignment horizontal="center" vertical="center"/>
    </xf>
    <xf numFmtId="0" fontId="94" fillId="51" borderId="2" xfId="0" applyFont="1" applyFill="1" applyBorder="1" applyAlignment="1">
      <alignment horizontal="center" vertical="center"/>
    </xf>
    <xf numFmtId="0" fontId="95" fillId="53" borderId="36" xfId="0" applyFont="1" applyFill="1" applyBorder="1" applyAlignment="1">
      <alignment horizontal="center" vertical="center"/>
    </xf>
    <xf numFmtId="0" fontId="95" fillId="53" borderId="1" xfId="0" applyFont="1" applyFill="1" applyBorder="1" applyAlignment="1">
      <alignment horizontal="center" vertical="center"/>
    </xf>
    <xf numFmtId="0" fontId="95" fillId="53" borderId="2" xfId="0" applyFont="1" applyFill="1" applyBorder="1" applyAlignment="1">
      <alignment horizontal="center" vertical="center"/>
    </xf>
    <xf numFmtId="0" fontId="95" fillId="54" borderId="36" xfId="0" applyFont="1" applyFill="1" applyBorder="1" applyAlignment="1">
      <alignment horizontal="center" vertical="center"/>
    </xf>
    <xf numFmtId="0" fontId="95" fillId="54" borderId="1" xfId="0" applyFont="1" applyFill="1" applyBorder="1" applyAlignment="1">
      <alignment horizontal="center" vertical="center"/>
    </xf>
    <xf numFmtId="0" fontId="95" fillId="54" borderId="2" xfId="0" applyFont="1" applyFill="1" applyBorder="1" applyAlignment="1">
      <alignment horizontal="center" vertical="center"/>
    </xf>
    <xf numFmtId="0" fontId="97" fillId="41" borderId="35" xfId="0" applyFont="1" applyFill="1" applyBorder="1" applyAlignment="1">
      <alignment horizontal="left" vertical="center" wrapText="1"/>
    </xf>
    <xf numFmtId="0" fontId="90" fillId="0" borderId="0" xfId="0" applyFont="1" applyAlignment="1">
      <alignment horizontal="center" vertical="center"/>
    </xf>
    <xf numFmtId="0" fontId="97" fillId="52" borderId="35" xfId="0" applyFont="1" applyFill="1" applyBorder="1" applyAlignment="1">
      <alignment horizontal="left" wrapText="1"/>
    </xf>
    <xf numFmtId="0" fontId="97" fillId="52" borderId="35" xfId="0" applyFont="1" applyFill="1" applyBorder="1" applyAlignment="1">
      <alignment horizontal="left"/>
    </xf>
    <xf numFmtId="0" fontId="97" fillId="49" borderId="35" xfId="0" applyFont="1" applyFill="1" applyBorder="1" applyAlignment="1">
      <alignment horizontal="left" vertical="center" wrapText="1"/>
    </xf>
    <xf numFmtId="0" fontId="97" fillId="49" borderId="35" xfId="0" applyFont="1" applyFill="1" applyBorder="1" applyAlignment="1">
      <alignment horizontal="left" vertical="center"/>
    </xf>
    <xf numFmtId="0" fontId="97" fillId="42" borderId="35" xfId="0" applyFont="1" applyFill="1" applyBorder="1" applyAlignment="1">
      <alignment horizontal="left" vertical="center" wrapText="1"/>
    </xf>
    <xf numFmtId="0" fontId="97" fillId="42" borderId="35" xfId="0" applyFont="1" applyFill="1" applyBorder="1" applyAlignment="1">
      <alignment horizontal="left" vertical="center"/>
    </xf>
    <xf numFmtId="0" fontId="97" fillId="40" borderId="35" xfId="0" applyFont="1" applyFill="1" applyBorder="1" applyAlignment="1">
      <alignment horizontal="left" vertical="center" wrapText="1"/>
    </xf>
    <xf numFmtId="0" fontId="97" fillId="40" borderId="35" xfId="0" applyFont="1" applyFill="1" applyBorder="1" applyAlignment="1">
      <alignment horizontal="left" vertical="center"/>
    </xf>
    <xf numFmtId="0" fontId="105" fillId="0" borderId="0" xfId="0" applyFont="1" applyAlignment="1">
      <alignment horizontal="center" vertical="center"/>
    </xf>
    <xf numFmtId="0" fontId="108" fillId="0" borderId="0" xfId="0" applyFont="1" applyAlignment="1">
      <alignment horizontal="center" vertical="center"/>
    </xf>
    <xf numFmtId="0" fontId="2" fillId="6" borderId="16" xfId="0" applyFont="1" applyFill="1" applyBorder="1" applyAlignment="1" applyProtection="1">
      <alignment horizontal="center" vertical="top" wrapText="1"/>
      <protection locked="0"/>
    </xf>
    <xf numFmtId="0" fontId="2" fillId="6" borderId="17" xfId="0" applyFont="1" applyFill="1" applyBorder="1" applyAlignment="1" applyProtection="1">
      <alignment horizontal="center" vertical="top" wrapText="1"/>
      <protection locked="0"/>
    </xf>
    <xf numFmtId="0" fontId="2" fillId="6" borderId="18" xfId="0" applyFont="1" applyFill="1" applyBorder="1" applyAlignment="1" applyProtection="1">
      <alignment horizontal="center" vertical="top" wrapText="1"/>
      <protection locked="0"/>
    </xf>
    <xf numFmtId="0" fontId="2" fillId="6" borderId="7" xfId="0" applyFont="1" applyFill="1" applyBorder="1" applyAlignment="1" applyProtection="1">
      <alignment horizontal="center" vertical="top" wrapText="1"/>
      <protection locked="0"/>
    </xf>
    <xf numFmtId="0" fontId="2" fillId="6" borderId="0" xfId="0" applyFont="1" applyFill="1" applyAlignment="1" applyProtection="1">
      <alignment horizontal="center" vertical="top" wrapText="1"/>
      <protection locked="0"/>
    </xf>
    <xf numFmtId="0" fontId="2" fillId="6" borderId="6" xfId="0" applyFont="1" applyFill="1" applyBorder="1" applyAlignment="1" applyProtection="1">
      <alignment horizontal="center" vertical="top" wrapText="1"/>
      <protection locked="0"/>
    </xf>
    <xf numFmtId="0" fontId="2" fillId="6" borderId="4" xfId="0" applyFont="1" applyFill="1" applyBorder="1" applyAlignment="1" applyProtection="1">
      <alignment horizontal="center" vertical="top" wrapText="1"/>
      <protection locked="0"/>
    </xf>
    <xf numFmtId="0" fontId="2" fillId="6" borderId="3" xfId="0" applyFont="1" applyFill="1" applyBorder="1" applyAlignment="1" applyProtection="1">
      <alignment horizontal="center" vertical="top" wrapText="1"/>
      <protection locked="0"/>
    </xf>
    <xf numFmtId="0" fontId="2" fillId="6" borderId="5" xfId="0" applyFont="1" applyFill="1" applyBorder="1" applyAlignment="1" applyProtection="1">
      <alignment horizontal="center" vertical="top" wrapText="1"/>
      <protection locked="0"/>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9" fillId="0" borderId="28" xfId="0" applyFont="1" applyBorder="1" applyAlignment="1">
      <alignment horizontal="center" vertical="center" wrapText="1"/>
    </xf>
    <xf numFmtId="0" fontId="9" fillId="0" borderId="30" xfId="0" applyFont="1" applyBorder="1" applyAlignment="1">
      <alignment horizontal="center" vertical="center" wrapText="1"/>
    </xf>
    <xf numFmtId="0" fontId="40" fillId="32" borderId="16" xfId="0" applyFont="1" applyFill="1" applyBorder="1" applyAlignment="1">
      <alignment horizontal="center" vertical="center" wrapText="1"/>
    </xf>
    <xf numFmtId="0" fontId="40" fillId="32" borderId="17" xfId="0" applyFont="1" applyFill="1" applyBorder="1" applyAlignment="1">
      <alignment horizontal="center" vertical="center" wrapText="1"/>
    </xf>
    <xf numFmtId="0" fontId="40" fillId="32" borderId="18" xfId="0" applyFont="1" applyFill="1" applyBorder="1" applyAlignment="1">
      <alignment horizontal="center" vertical="center" wrapText="1"/>
    </xf>
    <xf numFmtId="0" fontId="40" fillId="32" borderId="4" xfId="0" applyFont="1" applyFill="1" applyBorder="1" applyAlignment="1">
      <alignment horizontal="center" vertical="center" wrapText="1"/>
    </xf>
    <xf numFmtId="0" fontId="40" fillId="32" borderId="3" xfId="0" applyFont="1" applyFill="1" applyBorder="1" applyAlignment="1">
      <alignment horizontal="center" vertical="center" wrapText="1"/>
    </xf>
    <xf numFmtId="0" fontId="40" fillId="32" borderId="5" xfId="0" applyFont="1" applyFill="1" applyBorder="1" applyAlignment="1">
      <alignment horizontal="center" vertical="center" wrapText="1"/>
    </xf>
    <xf numFmtId="0" fontId="63" fillId="0" borderId="16" xfId="0" applyFont="1" applyBorder="1" applyAlignment="1" applyProtection="1">
      <alignment horizontal="center" vertical="top" wrapText="1"/>
      <protection locked="0"/>
    </xf>
    <xf numFmtId="0" fontId="63" fillId="0" borderId="17" xfId="0" applyFont="1" applyBorder="1" applyAlignment="1" applyProtection="1">
      <alignment horizontal="center" vertical="top" wrapText="1"/>
      <protection locked="0"/>
    </xf>
    <xf numFmtId="0" fontId="63" fillId="0" borderId="18" xfId="0" applyFont="1" applyBorder="1" applyAlignment="1" applyProtection="1">
      <alignment horizontal="center" vertical="top" wrapText="1"/>
      <protection locked="0"/>
    </xf>
    <xf numFmtId="0" fontId="63" fillId="0" borderId="7" xfId="0" applyFont="1" applyBorder="1" applyAlignment="1" applyProtection="1">
      <alignment horizontal="center" vertical="top" wrapText="1"/>
      <protection locked="0"/>
    </xf>
    <xf numFmtId="0" fontId="63" fillId="0" borderId="0" xfId="0" applyFont="1" applyAlignment="1" applyProtection="1">
      <alignment horizontal="center" vertical="top" wrapText="1"/>
      <protection locked="0"/>
    </xf>
    <xf numFmtId="0" fontId="63" fillId="0" borderId="6" xfId="0" applyFont="1" applyBorder="1" applyAlignment="1" applyProtection="1">
      <alignment horizontal="center" vertical="top" wrapText="1"/>
      <protection locked="0"/>
    </xf>
    <xf numFmtId="0" fontId="63" fillId="0" borderId="4" xfId="0" applyFont="1" applyBorder="1" applyAlignment="1" applyProtection="1">
      <alignment horizontal="center" vertical="top" wrapText="1"/>
      <protection locked="0"/>
    </xf>
    <xf numFmtId="0" fontId="63" fillId="0" borderId="3" xfId="0" applyFont="1" applyBorder="1" applyAlignment="1" applyProtection="1">
      <alignment horizontal="center" vertical="top" wrapText="1"/>
      <protection locked="0"/>
    </xf>
    <xf numFmtId="0" fontId="63" fillId="0" borderId="5" xfId="0" applyFont="1" applyBorder="1" applyAlignment="1" applyProtection="1">
      <alignment horizontal="center" vertical="top" wrapText="1"/>
      <protection locked="0"/>
    </xf>
    <xf numFmtId="0" fontId="9" fillId="31" borderId="35" xfId="0" applyFont="1" applyFill="1" applyBorder="1" applyAlignment="1">
      <alignment horizontal="left" vertical="center" wrapText="1"/>
    </xf>
    <xf numFmtId="0" fontId="9" fillId="0" borderId="35" xfId="0" applyFont="1" applyBorder="1" applyAlignment="1">
      <alignment horizontal="justify" vertical="center" wrapText="1"/>
    </xf>
    <xf numFmtId="0" fontId="9" fillId="5" borderId="35" xfId="0" applyFont="1" applyFill="1" applyBorder="1" applyAlignment="1">
      <alignment horizontal="center" vertical="center"/>
    </xf>
    <xf numFmtId="0" fontId="9" fillId="0" borderId="35" xfId="0" applyFont="1" applyBorder="1" applyAlignment="1">
      <alignment horizontal="left" vertical="center"/>
    </xf>
    <xf numFmtId="0" fontId="40" fillId="5" borderId="3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1" fillId="38" borderId="28" xfId="0" applyFont="1" applyFill="1" applyBorder="1" applyAlignment="1">
      <alignment horizontal="center" vertical="center" wrapText="1"/>
    </xf>
    <xf numFmtId="0" fontId="11" fillId="38" borderId="29" xfId="0" applyFont="1" applyFill="1" applyBorder="1" applyAlignment="1">
      <alignment horizontal="center" vertical="center" wrapText="1"/>
    </xf>
    <xf numFmtId="0" fontId="11" fillId="38" borderId="30" xfId="0" applyFont="1" applyFill="1" applyBorder="1" applyAlignment="1">
      <alignment horizontal="center" vertical="center" wrapText="1"/>
    </xf>
    <xf numFmtId="0" fontId="40" fillId="5" borderId="16" xfId="0" applyFont="1" applyFill="1" applyBorder="1" applyAlignment="1">
      <alignment horizontal="center" vertical="center"/>
    </xf>
    <xf numFmtId="0" fontId="40" fillId="5" borderId="18" xfId="0" applyFont="1" applyFill="1" applyBorder="1" applyAlignment="1">
      <alignment horizontal="center" vertical="center"/>
    </xf>
    <xf numFmtId="0" fontId="40" fillId="5" borderId="4" xfId="0" applyFont="1" applyFill="1" applyBorder="1" applyAlignment="1">
      <alignment horizontal="center" vertical="center"/>
    </xf>
    <xf numFmtId="0" fontId="40" fillId="5" borderId="5" xfId="0" applyFont="1" applyFill="1" applyBorder="1" applyAlignment="1">
      <alignment horizontal="center" vertical="center"/>
    </xf>
    <xf numFmtId="0" fontId="40" fillId="5" borderId="36" xfId="0" applyFont="1" applyFill="1" applyBorder="1" applyAlignment="1">
      <alignment horizontal="center" vertical="center" wrapText="1"/>
    </xf>
    <xf numFmtId="0" fontId="40" fillId="5" borderId="2" xfId="0" applyFont="1" applyFill="1" applyBorder="1" applyAlignment="1">
      <alignment horizontal="center" vertical="center" wrapText="1"/>
    </xf>
    <xf numFmtId="0" fontId="58" fillId="0" borderId="16" xfId="3" applyFont="1" applyBorder="1" applyAlignment="1">
      <alignment horizontal="center" vertical="center" wrapText="1"/>
    </xf>
    <xf numFmtId="0" fontId="58" fillId="0" borderId="17" xfId="3" applyFont="1" applyBorder="1" applyAlignment="1">
      <alignment horizontal="center" vertical="center" wrapText="1"/>
    </xf>
    <xf numFmtId="0" fontId="58" fillId="0" borderId="18" xfId="3" applyFont="1" applyBorder="1" applyAlignment="1">
      <alignment horizontal="center" vertical="center" wrapText="1"/>
    </xf>
    <xf numFmtId="0" fontId="58" fillId="0" borderId="4" xfId="3" applyFont="1" applyBorder="1" applyAlignment="1">
      <alignment horizontal="center" vertical="center" wrapText="1"/>
    </xf>
    <xf numFmtId="0" fontId="58" fillId="0" borderId="3" xfId="3" applyFont="1" applyBorder="1" applyAlignment="1">
      <alignment horizontal="center" vertical="center" wrapText="1"/>
    </xf>
    <xf numFmtId="0" fontId="58" fillId="0" borderId="5" xfId="3" applyFont="1" applyBorder="1" applyAlignment="1">
      <alignment horizontal="center" vertical="center" wrapText="1"/>
    </xf>
    <xf numFmtId="0" fontId="45" fillId="2" borderId="35" xfId="0" applyFont="1" applyFill="1" applyBorder="1" applyAlignment="1">
      <alignment horizontal="center" vertical="center"/>
    </xf>
    <xf numFmtId="0" fontId="60" fillId="2" borderId="28" xfId="0" applyFont="1" applyFill="1" applyBorder="1" applyAlignment="1">
      <alignment horizontal="center" vertical="center"/>
    </xf>
    <xf numFmtId="0" fontId="60" fillId="2" borderId="30" xfId="0" applyFont="1" applyFill="1" applyBorder="1" applyAlignment="1">
      <alignment horizontal="center" vertical="center"/>
    </xf>
    <xf numFmtId="0" fontId="34" fillId="0" borderId="35" xfId="0" applyFont="1" applyBorder="1" applyAlignment="1">
      <alignment horizontal="justify" vertical="center" wrapText="1"/>
    </xf>
    <xf numFmtId="0" fontId="68" fillId="31" borderId="35" xfId="0" applyFont="1" applyFill="1" applyBorder="1" applyAlignment="1">
      <alignment horizontal="left" vertical="center" wrapText="1"/>
    </xf>
    <xf numFmtId="0" fontId="47" fillId="31" borderId="35" xfId="0" applyFont="1" applyFill="1" applyBorder="1" applyAlignment="1">
      <alignment horizontal="left" vertical="center" wrapText="1"/>
    </xf>
    <xf numFmtId="0" fontId="2" fillId="0" borderId="0" xfId="0" applyFont="1" applyAlignment="1">
      <alignment horizontal="left" vertical="center" wrapText="1"/>
    </xf>
    <xf numFmtId="0" fontId="36" fillId="0" borderId="35" xfId="0" applyFont="1" applyBorder="1" applyAlignment="1">
      <alignment horizontal="justify" vertical="center" wrapText="1"/>
    </xf>
    <xf numFmtId="0" fontId="55" fillId="0" borderId="28" xfId="0" applyFont="1" applyBorder="1" applyAlignment="1">
      <alignment horizontal="center" vertical="center"/>
    </xf>
    <xf numFmtId="0" fontId="55" fillId="0" borderId="29" xfId="0" applyFont="1" applyBorder="1" applyAlignment="1">
      <alignment horizontal="center" vertical="center"/>
    </xf>
    <xf numFmtId="0" fontId="55" fillId="0" borderId="30" xfId="0" applyFont="1" applyBorder="1" applyAlignment="1">
      <alignment horizontal="center" vertical="center"/>
    </xf>
    <xf numFmtId="0" fontId="9" fillId="5" borderId="28" xfId="0" applyFont="1" applyFill="1" applyBorder="1" applyAlignment="1">
      <alignment horizontal="center" vertical="center"/>
    </xf>
    <xf numFmtId="0" fontId="9" fillId="5" borderId="30" xfId="0" applyFont="1" applyFill="1" applyBorder="1" applyAlignment="1">
      <alignment horizontal="center" vertical="center"/>
    </xf>
    <xf numFmtId="0" fontId="10" fillId="0" borderId="35" xfId="0" applyFont="1" applyBorder="1" applyAlignment="1">
      <alignment horizontal="left" vertical="center"/>
    </xf>
    <xf numFmtId="0" fontId="55" fillId="0" borderId="28" xfId="0" applyFont="1" applyBorder="1" applyAlignment="1">
      <alignment horizontal="center" vertical="center" wrapText="1"/>
    </xf>
    <xf numFmtId="0" fontId="55" fillId="0" borderId="29" xfId="0" applyFont="1" applyBorder="1" applyAlignment="1">
      <alignment horizontal="center" vertical="center" wrapText="1"/>
    </xf>
    <xf numFmtId="0" fontId="55" fillId="0" borderId="30" xfId="0" applyFont="1" applyBorder="1" applyAlignment="1">
      <alignment horizontal="center" vertical="center" wrapText="1"/>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30" xfId="0" applyFont="1" applyFill="1" applyBorder="1" applyAlignment="1">
      <alignment horizontal="center" vertical="center"/>
    </xf>
    <xf numFmtId="0" fontId="2" fillId="0" borderId="0" xfId="0" applyFont="1" applyAlignment="1">
      <alignment horizontal="center" vertical="center"/>
    </xf>
    <xf numFmtId="0" fontId="9" fillId="0" borderId="28" xfId="0" quotePrefix="1" applyFont="1" applyBorder="1" applyAlignment="1" applyProtection="1">
      <alignment horizontal="center" vertical="top" wrapText="1"/>
      <protection locked="0"/>
    </xf>
    <xf numFmtId="0" fontId="9" fillId="0" borderId="29" xfId="0" quotePrefix="1" applyFont="1" applyBorder="1" applyAlignment="1" applyProtection="1">
      <alignment horizontal="center" vertical="top" wrapText="1"/>
      <protection locked="0"/>
    </xf>
    <xf numFmtId="0" fontId="9" fillId="0" borderId="30" xfId="0" quotePrefix="1" applyFont="1" applyBorder="1" applyAlignment="1" applyProtection="1">
      <alignment horizontal="center" vertical="top" wrapText="1"/>
      <protection locked="0"/>
    </xf>
    <xf numFmtId="0" fontId="9" fillId="6" borderId="16" xfId="0" quotePrefix="1" applyFont="1" applyFill="1" applyBorder="1" applyAlignment="1" applyProtection="1">
      <alignment horizontal="center" vertical="top" wrapText="1"/>
      <protection locked="0"/>
    </xf>
    <xf numFmtId="0" fontId="9" fillId="6" borderId="17" xfId="0" quotePrefix="1" applyFont="1" applyFill="1" applyBorder="1" applyAlignment="1" applyProtection="1">
      <alignment horizontal="center" vertical="top" wrapText="1"/>
      <protection locked="0"/>
    </xf>
    <xf numFmtId="0" fontId="9" fillId="6" borderId="18" xfId="0" quotePrefix="1" applyFont="1" applyFill="1" applyBorder="1" applyAlignment="1" applyProtection="1">
      <alignment horizontal="center" vertical="top" wrapText="1"/>
      <protection locked="0"/>
    </xf>
    <xf numFmtId="0" fontId="9" fillId="6" borderId="7" xfId="0" quotePrefix="1" applyFont="1" applyFill="1" applyBorder="1" applyAlignment="1" applyProtection="1">
      <alignment horizontal="center" vertical="top" wrapText="1"/>
      <protection locked="0"/>
    </xf>
    <xf numFmtId="0" fontId="9" fillId="6" borderId="0" xfId="0" quotePrefix="1" applyFont="1" applyFill="1" applyAlignment="1" applyProtection="1">
      <alignment horizontal="center" vertical="top" wrapText="1"/>
      <protection locked="0"/>
    </xf>
    <xf numFmtId="0" fontId="9" fillId="6" borderId="6" xfId="0" quotePrefix="1" applyFont="1" applyFill="1" applyBorder="1" applyAlignment="1" applyProtection="1">
      <alignment horizontal="center" vertical="top" wrapText="1"/>
      <protection locked="0"/>
    </xf>
    <xf numFmtId="0" fontId="9" fillId="6" borderId="4" xfId="0" quotePrefix="1" applyFont="1" applyFill="1" applyBorder="1" applyAlignment="1" applyProtection="1">
      <alignment horizontal="center" vertical="top" wrapText="1"/>
      <protection locked="0"/>
    </xf>
    <xf numFmtId="0" fontId="9" fillId="6" borderId="3" xfId="0" quotePrefix="1" applyFont="1" applyFill="1" applyBorder="1" applyAlignment="1" applyProtection="1">
      <alignment horizontal="center" vertical="top" wrapText="1"/>
      <protection locked="0"/>
    </xf>
    <xf numFmtId="0" fontId="9" fillId="6" borderId="5" xfId="0" quotePrefix="1" applyFont="1" applyFill="1" applyBorder="1" applyAlignment="1" applyProtection="1">
      <alignment horizontal="center" vertical="top" wrapText="1"/>
      <protection locked="0"/>
    </xf>
    <xf numFmtId="0" fontId="9" fillId="6" borderId="16" xfId="0" applyFont="1" applyFill="1" applyBorder="1" applyAlignment="1" applyProtection="1">
      <alignment horizontal="center" vertical="top" wrapText="1"/>
      <protection locked="0"/>
    </xf>
    <xf numFmtId="0" fontId="9" fillId="6" borderId="17" xfId="0" applyFont="1" applyFill="1" applyBorder="1" applyAlignment="1" applyProtection="1">
      <alignment horizontal="center" vertical="top" wrapText="1"/>
      <protection locked="0"/>
    </xf>
    <xf numFmtId="0" fontId="9" fillId="6" borderId="18" xfId="0" applyFont="1" applyFill="1" applyBorder="1" applyAlignment="1" applyProtection="1">
      <alignment horizontal="center" vertical="top" wrapText="1"/>
      <protection locked="0"/>
    </xf>
    <xf numFmtId="0" fontId="9" fillId="6" borderId="7" xfId="0" applyFont="1" applyFill="1" applyBorder="1" applyAlignment="1" applyProtection="1">
      <alignment horizontal="center" vertical="top" wrapText="1"/>
      <protection locked="0"/>
    </xf>
    <xf numFmtId="0" fontId="9" fillId="6" borderId="0" xfId="0" applyFont="1" applyFill="1" applyAlignment="1" applyProtection="1">
      <alignment horizontal="center" vertical="top" wrapText="1"/>
      <protection locked="0"/>
    </xf>
    <xf numFmtId="0" fontId="9" fillId="6" borderId="6" xfId="0" applyFont="1" applyFill="1" applyBorder="1" applyAlignment="1" applyProtection="1">
      <alignment horizontal="center" vertical="top" wrapText="1"/>
      <protection locked="0"/>
    </xf>
    <xf numFmtId="0" fontId="9" fillId="6" borderId="4" xfId="0" applyFont="1" applyFill="1" applyBorder="1" applyAlignment="1" applyProtection="1">
      <alignment horizontal="center" vertical="top" wrapText="1"/>
      <protection locked="0"/>
    </xf>
    <xf numFmtId="0" fontId="9" fillId="6" borderId="3" xfId="0" applyFont="1" applyFill="1" applyBorder="1" applyAlignment="1" applyProtection="1">
      <alignment horizontal="center" vertical="top" wrapText="1"/>
      <protection locked="0"/>
    </xf>
    <xf numFmtId="0" fontId="9" fillId="6" borderId="5" xfId="0" applyFont="1" applyFill="1" applyBorder="1" applyAlignment="1" applyProtection="1">
      <alignment horizontal="center" vertical="top" wrapText="1"/>
      <protection locked="0"/>
    </xf>
    <xf numFmtId="0" fontId="10" fillId="31" borderId="35" xfId="0" applyFont="1" applyFill="1" applyBorder="1" applyAlignment="1">
      <alignment horizontal="left" vertical="center" wrapText="1"/>
    </xf>
    <xf numFmtId="0" fontId="9" fillId="5" borderId="29" xfId="0" applyFont="1" applyFill="1" applyBorder="1" applyAlignment="1">
      <alignment horizontal="center" vertical="center"/>
    </xf>
    <xf numFmtId="0" fontId="13" fillId="5" borderId="16"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0" fillId="0" borderId="35" xfId="0" quotePrefix="1" applyFont="1" applyBorder="1" applyAlignment="1">
      <alignment horizontal="justify" vertical="center" wrapText="1"/>
    </xf>
    <xf numFmtId="0" fontId="10" fillId="0" borderId="35" xfId="0" applyFont="1" applyBorder="1" applyAlignment="1">
      <alignment horizontal="justify" vertical="center" wrapText="1"/>
    </xf>
    <xf numFmtId="0" fontId="10" fillId="5" borderId="35" xfId="0" applyFont="1" applyFill="1" applyBorder="1" applyAlignment="1">
      <alignment horizontal="center" vertical="center"/>
    </xf>
    <xf numFmtId="1" fontId="13" fillId="5" borderId="35" xfId="0" applyNumberFormat="1" applyFont="1" applyFill="1" applyBorder="1" applyAlignment="1" applyProtection="1">
      <alignment horizontal="center" vertical="center"/>
      <protection hidden="1"/>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30" xfId="0" applyFont="1" applyBorder="1" applyAlignment="1">
      <alignment horizontal="center" vertical="center"/>
    </xf>
    <xf numFmtId="0" fontId="13" fillId="35" borderId="35" xfId="0" applyFont="1" applyFill="1" applyBorder="1" applyAlignment="1">
      <alignment horizontal="center"/>
    </xf>
    <xf numFmtId="0" fontId="13" fillId="3" borderId="28"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30" xfId="0" applyFont="1" applyFill="1" applyBorder="1" applyAlignment="1">
      <alignment horizontal="center" vertical="center"/>
    </xf>
    <xf numFmtId="0" fontId="62" fillId="0" borderId="16" xfId="0" applyFont="1" applyBorder="1" applyAlignment="1" applyProtection="1">
      <alignment horizontal="center" vertical="top" wrapText="1"/>
      <protection locked="0"/>
    </xf>
    <xf numFmtId="0" fontId="62" fillId="0" borderId="17" xfId="0" applyFont="1" applyBorder="1" applyAlignment="1" applyProtection="1">
      <alignment horizontal="center" vertical="top" wrapText="1"/>
      <protection locked="0"/>
    </xf>
    <xf numFmtId="0" fontId="62" fillId="0" borderId="18" xfId="0" applyFont="1" applyBorder="1" applyAlignment="1" applyProtection="1">
      <alignment horizontal="center" vertical="top" wrapText="1"/>
      <protection locked="0"/>
    </xf>
    <xf numFmtId="0" fontId="62" fillId="0" borderId="7" xfId="0" applyFont="1" applyBorder="1" applyAlignment="1" applyProtection="1">
      <alignment horizontal="center" vertical="top" wrapText="1"/>
      <protection locked="0"/>
    </xf>
    <xf numFmtId="0" fontId="62" fillId="0" borderId="0" xfId="0" applyFont="1" applyAlignment="1" applyProtection="1">
      <alignment horizontal="center" vertical="top" wrapText="1"/>
      <protection locked="0"/>
    </xf>
    <xf numFmtId="0" fontId="62" fillId="0" borderId="6" xfId="0" applyFont="1" applyBorder="1" applyAlignment="1" applyProtection="1">
      <alignment horizontal="center" vertical="top" wrapText="1"/>
      <protection locked="0"/>
    </xf>
    <xf numFmtId="0" fontId="62" fillId="0" borderId="4" xfId="0" applyFont="1" applyBorder="1" applyAlignment="1" applyProtection="1">
      <alignment horizontal="center" vertical="top" wrapText="1"/>
      <protection locked="0"/>
    </xf>
    <xf numFmtId="0" fontId="62" fillId="0" borderId="3" xfId="0" applyFont="1" applyBorder="1" applyAlignment="1" applyProtection="1">
      <alignment horizontal="center" vertical="top" wrapText="1"/>
      <protection locked="0"/>
    </xf>
    <xf numFmtId="0" fontId="62" fillId="0" borderId="5" xfId="0" applyFont="1" applyBorder="1" applyAlignment="1" applyProtection="1">
      <alignment horizontal="center" vertical="top" wrapText="1"/>
      <protection locked="0"/>
    </xf>
    <xf numFmtId="0" fontId="34" fillId="36" borderId="35" xfId="0" applyFont="1" applyFill="1" applyBorder="1" applyAlignment="1">
      <alignment horizontal="center"/>
    </xf>
    <xf numFmtId="0" fontId="34" fillId="0" borderId="35" xfId="0" applyFont="1" applyBorder="1" applyAlignment="1">
      <alignment horizontal="center"/>
    </xf>
    <xf numFmtId="0" fontId="55" fillId="36" borderId="28" xfId="0" applyFont="1" applyFill="1" applyBorder="1" applyAlignment="1">
      <alignment horizontal="center"/>
    </xf>
    <xf numFmtId="0" fontId="55" fillId="36" borderId="29" xfId="0" applyFont="1" applyFill="1" applyBorder="1" applyAlignment="1">
      <alignment horizontal="center"/>
    </xf>
    <xf numFmtId="0" fontId="55" fillId="36" borderId="30" xfId="0" applyFont="1" applyFill="1" applyBorder="1" applyAlignment="1">
      <alignment horizontal="center"/>
    </xf>
    <xf numFmtId="0" fontId="34" fillId="0" borderId="28" xfId="0" applyFont="1" applyBorder="1" applyAlignment="1">
      <alignment horizontal="center"/>
    </xf>
    <xf numFmtId="0" fontId="34" fillId="0" borderId="29" xfId="0" applyFont="1" applyBorder="1" applyAlignment="1">
      <alignment horizontal="center"/>
    </xf>
    <xf numFmtId="0" fontId="34" fillId="0" borderId="30" xfId="0" applyFont="1" applyBorder="1" applyAlignment="1">
      <alignment horizontal="center"/>
    </xf>
    <xf numFmtId="0" fontId="40" fillId="3" borderId="16"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1" fillId="0" borderId="35" xfId="0" applyFont="1" applyBorder="1" applyAlignment="1">
      <alignment horizontal="left" vertical="center"/>
    </xf>
    <xf numFmtId="0" fontId="40" fillId="5" borderId="28" xfId="0" applyFont="1" applyFill="1" applyBorder="1" applyAlignment="1">
      <alignment horizontal="center" vertical="center" wrapText="1"/>
    </xf>
    <xf numFmtId="0" fontId="40" fillId="5" borderId="29" xfId="0" applyFont="1" applyFill="1" applyBorder="1" applyAlignment="1">
      <alignment horizontal="center" vertical="center" wrapText="1"/>
    </xf>
    <xf numFmtId="0" fontId="40" fillId="5" borderId="30" xfId="0" applyFont="1" applyFill="1" applyBorder="1" applyAlignment="1">
      <alignment horizontal="center" vertical="center" wrapText="1"/>
    </xf>
    <xf numFmtId="0" fontId="2" fillId="6" borderId="16" xfId="0" applyFont="1" applyFill="1" applyBorder="1" applyAlignment="1" applyProtection="1">
      <alignment horizontal="center" vertical="center" wrapText="1"/>
      <protection locked="0"/>
    </xf>
    <xf numFmtId="0" fontId="2" fillId="6" borderId="17" xfId="0" applyFont="1" applyFill="1" applyBorder="1" applyAlignment="1" applyProtection="1">
      <alignment horizontal="center" vertical="center" wrapText="1"/>
      <protection locked="0"/>
    </xf>
    <xf numFmtId="0" fontId="2" fillId="6" borderId="18" xfId="0" applyFont="1"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2" fillId="6" borderId="0" xfId="0" applyFont="1" applyFill="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 fillId="6" borderId="4" xfId="0" applyFont="1" applyFill="1" applyBorder="1" applyAlignment="1" applyProtection="1">
      <alignment horizontal="center" vertical="center" wrapText="1"/>
      <protection locked="0"/>
    </xf>
    <xf numFmtId="0" fontId="2" fillId="6" borderId="3"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protection locked="0"/>
    </xf>
    <xf numFmtId="0" fontId="2" fillId="6" borderId="17"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locked="0"/>
    </xf>
    <xf numFmtId="0" fontId="2" fillId="6" borderId="7" xfId="0" applyFont="1" applyFill="1" applyBorder="1" applyAlignment="1" applyProtection="1">
      <alignment horizontal="center" vertical="center"/>
      <protection locked="0"/>
    </xf>
    <xf numFmtId="0" fontId="2" fillId="6" borderId="0" xfId="0" applyFont="1" applyFill="1" applyAlignment="1" applyProtection="1">
      <alignment horizontal="center" vertical="center"/>
      <protection locked="0"/>
    </xf>
    <xf numFmtId="0" fontId="2" fillId="6" borderId="6" xfId="0" applyFont="1" applyFill="1" applyBorder="1" applyAlignment="1" applyProtection="1">
      <alignment horizontal="center" vertical="center"/>
      <protection locked="0"/>
    </xf>
    <xf numFmtId="0" fontId="2" fillId="6" borderId="4" xfId="0" applyFont="1" applyFill="1" applyBorder="1" applyAlignment="1" applyProtection="1">
      <alignment horizontal="center" vertical="center"/>
      <protection locked="0"/>
    </xf>
    <xf numFmtId="0" fontId="2" fillId="6" borderId="3" xfId="0" applyFont="1" applyFill="1" applyBorder="1" applyAlignment="1" applyProtection="1">
      <alignment horizontal="center" vertical="center"/>
      <protection locked="0"/>
    </xf>
    <xf numFmtId="0" fontId="2" fillId="6" borderId="5" xfId="0" applyFont="1" applyFill="1" applyBorder="1" applyAlignment="1" applyProtection="1">
      <alignment horizontal="center" vertical="center"/>
      <protection locked="0"/>
    </xf>
    <xf numFmtId="0" fontId="10" fillId="5" borderId="35" xfId="0" applyFont="1" applyFill="1" applyBorder="1" applyAlignment="1">
      <alignment horizontal="center" vertical="center" wrapText="1"/>
    </xf>
    <xf numFmtId="0" fontId="40" fillId="5" borderId="16" xfId="0" applyFont="1" applyFill="1" applyBorder="1" applyAlignment="1">
      <alignment horizontal="center" vertical="center" wrapText="1"/>
    </xf>
    <xf numFmtId="0" fontId="40" fillId="5" borderId="17" xfId="0" applyFont="1" applyFill="1" applyBorder="1" applyAlignment="1">
      <alignment horizontal="center" vertical="center" wrapText="1"/>
    </xf>
    <xf numFmtId="0" fontId="40" fillId="5" borderId="18" xfId="0" applyFont="1" applyFill="1" applyBorder="1" applyAlignment="1">
      <alignment horizontal="center" vertical="center" wrapText="1"/>
    </xf>
    <xf numFmtId="0" fontId="40" fillId="5" borderId="4" xfId="0" applyFont="1" applyFill="1" applyBorder="1" applyAlignment="1">
      <alignment horizontal="center" vertical="center" wrapText="1"/>
    </xf>
    <xf numFmtId="0" fontId="40" fillId="5" borderId="3" xfId="0" applyFont="1" applyFill="1" applyBorder="1" applyAlignment="1">
      <alignment horizontal="center" vertical="center" wrapText="1"/>
    </xf>
    <xf numFmtId="0" fontId="40" fillId="5" borderId="5" xfId="0" applyFont="1" applyFill="1" applyBorder="1" applyAlignment="1">
      <alignment horizontal="center" vertical="center" wrapText="1"/>
    </xf>
    <xf numFmtId="0" fontId="61" fillId="0" borderId="16" xfId="0" applyFont="1" applyBorder="1" applyAlignment="1" applyProtection="1">
      <alignment horizontal="center" vertical="top" wrapText="1"/>
      <protection locked="0"/>
    </xf>
    <xf numFmtId="0" fontId="61" fillId="0" borderId="17" xfId="0" applyFont="1" applyBorder="1" applyAlignment="1" applyProtection="1">
      <alignment horizontal="center" vertical="top" wrapText="1"/>
      <protection locked="0"/>
    </xf>
    <xf numFmtId="0" fontId="61" fillId="0" borderId="18" xfId="0" applyFont="1" applyBorder="1" applyAlignment="1" applyProtection="1">
      <alignment horizontal="center" vertical="top" wrapText="1"/>
      <protection locked="0"/>
    </xf>
    <xf numFmtId="0" fontId="61" fillId="0" borderId="7" xfId="0" applyFont="1" applyBorder="1" applyAlignment="1" applyProtection="1">
      <alignment horizontal="center" vertical="top" wrapText="1"/>
      <protection locked="0"/>
    </xf>
    <xf numFmtId="0" fontId="61" fillId="0" borderId="0" xfId="0" applyFont="1" applyAlignment="1" applyProtection="1">
      <alignment horizontal="center" vertical="top" wrapText="1"/>
      <protection locked="0"/>
    </xf>
    <xf numFmtId="0" fontId="61" fillId="0" borderId="6" xfId="0" applyFont="1" applyBorder="1" applyAlignment="1" applyProtection="1">
      <alignment horizontal="center" vertical="top" wrapText="1"/>
      <protection locked="0"/>
    </xf>
    <xf numFmtId="0" fontId="61" fillId="0" borderId="4" xfId="0" applyFont="1" applyBorder="1" applyAlignment="1" applyProtection="1">
      <alignment horizontal="center" vertical="top" wrapText="1"/>
      <protection locked="0"/>
    </xf>
    <xf numFmtId="0" fontId="61" fillId="0" borderId="3" xfId="0" applyFont="1" applyBorder="1" applyAlignment="1" applyProtection="1">
      <alignment horizontal="center" vertical="top" wrapText="1"/>
      <protection locked="0"/>
    </xf>
    <xf numFmtId="0" fontId="61" fillId="0" borderId="5" xfId="0" applyFont="1" applyBorder="1" applyAlignment="1" applyProtection="1">
      <alignment horizontal="center" vertical="top" wrapText="1"/>
      <protection locked="0"/>
    </xf>
    <xf numFmtId="0" fontId="11" fillId="5" borderId="35" xfId="0" applyFont="1" applyFill="1" applyBorder="1" applyAlignment="1">
      <alignment horizontal="center" vertical="center"/>
    </xf>
    <xf numFmtId="0" fontId="9" fillId="0" borderId="28" xfId="0" applyFont="1" applyBorder="1" applyAlignment="1">
      <alignment horizontal="center" vertical="top" wrapText="1"/>
    </xf>
    <xf numFmtId="0" fontId="9" fillId="0" borderId="30" xfId="0" applyFont="1" applyBorder="1" applyAlignment="1">
      <alignment horizontal="center" vertical="top" wrapText="1"/>
    </xf>
    <xf numFmtId="0" fontId="34" fillId="0" borderId="28" xfId="0" applyFont="1" applyBorder="1" applyAlignment="1">
      <alignment horizontal="left" vertical="center" wrapText="1"/>
    </xf>
    <xf numFmtId="0" fontId="34" fillId="0" borderId="29" xfId="0" applyFont="1" applyBorder="1" applyAlignment="1">
      <alignment horizontal="left" vertical="center" wrapText="1"/>
    </xf>
    <xf numFmtId="0" fontId="34" fillId="0" borderId="30" xfId="0" applyFont="1" applyBorder="1" applyAlignment="1">
      <alignment horizontal="left" vertical="center" wrapText="1"/>
    </xf>
    <xf numFmtId="0" fontId="9" fillId="31" borderId="28" xfId="0" applyFont="1" applyFill="1" applyBorder="1" applyAlignment="1">
      <alignment horizontal="left" vertical="center" wrapText="1"/>
    </xf>
    <xf numFmtId="0" fontId="9" fillId="31" borderId="29" xfId="0" applyFont="1" applyFill="1" applyBorder="1" applyAlignment="1">
      <alignment horizontal="left" vertical="center" wrapText="1"/>
    </xf>
    <xf numFmtId="0" fontId="9" fillId="31" borderId="30" xfId="0" applyFont="1" applyFill="1" applyBorder="1" applyAlignment="1">
      <alignment horizontal="left" vertical="center" wrapText="1"/>
    </xf>
    <xf numFmtId="0" fontId="113" fillId="5" borderId="16" xfId="0" applyFont="1" applyFill="1" applyBorder="1" applyAlignment="1">
      <alignment horizontal="center" vertical="center" wrapText="1"/>
    </xf>
    <xf numFmtId="0" fontId="113" fillId="5" borderId="17" xfId="0" applyFont="1" applyFill="1" applyBorder="1" applyAlignment="1">
      <alignment horizontal="center" vertical="center" wrapText="1"/>
    </xf>
    <xf numFmtId="0" fontId="113" fillId="5" borderId="18" xfId="0" applyFont="1" applyFill="1" applyBorder="1" applyAlignment="1">
      <alignment horizontal="center" vertical="center" wrapText="1"/>
    </xf>
    <xf numFmtId="0" fontId="113" fillId="5" borderId="4" xfId="0" applyFont="1" applyFill="1" applyBorder="1" applyAlignment="1">
      <alignment horizontal="center" vertical="center" wrapText="1"/>
    </xf>
    <xf numFmtId="0" fontId="113" fillId="5" borderId="3" xfId="0" applyFont="1" applyFill="1" applyBorder="1" applyAlignment="1">
      <alignment horizontal="center" vertical="center" wrapText="1"/>
    </xf>
    <xf numFmtId="0" fontId="113" fillId="5" borderId="5" xfId="0" applyFont="1" applyFill="1" applyBorder="1" applyAlignment="1">
      <alignment horizontal="center" vertical="center" wrapText="1"/>
    </xf>
    <xf numFmtId="0" fontId="34" fillId="0" borderId="16" xfId="0" applyFont="1" applyBorder="1" applyAlignment="1" applyProtection="1">
      <alignment horizontal="center" vertical="top" wrapText="1"/>
      <protection locked="0"/>
    </xf>
    <xf numFmtId="0" fontId="34" fillId="0" borderId="17" xfId="0" applyFont="1" applyBorder="1" applyAlignment="1" applyProtection="1">
      <alignment horizontal="center" vertical="top" wrapText="1"/>
      <protection locked="0"/>
    </xf>
    <xf numFmtId="0" fontId="34" fillId="0" borderId="18" xfId="0" applyFont="1" applyBorder="1" applyAlignment="1" applyProtection="1">
      <alignment horizontal="center" vertical="top" wrapText="1"/>
      <protection locked="0"/>
    </xf>
    <xf numFmtId="0" fontId="34" fillId="0" borderId="7" xfId="0" applyFont="1" applyBorder="1" applyAlignment="1" applyProtection="1">
      <alignment horizontal="center" vertical="top" wrapText="1"/>
      <protection locked="0"/>
    </xf>
    <xf numFmtId="0" fontId="34" fillId="0" borderId="0" xfId="0" applyFont="1" applyAlignment="1" applyProtection="1">
      <alignment horizontal="center" vertical="top" wrapText="1"/>
      <protection locked="0"/>
    </xf>
    <xf numFmtId="0" fontId="34" fillId="0" borderId="6" xfId="0" applyFont="1" applyBorder="1" applyAlignment="1" applyProtection="1">
      <alignment horizontal="center" vertical="top" wrapText="1"/>
      <protection locked="0"/>
    </xf>
    <xf numFmtId="0" fontId="34" fillId="0" borderId="4" xfId="0" applyFont="1" applyBorder="1" applyAlignment="1" applyProtection="1">
      <alignment horizontal="center" vertical="top" wrapText="1"/>
      <protection locked="0"/>
    </xf>
    <xf numFmtId="0" fontId="34" fillId="0" borderId="3" xfId="0" applyFont="1" applyBorder="1" applyAlignment="1" applyProtection="1">
      <alignment horizontal="center" vertical="top" wrapText="1"/>
      <protection locked="0"/>
    </xf>
    <xf numFmtId="0" fontId="34" fillId="0" borderId="5" xfId="0" applyFont="1" applyBorder="1" applyAlignment="1" applyProtection="1">
      <alignment horizontal="center" vertical="top" wrapText="1"/>
      <protection locked="0"/>
    </xf>
    <xf numFmtId="0" fontId="113" fillId="5" borderId="36" xfId="0" applyFont="1" applyFill="1" applyBorder="1" applyAlignment="1">
      <alignment horizontal="center" vertical="center" wrapText="1"/>
    </xf>
    <xf numFmtId="0" fontId="113" fillId="5" borderId="2" xfId="0" applyFont="1" applyFill="1" applyBorder="1" applyAlignment="1">
      <alignment horizontal="center" vertical="center" wrapText="1"/>
    </xf>
    <xf numFmtId="0" fontId="113" fillId="5" borderId="16" xfId="0" applyFont="1" applyFill="1" applyBorder="1" applyAlignment="1">
      <alignment horizontal="center" vertical="center"/>
    </xf>
    <xf numFmtId="0" fontId="113" fillId="5" borderId="18" xfId="0" applyFont="1" applyFill="1" applyBorder="1" applyAlignment="1">
      <alignment horizontal="center" vertical="center"/>
    </xf>
    <xf numFmtId="0" fontId="113" fillId="5" borderId="4" xfId="0" applyFont="1" applyFill="1" applyBorder="1" applyAlignment="1">
      <alignment horizontal="center" vertical="center"/>
    </xf>
    <xf numFmtId="0" fontId="113" fillId="5" borderId="5" xfId="0" applyFont="1" applyFill="1" applyBorder="1" applyAlignment="1">
      <alignment horizontal="center" vertical="center"/>
    </xf>
    <xf numFmtId="0" fontId="113" fillId="5" borderId="35" xfId="0" applyFont="1" applyFill="1" applyBorder="1" applyAlignment="1">
      <alignment horizontal="center" vertical="center" wrapText="1"/>
    </xf>
    <xf numFmtId="0" fontId="110" fillId="0" borderId="16" xfId="3" applyFont="1" applyBorder="1" applyAlignment="1">
      <alignment horizontal="center" vertical="center" wrapText="1"/>
    </xf>
    <xf numFmtId="0" fontId="110" fillId="0" borderId="17" xfId="3" applyFont="1" applyBorder="1" applyAlignment="1">
      <alignment horizontal="center" vertical="center" wrapText="1"/>
    </xf>
    <xf numFmtId="0" fontId="110" fillId="0" borderId="18" xfId="3" applyFont="1" applyBorder="1" applyAlignment="1">
      <alignment horizontal="center" vertical="center" wrapText="1"/>
    </xf>
    <xf numFmtId="0" fontId="110" fillId="0" borderId="4" xfId="3" applyFont="1" applyBorder="1" applyAlignment="1">
      <alignment horizontal="center" vertical="center" wrapText="1"/>
    </xf>
    <xf numFmtId="0" fontId="110" fillId="0" borderId="3" xfId="3" applyFont="1" applyBorder="1" applyAlignment="1">
      <alignment horizontal="center" vertical="center" wrapText="1"/>
    </xf>
    <xf numFmtId="0" fontId="110" fillId="0" borderId="5" xfId="3" applyFont="1" applyBorder="1" applyAlignment="1">
      <alignment horizontal="center" vertical="center" wrapText="1"/>
    </xf>
    <xf numFmtId="0" fontId="111" fillId="2" borderId="28" xfId="0" applyFont="1" applyFill="1" applyBorder="1" applyAlignment="1">
      <alignment horizontal="center" vertical="center"/>
    </xf>
    <xf numFmtId="0" fontId="111" fillId="2" borderId="30" xfId="0" applyFont="1" applyFill="1" applyBorder="1" applyAlignment="1">
      <alignment horizontal="center" vertical="center"/>
    </xf>
    <xf numFmtId="0" fontId="35" fillId="5" borderId="28" xfId="0" applyFont="1" applyFill="1" applyBorder="1" applyAlignment="1">
      <alignment horizontal="center" vertical="center" wrapText="1"/>
    </xf>
    <xf numFmtId="0" fontId="35" fillId="5" borderId="29"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4" fillId="0" borderId="35" xfId="0" applyFont="1" applyBorder="1" applyAlignment="1">
      <alignment horizontal="left" vertical="center"/>
    </xf>
    <xf numFmtId="0" fontId="34" fillId="5" borderId="35" xfId="0" applyFont="1" applyFill="1" applyBorder="1" applyAlignment="1">
      <alignment horizontal="center" vertical="center"/>
    </xf>
    <xf numFmtId="0" fontId="34" fillId="2" borderId="35" xfId="0" applyFont="1" applyFill="1" applyBorder="1" applyAlignment="1">
      <alignment horizontal="left" vertical="center"/>
    </xf>
    <xf numFmtId="0" fontId="11" fillId="4" borderId="2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9" fillId="0" borderId="35" xfId="0" applyFont="1" applyBorder="1" applyAlignment="1">
      <alignment horizontal="center"/>
    </xf>
    <xf numFmtId="0" fontId="9" fillId="0" borderId="36" xfId="0" applyFont="1" applyBorder="1" applyAlignment="1">
      <alignment horizontal="center" vertical="center" wrapText="1"/>
    </xf>
    <xf numFmtId="0" fontId="9" fillId="0" borderId="2" xfId="0" applyFont="1" applyBorder="1" applyAlignment="1">
      <alignment horizontal="center" vertical="center" wrapText="1"/>
    </xf>
    <xf numFmtId="0" fontId="103" fillId="53" borderId="3" xfId="0" applyFont="1" applyFill="1" applyBorder="1" applyAlignment="1">
      <alignment horizontal="center" vertical="center" wrapText="1"/>
    </xf>
    <xf numFmtId="0" fontId="102" fillId="48" borderId="3" xfId="0" applyFont="1" applyFill="1" applyBorder="1" applyAlignment="1">
      <alignment horizontal="center" vertical="center" wrapText="1"/>
    </xf>
    <xf numFmtId="0" fontId="102" fillId="50" borderId="3" xfId="0" applyFont="1" applyFill="1" applyBorder="1" applyAlignment="1">
      <alignment horizontal="center" vertical="center" wrapText="1"/>
    </xf>
    <xf numFmtId="0" fontId="102" fillId="51" borderId="3" xfId="0" applyFont="1" applyFill="1" applyBorder="1" applyAlignment="1">
      <alignment horizontal="center" vertical="center" wrapText="1"/>
    </xf>
    <xf numFmtId="0" fontId="101" fillId="0" borderId="0" xfId="0" applyFont="1" applyAlignment="1">
      <alignment horizontal="center" vertical="center"/>
    </xf>
    <xf numFmtId="0" fontId="16" fillId="44" borderId="35" xfId="0" applyFont="1" applyFill="1" applyBorder="1" applyAlignment="1">
      <alignment horizontal="left" vertical="center"/>
    </xf>
    <xf numFmtId="0" fontId="22" fillId="0" borderId="0" xfId="0" applyFont="1" applyAlignment="1">
      <alignment horizontal="center" vertical="center"/>
    </xf>
    <xf numFmtId="0" fontId="51" fillId="0" borderId="0" xfId="0" applyFont="1" applyAlignment="1">
      <alignment horizontal="center" vertical="center"/>
    </xf>
    <xf numFmtId="0" fontId="13" fillId="0" borderId="0" xfId="0" applyFont="1" applyAlignment="1">
      <alignment horizontal="center" vertical="center"/>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1" xfId="0" applyFont="1" applyBorder="1" applyAlignment="1">
      <alignment horizontal="center" vertical="center" wrapText="1"/>
    </xf>
    <xf numFmtId="0" fontId="4" fillId="2" borderId="0" xfId="0" applyFont="1" applyFill="1" applyAlignment="1">
      <alignment horizontal="left" vertical="center" wrapText="1"/>
    </xf>
    <xf numFmtId="0" fontId="75" fillId="0" borderId="28" xfId="0" applyFont="1" applyBorder="1" applyAlignment="1">
      <alignment horizontal="left" vertical="center" wrapText="1"/>
    </xf>
    <xf numFmtId="0" fontId="75" fillId="0" borderId="29" xfId="0" applyFont="1" applyBorder="1" applyAlignment="1">
      <alignment horizontal="left" vertical="center" wrapText="1"/>
    </xf>
    <xf numFmtId="0" fontId="75" fillId="0" borderId="30" xfId="0" applyFont="1" applyBorder="1" applyAlignment="1">
      <alignment horizontal="left" vertical="center" wrapText="1"/>
    </xf>
    <xf numFmtId="0" fontId="75" fillId="0" borderId="35" xfId="0" applyFont="1" applyBorder="1" applyAlignment="1">
      <alignment horizontal="left" vertical="center"/>
    </xf>
    <xf numFmtId="0" fontId="75" fillId="0" borderId="16" xfId="0" applyFont="1" applyBorder="1" applyAlignment="1">
      <alignment horizontal="left" vertical="center" wrapText="1"/>
    </xf>
    <xf numFmtId="0" fontId="75" fillId="0" borderId="17" xfId="0" applyFont="1" applyBorder="1" applyAlignment="1">
      <alignment horizontal="left" vertical="center" wrapText="1"/>
    </xf>
    <xf numFmtId="0" fontId="75" fillId="0" borderId="18" xfId="0" applyFont="1" applyBorder="1" applyAlignment="1">
      <alignment horizontal="left" vertical="center" wrapText="1"/>
    </xf>
    <xf numFmtId="0" fontId="75" fillId="0" borderId="4" xfId="0" applyFont="1" applyBorder="1" applyAlignment="1">
      <alignment horizontal="left" vertical="center" wrapText="1"/>
    </xf>
    <xf numFmtId="0" fontId="75" fillId="0" borderId="3" xfId="0" applyFont="1" applyBorder="1" applyAlignment="1">
      <alignment horizontal="left" vertical="center" wrapText="1"/>
    </xf>
    <xf numFmtId="0" fontId="75" fillId="0" borderId="5"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2" borderId="0" xfId="0" applyFont="1" applyFill="1" applyAlignment="1">
      <alignment horizontal="left" vertical="center" wrapText="1"/>
    </xf>
    <xf numFmtId="0" fontId="3" fillId="0" borderId="36" xfId="0" applyFont="1" applyBorder="1" applyAlignment="1">
      <alignment horizontal="left" vertical="center" wrapText="1"/>
    </xf>
    <xf numFmtId="0" fontId="3" fillId="0" borderId="2" xfId="0" applyFont="1" applyBorder="1" applyAlignment="1">
      <alignment horizontal="left" vertical="center" wrapText="1"/>
    </xf>
    <xf numFmtId="0" fontId="13" fillId="34" borderId="0" xfId="47" applyFont="1" applyFill="1" applyAlignment="1">
      <alignment horizontal="center"/>
    </xf>
    <xf numFmtId="0" fontId="13" fillId="34" borderId="0" xfId="47" applyFont="1" applyFill="1" applyAlignment="1">
      <alignment horizontal="center" vertical="center"/>
    </xf>
    <xf numFmtId="0" fontId="16" fillId="37" borderId="35" xfId="47" applyFont="1" applyFill="1" applyBorder="1" applyAlignment="1">
      <alignment horizontal="center" wrapText="1"/>
    </xf>
    <xf numFmtId="0" fontId="3" fillId="0" borderId="0" xfId="47" applyAlignment="1">
      <alignment horizontal="left" vertical="center" wrapText="1"/>
    </xf>
    <xf numFmtId="0" fontId="71" fillId="56" borderId="35" xfId="0" applyFont="1" applyFill="1" applyBorder="1" applyAlignment="1">
      <alignment horizontal="center" vertical="center"/>
    </xf>
    <xf numFmtId="0" fontId="3" fillId="6" borderId="28" xfId="2" applyFill="1" applyBorder="1" applyAlignment="1">
      <alignment horizontal="left"/>
    </xf>
    <xf numFmtId="0" fontId="3" fillId="6" borderId="29" xfId="2" applyFill="1" applyBorder="1" applyAlignment="1">
      <alignment horizontal="left"/>
    </xf>
    <xf numFmtId="0" fontId="3" fillId="6" borderId="30" xfId="2" applyFill="1" applyBorder="1" applyAlignment="1">
      <alignment horizontal="left"/>
    </xf>
    <xf numFmtId="0" fontId="86" fillId="43" borderId="35" xfId="2" applyFont="1" applyFill="1" applyBorder="1" applyAlignment="1">
      <alignment horizontal="center" vertical="center" wrapText="1"/>
    </xf>
    <xf numFmtId="0" fontId="85" fillId="6" borderId="0" xfId="2" applyFont="1" applyFill="1" applyAlignment="1">
      <alignment horizontal="center" wrapText="1"/>
    </xf>
    <xf numFmtId="0" fontId="3" fillId="6" borderId="0" xfId="2" applyFill="1" applyAlignment="1">
      <alignment horizontal="center"/>
    </xf>
    <xf numFmtId="0" fontId="12" fillId="30" borderId="36" xfId="0" applyFont="1" applyFill="1" applyBorder="1" applyAlignment="1">
      <alignment horizontal="center" vertical="center" wrapText="1" readingOrder="1"/>
    </xf>
    <xf numFmtId="0" fontId="12" fillId="30" borderId="1" xfId="0" applyFont="1" applyFill="1" applyBorder="1" applyAlignment="1">
      <alignment horizontal="center" vertical="center" wrapText="1" readingOrder="1"/>
    </xf>
    <xf numFmtId="0" fontId="12" fillId="30" borderId="2" xfId="0" applyFont="1" applyFill="1" applyBorder="1" applyAlignment="1">
      <alignment horizontal="center" vertical="center" wrapText="1" readingOrder="1"/>
    </xf>
    <xf numFmtId="0" fontId="12" fillId="67" borderId="36" xfId="0" applyFont="1" applyFill="1" applyBorder="1" applyAlignment="1">
      <alignment horizontal="center" vertical="center" wrapText="1" readingOrder="1"/>
    </xf>
    <xf numFmtId="0" fontId="124" fillId="67" borderId="1" xfId="0" applyFont="1" applyFill="1" applyBorder="1" applyAlignment="1">
      <alignment horizontal="center" vertical="center" wrapText="1" readingOrder="1"/>
    </xf>
    <xf numFmtId="0" fontId="124" fillId="67" borderId="2" xfId="0" applyFont="1" applyFill="1" applyBorder="1" applyAlignment="1">
      <alignment horizontal="center" vertical="center" wrapText="1" readingOrder="1"/>
    </xf>
    <xf numFmtId="0" fontId="12" fillId="73" borderId="36" xfId="0" applyFont="1" applyFill="1" applyBorder="1" applyAlignment="1">
      <alignment horizontal="center" vertical="center" wrapText="1" readingOrder="1"/>
    </xf>
    <xf numFmtId="0" fontId="12" fillId="73" borderId="1" xfId="0" applyFont="1" applyFill="1" applyBorder="1" applyAlignment="1">
      <alignment horizontal="center" vertical="center" wrapText="1" readingOrder="1"/>
    </xf>
    <xf numFmtId="0" fontId="12" fillId="73" borderId="2" xfId="0" applyFont="1" applyFill="1" applyBorder="1" applyAlignment="1">
      <alignment horizontal="center" vertical="center" wrapText="1" readingOrder="1"/>
    </xf>
    <xf numFmtId="0" fontId="121" fillId="69" borderId="36" xfId="0" applyFont="1" applyFill="1" applyBorder="1" applyAlignment="1">
      <alignment horizontal="center" vertical="center" wrapText="1" readingOrder="1"/>
    </xf>
    <xf numFmtId="0" fontId="121" fillId="69" borderId="1" xfId="0" applyFont="1" applyFill="1" applyBorder="1" applyAlignment="1">
      <alignment horizontal="center" vertical="center" wrapText="1" readingOrder="1"/>
    </xf>
    <xf numFmtId="0" fontId="121" fillId="69" borderId="2" xfId="0" applyFont="1" applyFill="1" applyBorder="1" applyAlignment="1">
      <alignment horizontal="center" vertical="center" wrapText="1" readingOrder="1"/>
    </xf>
    <xf numFmtId="0" fontId="10" fillId="51" borderId="42" xfId="0" applyFont="1" applyFill="1" applyBorder="1" applyAlignment="1">
      <alignment horizontal="center" vertical="center"/>
    </xf>
    <xf numFmtId="0" fontId="96" fillId="67" borderId="42" xfId="0" applyFont="1" applyFill="1" applyBorder="1" applyAlignment="1">
      <alignment horizontal="center" vertical="center"/>
    </xf>
    <xf numFmtId="0" fontId="96" fillId="68" borderId="42" xfId="0" applyFont="1" applyFill="1" applyBorder="1" applyAlignment="1">
      <alignment horizontal="center" vertical="center"/>
    </xf>
    <xf numFmtId="0" fontId="10" fillId="69" borderId="42" xfId="0" applyFont="1" applyFill="1" applyBorder="1" applyAlignment="1">
      <alignment horizontal="center" vertical="center"/>
    </xf>
    <xf numFmtId="0" fontId="10" fillId="30" borderId="28" xfId="0" applyFont="1" applyFill="1" applyBorder="1" applyAlignment="1">
      <alignment horizontal="center" vertical="center" wrapText="1"/>
    </xf>
    <xf numFmtId="0" fontId="10" fillId="30" borderId="29" xfId="0" applyFont="1" applyFill="1" applyBorder="1" applyAlignment="1">
      <alignment horizontal="center" vertical="center" wrapText="1"/>
    </xf>
    <xf numFmtId="9" fontId="43" fillId="0" borderId="35" xfId="0" applyNumberFormat="1" applyFont="1" applyBorder="1" applyAlignment="1">
      <alignment horizontal="center" vertical="center"/>
    </xf>
    <xf numFmtId="0" fontId="10" fillId="30" borderId="30" xfId="0" applyFont="1" applyFill="1" applyBorder="1" applyAlignment="1">
      <alignment horizontal="center" vertical="center" wrapText="1"/>
    </xf>
    <xf numFmtId="0" fontId="0" fillId="0" borderId="35" xfId="0" applyBorder="1" applyAlignment="1">
      <alignment horizontal="center" vertical="center"/>
    </xf>
    <xf numFmtId="0" fontId="10" fillId="34" borderId="0" xfId="0" applyFont="1" applyFill="1" applyAlignment="1">
      <alignment horizontal="center" vertical="center" wrapText="1"/>
    </xf>
    <xf numFmtId="0" fontId="0" fillId="34" borderId="0" xfId="0" applyFill="1" applyAlignment="1">
      <alignment horizontal="center" vertical="center"/>
    </xf>
    <xf numFmtId="0" fontId="70" fillId="0" borderId="17" xfId="3" applyFont="1" applyBorder="1" applyAlignment="1">
      <alignment horizontal="center" vertical="center" wrapText="1"/>
    </xf>
    <xf numFmtId="0" fontId="70" fillId="0" borderId="0" xfId="3" applyFont="1" applyAlignment="1">
      <alignment horizontal="center" vertical="center" wrapText="1"/>
    </xf>
    <xf numFmtId="0" fontId="2" fillId="34" borderId="0" xfId="0" applyFont="1" applyFill="1" applyAlignment="1" applyProtection="1">
      <alignment horizontal="left" vertical="top" wrapText="1"/>
      <protection locked="0"/>
    </xf>
    <xf numFmtId="0" fontId="2" fillId="34" borderId="0" xfId="0" applyFont="1" applyFill="1" applyAlignment="1" applyProtection="1">
      <alignment horizontal="left" vertical="top"/>
      <protection locked="0"/>
    </xf>
    <xf numFmtId="0" fontId="2" fillId="6" borderId="35" xfId="0" applyFont="1" applyFill="1" applyBorder="1" applyAlignment="1" applyProtection="1">
      <alignment horizontal="center" vertical="center" wrapText="1"/>
      <protection locked="0"/>
    </xf>
    <xf numFmtId="0" fontId="2" fillId="6" borderId="35" xfId="0" applyFont="1" applyFill="1" applyBorder="1" applyAlignment="1" applyProtection="1">
      <alignment horizontal="center" vertical="center"/>
      <protection locked="0"/>
    </xf>
    <xf numFmtId="0" fontId="9" fillId="6" borderId="28" xfId="0" applyFont="1" applyFill="1" applyBorder="1" applyAlignment="1" applyProtection="1">
      <alignment horizontal="left" vertical="top" wrapText="1"/>
      <protection locked="0"/>
    </xf>
    <xf numFmtId="0" fontId="9" fillId="6" borderId="29" xfId="0" applyFont="1" applyFill="1" applyBorder="1" applyAlignment="1" applyProtection="1">
      <alignment horizontal="left" vertical="top" wrapText="1"/>
      <protection locked="0"/>
    </xf>
    <xf numFmtId="0" fontId="9" fillId="6" borderId="35" xfId="0" applyFont="1" applyFill="1" applyBorder="1" applyAlignment="1" applyProtection="1">
      <alignment horizontal="left" vertical="top" wrapText="1"/>
      <protection locked="0"/>
    </xf>
    <xf numFmtId="9" fontId="43" fillId="34" borderId="0" xfId="0" applyNumberFormat="1" applyFont="1" applyFill="1" applyAlignment="1">
      <alignment horizontal="center" vertical="center"/>
    </xf>
    <xf numFmtId="0" fontId="2" fillId="34" borderId="0" xfId="0" applyFont="1" applyFill="1" applyAlignment="1" applyProtection="1">
      <alignment horizontal="center" vertical="center" wrapText="1"/>
      <protection locked="0"/>
    </xf>
    <xf numFmtId="0" fontId="44" fillId="30" borderId="28" xfId="0" applyFont="1" applyFill="1" applyBorder="1" applyAlignment="1">
      <alignment horizontal="center" vertical="center"/>
    </xf>
    <xf numFmtId="0" fontId="44" fillId="30" borderId="29" xfId="0" applyFont="1" applyFill="1" applyBorder="1" applyAlignment="1">
      <alignment horizontal="center" vertical="center"/>
    </xf>
    <xf numFmtId="0" fontId="44" fillId="30" borderId="30" xfId="0" applyFont="1" applyFill="1" applyBorder="1" applyAlignment="1">
      <alignment horizontal="center" vertical="center"/>
    </xf>
    <xf numFmtId="0" fontId="47" fillId="34" borderId="0" xfId="0" applyFont="1" applyFill="1" applyAlignment="1">
      <alignment horizontal="left" vertical="center" wrapText="1"/>
    </xf>
    <xf numFmtId="0" fontId="37" fillId="31" borderId="35" xfId="0" applyFont="1" applyFill="1" applyBorder="1" applyAlignment="1">
      <alignment horizontal="left" vertical="center" wrapText="1"/>
    </xf>
    <xf numFmtId="0" fontId="46" fillId="3" borderId="35" xfId="0" applyFont="1" applyFill="1" applyBorder="1" applyAlignment="1">
      <alignment horizontal="center" vertical="center" wrapText="1"/>
    </xf>
    <xf numFmtId="0" fontId="46" fillId="31" borderId="35" xfId="0" applyFont="1" applyFill="1" applyBorder="1" applyAlignment="1">
      <alignment horizontal="center" vertical="center"/>
    </xf>
    <xf numFmtId="0" fontId="9" fillId="31" borderId="35" xfId="0" applyFont="1" applyFill="1" applyBorder="1" applyAlignment="1">
      <alignment horizontal="center" vertical="center" wrapText="1"/>
    </xf>
    <xf numFmtId="0" fontId="46" fillId="34" borderId="0" xfId="0" applyFont="1" applyFill="1" applyAlignment="1">
      <alignment horizontal="center" vertical="center" wrapText="1"/>
    </xf>
    <xf numFmtId="0" fontId="49" fillId="34" borderId="0" xfId="0" applyFont="1" applyFill="1" applyAlignment="1">
      <alignment horizontal="center" vertical="center" wrapText="1"/>
    </xf>
    <xf numFmtId="0" fontId="11" fillId="34" borderId="0" xfId="0" applyFont="1" applyFill="1" applyAlignment="1">
      <alignment horizontal="center" vertical="center" wrapText="1"/>
    </xf>
    <xf numFmtId="9" fontId="50" fillId="31" borderId="35" xfId="1" applyFont="1" applyFill="1" applyBorder="1" applyAlignment="1" applyProtection="1">
      <alignment horizontal="center" vertical="center"/>
    </xf>
    <xf numFmtId="0" fontId="46" fillId="34" borderId="0" xfId="0" applyFont="1" applyFill="1" applyAlignment="1">
      <alignment horizontal="center" vertical="center"/>
    </xf>
    <xf numFmtId="0" fontId="45" fillId="34" borderId="0" xfId="0" applyFont="1" applyFill="1" applyAlignment="1">
      <alignment horizontal="center" vertical="center" wrapText="1"/>
    </xf>
    <xf numFmtId="9" fontId="50" fillId="34" borderId="0" xfId="1" applyFont="1" applyFill="1" applyBorder="1" applyAlignment="1" applyProtection="1">
      <alignment horizontal="center" vertical="center"/>
    </xf>
    <xf numFmtId="0" fontId="46" fillId="31" borderId="36" xfId="0" applyFont="1" applyFill="1" applyBorder="1" applyAlignment="1">
      <alignment horizontal="center" vertical="center"/>
    </xf>
    <xf numFmtId="0" fontId="46" fillId="31" borderId="2" xfId="0" applyFont="1" applyFill="1" applyBorder="1" applyAlignment="1">
      <alignment horizontal="center" vertical="center"/>
    </xf>
    <xf numFmtId="0" fontId="9" fillId="31" borderId="16" xfId="0" applyFont="1" applyFill="1" applyBorder="1" applyAlignment="1">
      <alignment horizontal="center" vertical="center" wrapText="1"/>
    </xf>
    <xf numFmtId="0" fontId="9" fillId="31" borderId="17" xfId="0" applyFont="1" applyFill="1" applyBorder="1" applyAlignment="1">
      <alignment horizontal="center" vertical="center" wrapText="1"/>
    </xf>
    <xf numFmtId="0" fontId="9" fillId="31" borderId="18" xfId="0" applyFont="1" applyFill="1" applyBorder="1" applyAlignment="1">
      <alignment horizontal="center" vertical="center" wrapText="1"/>
    </xf>
    <xf numFmtId="0" fontId="9" fillId="31" borderId="4" xfId="0" applyFont="1" applyFill="1" applyBorder="1" applyAlignment="1">
      <alignment horizontal="center" vertical="center" wrapText="1"/>
    </xf>
    <xf numFmtId="0" fontId="9" fillId="31" borderId="3" xfId="0" applyFont="1" applyFill="1" applyBorder="1" applyAlignment="1">
      <alignment horizontal="center" vertical="center" wrapText="1"/>
    </xf>
    <xf numFmtId="0" fontId="9" fillId="31" borderId="5" xfId="0" applyFont="1" applyFill="1" applyBorder="1" applyAlignment="1">
      <alignment horizontal="center" vertical="center" wrapText="1"/>
    </xf>
    <xf numFmtId="9" fontId="50" fillId="31" borderId="36" xfId="1" applyFont="1" applyFill="1" applyBorder="1" applyAlignment="1" applyProtection="1">
      <alignment horizontal="center" vertical="center"/>
    </xf>
    <xf numFmtId="9" fontId="50" fillId="31" borderId="2" xfId="1" applyFont="1" applyFill="1" applyBorder="1" applyAlignment="1" applyProtection="1">
      <alignment horizontal="center" vertical="center"/>
    </xf>
    <xf numFmtId="0" fontId="46" fillId="3" borderId="36" xfId="0" applyFont="1" applyFill="1" applyBorder="1" applyAlignment="1">
      <alignment horizontal="center" vertical="center" wrapText="1"/>
    </xf>
    <xf numFmtId="0" fontId="46" fillId="3" borderId="2"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46" fillId="31" borderId="1" xfId="0" applyFont="1" applyFill="1" applyBorder="1" applyAlignment="1">
      <alignment horizontal="center" vertical="center"/>
    </xf>
    <xf numFmtId="0" fontId="9" fillId="31" borderId="7" xfId="0" applyFont="1" applyFill="1" applyBorder="1" applyAlignment="1">
      <alignment horizontal="center" vertical="center" wrapText="1"/>
    </xf>
    <xf numFmtId="0" fontId="9" fillId="31" borderId="0" xfId="0" applyFont="1" applyFill="1" applyAlignment="1">
      <alignment horizontal="center" vertical="center" wrapText="1"/>
    </xf>
    <xf numFmtId="0" fontId="9" fillId="31" borderId="6" xfId="0" applyFont="1" applyFill="1" applyBorder="1" applyAlignment="1">
      <alignment horizontal="center" vertical="center" wrapText="1"/>
    </xf>
    <xf numFmtId="9" fontId="50" fillId="31" borderId="1" xfId="1" applyFont="1" applyFill="1" applyBorder="1" applyAlignment="1" applyProtection="1">
      <alignment horizontal="center" vertical="center"/>
    </xf>
    <xf numFmtId="0" fontId="2" fillId="34" borderId="0" xfId="0" applyFont="1" applyFill="1" applyAlignment="1">
      <alignment horizontal="center" vertical="center" wrapText="1"/>
    </xf>
    <xf numFmtId="0" fontId="45" fillId="31" borderId="16" xfId="0" applyFont="1" applyFill="1" applyBorder="1" applyAlignment="1">
      <alignment horizontal="center" vertical="center" wrapText="1"/>
    </xf>
    <xf numFmtId="0" fontId="45" fillId="31" borderId="17" xfId="0" applyFont="1" applyFill="1" applyBorder="1" applyAlignment="1">
      <alignment horizontal="center" vertical="center" wrapText="1"/>
    </xf>
    <xf numFmtId="0" fontId="45" fillId="31" borderId="18" xfId="0" applyFont="1" applyFill="1" applyBorder="1" applyAlignment="1">
      <alignment horizontal="center" vertical="center" wrapText="1"/>
    </xf>
    <xf numFmtId="0" fontId="45" fillId="31" borderId="4" xfId="0" applyFont="1" applyFill="1" applyBorder="1" applyAlignment="1">
      <alignment horizontal="center" vertical="center" wrapText="1"/>
    </xf>
    <xf numFmtId="0" fontId="45" fillId="31" borderId="3" xfId="0" applyFont="1" applyFill="1" applyBorder="1" applyAlignment="1">
      <alignment horizontal="center" vertical="center" wrapText="1"/>
    </xf>
    <xf numFmtId="0" fontId="45" fillId="31" borderId="5" xfId="0" applyFont="1" applyFill="1" applyBorder="1" applyAlignment="1">
      <alignment horizontal="center" vertical="center" wrapText="1"/>
    </xf>
    <xf numFmtId="0" fontId="52" fillId="0" borderId="28" xfId="0" applyFont="1" applyBorder="1" applyAlignment="1">
      <alignment horizontal="center" vertical="center"/>
    </xf>
    <xf numFmtId="0" fontId="52" fillId="0" borderId="30" xfId="0" applyFont="1" applyBorder="1" applyAlignment="1">
      <alignment horizontal="center" vertical="center"/>
    </xf>
    <xf numFmtId="0" fontId="51" fillId="5" borderId="35" xfId="0" applyFont="1" applyFill="1" applyBorder="1" applyAlignment="1">
      <alignment horizontal="center" vertical="center" wrapText="1"/>
    </xf>
    <xf numFmtId="0" fontId="2" fillId="0" borderId="35" xfId="0" applyFont="1" applyBorder="1" applyAlignment="1">
      <alignment horizontal="center" vertical="center"/>
    </xf>
    <xf numFmtId="0" fontId="2" fillId="5" borderId="35" xfId="0" applyFont="1" applyFill="1" applyBorder="1" applyAlignment="1">
      <alignment horizontal="center" vertical="center" wrapText="1"/>
    </xf>
    <xf numFmtId="0" fontId="52" fillId="0" borderId="28" xfId="0" applyFont="1" applyBorder="1" applyAlignment="1">
      <alignment horizontal="center" vertical="center" wrapText="1"/>
    </xf>
    <xf numFmtId="0" fontId="52" fillId="0" borderId="30" xfId="0" applyFont="1" applyBorder="1" applyAlignment="1">
      <alignment horizontal="center" vertical="center" wrapText="1"/>
    </xf>
    <xf numFmtId="0" fontId="45" fillId="5" borderId="0" xfId="0" applyFont="1" applyFill="1" applyAlignment="1">
      <alignment horizontal="center" vertical="center"/>
    </xf>
    <xf numFmtId="0" fontId="45" fillId="32" borderId="0" xfId="0" applyFont="1" applyFill="1" applyAlignment="1">
      <alignment horizontal="center" vertical="center"/>
    </xf>
    <xf numFmtId="0" fontId="45" fillId="6" borderId="35" xfId="0" applyFont="1" applyFill="1" applyBorder="1" applyAlignment="1" applyProtection="1">
      <alignment horizontal="center" vertical="center" wrapText="1"/>
      <protection locked="0"/>
    </xf>
    <xf numFmtId="0" fontId="45" fillId="6" borderId="35" xfId="0" applyFont="1" applyFill="1" applyBorder="1" applyAlignment="1" applyProtection="1">
      <alignment horizontal="center" vertical="center"/>
      <protection locked="0"/>
    </xf>
    <xf numFmtId="0" fontId="2" fillId="6" borderId="28" xfId="0" applyFont="1" applyFill="1" applyBorder="1" applyAlignment="1" applyProtection="1">
      <alignment horizontal="center" vertical="center" wrapText="1"/>
      <protection locked="0"/>
    </xf>
    <xf numFmtId="0" fontId="2" fillId="6" borderId="30" xfId="0" applyFont="1" applyFill="1" applyBorder="1" applyAlignment="1" applyProtection="1">
      <alignment horizontal="center" vertical="center" wrapText="1"/>
      <protection locked="0"/>
    </xf>
    <xf numFmtId="0" fontId="2" fillId="6" borderId="29" xfId="0" applyFont="1" applyFill="1" applyBorder="1" applyAlignment="1" applyProtection="1">
      <alignment horizontal="center" vertical="center" wrapText="1"/>
      <protection locked="0"/>
    </xf>
    <xf numFmtId="0" fontId="0" fillId="0" borderId="28" xfId="0" applyBorder="1" applyAlignment="1">
      <alignment horizontal="center" vertical="center"/>
    </xf>
    <xf numFmtId="0" fontId="0" fillId="0" borderId="30" xfId="0" applyBorder="1" applyAlignment="1">
      <alignment horizontal="center" vertical="center"/>
    </xf>
    <xf numFmtId="0" fontId="38" fillId="3" borderId="16" xfId="0" applyFont="1" applyFill="1" applyBorder="1" applyAlignment="1">
      <alignment horizontal="center" vertical="center" wrapText="1"/>
    </xf>
    <xf numFmtId="0" fontId="38" fillId="3" borderId="17" xfId="0" applyFont="1" applyFill="1" applyBorder="1" applyAlignment="1">
      <alignment horizontal="center" vertical="center" wrapText="1"/>
    </xf>
    <xf numFmtId="0" fontId="38" fillId="3" borderId="18"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6"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9" fillId="3" borderId="35" xfId="0" applyFont="1" applyFill="1" applyBorder="1" applyAlignment="1">
      <alignment horizontal="center"/>
    </xf>
    <xf numFmtId="0" fontId="9" fillId="3" borderId="35" xfId="0" applyFont="1" applyFill="1" applyBorder="1" applyAlignment="1">
      <alignment horizontal="center" vertical="center" wrapText="1"/>
    </xf>
    <xf numFmtId="0" fontId="9" fillId="3" borderId="35"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28" xfId="0" applyFont="1" applyFill="1" applyBorder="1" applyAlignment="1">
      <alignment horizontal="center"/>
    </xf>
    <xf numFmtId="0" fontId="9" fillId="3" borderId="29" xfId="0" applyFont="1" applyFill="1" applyBorder="1" applyAlignment="1">
      <alignment horizontal="center"/>
    </xf>
    <xf numFmtId="0" fontId="9" fillId="3" borderId="30" xfId="0" applyFont="1" applyFill="1" applyBorder="1" applyAlignment="1">
      <alignment horizontal="center"/>
    </xf>
    <xf numFmtId="0" fontId="12" fillId="3" borderId="35" xfId="0" applyFont="1" applyFill="1" applyBorder="1" applyAlignment="1">
      <alignment horizontal="center" vertical="center" wrapText="1"/>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5" xfId="0" applyBorder="1" applyAlignment="1">
      <alignment horizontal="center"/>
    </xf>
    <xf numFmtId="0" fontId="74" fillId="6" borderId="3" xfId="66" applyFont="1" applyFill="1" applyBorder="1" applyAlignment="1">
      <alignment horizontal="center"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9" fillId="0" borderId="5" xfId="0" applyFont="1" applyBorder="1" applyAlignment="1">
      <alignment horizontal="left" vertical="top" wrapText="1"/>
    </xf>
  </cellXfs>
  <cellStyles count="69">
    <cellStyle name="20% - Énfasis1 2" xfId="5" xr:uid="{00000000-0005-0000-0000-000000000000}"/>
    <cellStyle name="20% - Énfasis2 2" xfId="6" xr:uid="{00000000-0005-0000-0000-000001000000}"/>
    <cellStyle name="20% - Énfasis3 2" xfId="7" xr:uid="{00000000-0005-0000-0000-000002000000}"/>
    <cellStyle name="20% - Énfasis4 2" xfId="8" xr:uid="{00000000-0005-0000-0000-000003000000}"/>
    <cellStyle name="20% - Énfasis5 2" xfId="9" xr:uid="{00000000-0005-0000-0000-000004000000}"/>
    <cellStyle name="20% - Énfasis6 2" xfId="10" xr:uid="{00000000-0005-0000-0000-000005000000}"/>
    <cellStyle name="40% - Énfasis1 2" xfId="11" xr:uid="{00000000-0005-0000-0000-000006000000}"/>
    <cellStyle name="40% - Énfasis2 2" xfId="12" xr:uid="{00000000-0005-0000-0000-000007000000}"/>
    <cellStyle name="40% - Énfasis3 2" xfId="13" xr:uid="{00000000-0005-0000-0000-000008000000}"/>
    <cellStyle name="40% - Énfasis4 2" xfId="14" xr:uid="{00000000-0005-0000-0000-000009000000}"/>
    <cellStyle name="40% - Énfasis5 2" xfId="15" xr:uid="{00000000-0005-0000-0000-00000A000000}"/>
    <cellStyle name="40% - Énfasis6 2" xfId="16" xr:uid="{00000000-0005-0000-0000-00000B000000}"/>
    <cellStyle name="60% - Énfasis1 2" xfId="17" xr:uid="{00000000-0005-0000-0000-00000C000000}"/>
    <cellStyle name="60% - Énfasis2 2" xfId="18" xr:uid="{00000000-0005-0000-0000-00000D000000}"/>
    <cellStyle name="60% - Énfasis3 2" xfId="19" xr:uid="{00000000-0005-0000-0000-00000E000000}"/>
    <cellStyle name="60% - Énfasis4 2" xfId="20" xr:uid="{00000000-0005-0000-0000-00000F000000}"/>
    <cellStyle name="60% - Énfasis5 2" xfId="21" xr:uid="{00000000-0005-0000-0000-000010000000}"/>
    <cellStyle name="60% - Énfasis6 2" xfId="22" xr:uid="{00000000-0005-0000-0000-000011000000}"/>
    <cellStyle name="Buena 2" xfId="23" xr:uid="{00000000-0005-0000-0000-000012000000}"/>
    <cellStyle name="Cálculo 2" xfId="24" xr:uid="{00000000-0005-0000-0000-000013000000}"/>
    <cellStyle name="Celda de comprobación 2" xfId="25" xr:uid="{00000000-0005-0000-0000-000014000000}"/>
    <cellStyle name="Celda vinculada 2" xfId="26" xr:uid="{00000000-0005-0000-0000-000015000000}"/>
    <cellStyle name="Encabezado 1" xfId="27" xr:uid="{00000000-0005-0000-0000-000016000000}"/>
    <cellStyle name="Encabezado 2" xfId="28" xr:uid="{00000000-0005-0000-0000-000017000000}"/>
    <cellStyle name="Encabezado 4 2" xfId="29" xr:uid="{00000000-0005-0000-0000-000018000000}"/>
    <cellStyle name="Énfasis1 2" xfId="30" xr:uid="{00000000-0005-0000-0000-000019000000}"/>
    <cellStyle name="Énfasis2 2" xfId="31" xr:uid="{00000000-0005-0000-0000-00001A000000}"/>
    <cellStyle name="Énfasis3 2" xfId="32" xr:uid="{00000000-0005-0000-0000-00001B000000}"/>
    <cellStyle name="Énfasis4 2" xfId="33" xr:uid="{00000000-0005-0000-0000-00001C000000}"/>
    <cellStyle name="Énfasis5 2" xfId="34" xr:uid="{00000000-0005-0000-0000-00001D000000}"/>
    <cellStyle name="Énfasis6 2" xfId="35" xr:uid="{00000000-0005-0000-0000-00001E000000}"/>
    <cellStyle name="Entrada 2" xfId="36" xr:uid="{00000000-0005-0000-0000-00001F000000}"/>
    <cellStyle name="Euro" xfId="37" xr:uid="{00000000-0005-0000-0000-000020000000}"/>
    <cellStyle name="Fecha" xfId="38" xr:uid="{00000000-0005-0000-0000-000021000000}"/>
    <cellStyle name="Fijo" xfId="39" xr:uid="{00000000-0005-0000-0000-000022000000}"/>
    <cellStyle name="Hipervínculo" xfId="66" builtinId="8"/>
    <cellStyle name="Hipervínculo 2" xfId="40" xr:uid="{00000000-0005-0000-0000-000024000000}"/>
    <cellStyle name="Hipervínculo 3" xfId="41" xr:uid="{00000000-0005-0000-0000-000025000000}"/>
    <cellStyle name="Hipervínculo 4" xfId="67" xr:uid="{6429D603-7B04-4A97-AAFE-17FB86ED5B4A}"/>
    <cellStyle name="Incorrecto 2" xfId="42" xr:uid="{00000000-0005-0000-0000-000026000000}"/>
    <cellStyle name="Millares" xfId="63" builtinId="3"/>
    <cellStyle name="Millares 2" xfId="43" xr:uid="{00000000-0005-0000-0000-000028000000}"/>
    <cellStyle name="Millares 3" xfId="44" xr:uid="{00000000-0005-0000-0000-000029000000}"/>
    <cellStyle name="Millares 4" xfId="65" xr:uid="{00000000-0005-0000-0000-00002A000000}"/>
    <cellStyle name="Moneda" xfId="68" builtinId="4"/>
    <cellStyle name="Moneda0" xfId="45" xr:uid="{00000000-0005-0000-0000-00002B000000}"/>
    <cellStyle name="Neutral 2" xfId="46" xr:uid="{00000000-0005-0000-0000-00002C000000}"/>
    <cellStyle name="Normal" xfId="0" builtinId="0"/>
    <cellStyle name="Normal 2" xfId="47" xr:uid="{00000000-0005-0000-0000-00002E000000}"/>
    <cellStyle name="Normal 2 2" xfId="3" xr:uid="{00000000-0005-0000-0000-00002F000000}"/>
    <cellStyle name="Normal 2 2 2" xfId="48" xr:uid="{00000000-0005-0000-0000-000030000000}"/>
    <cellStyle name="Normal 3" xfId="2" xr:uid="{00000000-0005-0000-0000-000031000000}"/>
    <cellStyle name="Normal_MATRIZ DE REVISION- Sector automotriz V O" xfId="64" xr:uid="{00000000-0005-0000-0000-000032000000}"/>
    <cellStyle name="Notas 2" xfId="49" xr:uid="{00000000-0005-0000-0000-000033000000}"/>
    <cellStyle name="Porcentaje" xfId="1" builtinId="5"/>
    <cellStyle name="Porcentaje 2" xfId="4" xr:uid="{00000000-0005-0000-0000-000035000000}"/>
    <cellStyle name="Porcentual 2" xfId="62" xr:uid="{00000000-0005-0000-0000-000036000000}"/>
    <cellStyle name="Porcentual 2 2" xfId="50" xr:uid="{00000000-0005-0000-0000-000037000000}"/>
    <cellStyle name="Porcentual 3" xfId="51" xr:uid="{00000000-0005-0000-0000-000038000000}"/>
    <cellStyle name="Punto" xfId="52" xr:uid="{00000000-0005-0000-0000-000039000000}"/>
    <cellStyle name="Punto0" xfId="53" xr:uid="{00000000-0005-0000-0000-00003A000000}"/>
    <cellStyle name="Salida 2" xfId="54" xr:uid="{00000000-0005-0000-0000-00003B000000}"/>
    <cellStyle name="Texto de advertencia 2" xfId="55" xr:uid="{00000000-0005-0000-0000-00003C000000}"/>
    <cellStyle name="Texto explicativo 2" xfId="56" xr:uid="{00000000-0005-0000-0000-00003D000000}"/>
    <cellStyle name="Título 1 2" xfId="57" xr:uid="{00000000-0005-0000-0000-00003E000000}"/>
    <cellStyle name="Título 2 2" xfId="58" xr:uid="{00000000-0005-0000-0000-00003F000000}"/>
    <cellStyle name="Título 3 2" xfId="59" xr:uid="{00000000-0005-0000-0000-000040000000}"/>
    <cellStyle name="Título 4" xfId="60" xr:uid="{00000000-0005-0000-0000-000041000000}"/>
    <cellStyle name="Total 2" xfId="61" xr:uid="{00000000-0005-0000-0000-000042000000}"/>
  </cellStyles>
  <dxfs count="319">
    <dxf>
      <font>
        <color theme="0"/>
      </font>
      <fill>
        <patternFill>
          <bgColor theme="0"/>
        </patternFill>
      </fill>
      <border>
        <left style="thin">
          <color theme="0"/>
        </left>
        <right style="thin">
          <color theme="0"/>
        </right>
        <top style="thin">
          <color theme="0"/>
        </top>
        <bottom style="thin">
          <color theme="0"/>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theme="9" tint="-0.499984740745262"/>
      </font>
      <fill>
        <patternFill>
          <bgColor theme="9" tint="0.39994506668294322"/>
        </patternFill>
      </fill>
    </dxf>
    <dxf>
      <font>
        <color rgb="FF9C5700"/>
      </font>
      <fill>
        <patternFill>
          <bgColor rgb="FFFFEB9C"/>
        </patternFill>
      </fill>
    </dxf>
    <dxf>
      <font>
        <color rgb="FF006100"/>
      </font>
      <fill>
        <patternFill>
          <bgColor rgb="FFC6EFCE"/>
        </patternFill>
      </fill>
    </dxf>
    <dxf>
      <font>
        <color theme="4" tint="-0.499984740745262"/>
      </font>
      <fill>
        <patternFill>
          <bgColor theme="3"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9" defaultPivotStyle="PivotStyleLight16"/>
  <colors>
    <mruColors>
      <color rgb="FFFFFF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7.xml"/><Relationship Id="rId1" Type="http://schemas.microsoft.com/office/2011/relationships/chartStyle" Target="style7.xml"/></Relationships>
</file>

<file path=xl/charts/_rels/chart5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5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5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5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5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3.xml"/><Relationship Id="rId1" Type="http://schemas.microsoft.com/office/2011/relationships/chartStyle" Target="style13.xml"/></Relationships>
</file>

<file path=xl/charts/_rels/chart59.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6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6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6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6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6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65.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66.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67.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23.xml"/><Relationship Id="rId1" Type="http://schemas.microsoft.com/office/2011/relationships/chartStyle" Target="style23.xml"/></Relationships>
</file>

<file path=xl/charts/_rels/chart6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5.xml"/><Relationship Id="rId1" Type="http://schemas.microsoft.com/office/2011/relationships/chartStyle" Target="style25.xml"/></Relationships>
</file>

<file path=xl/charts/_rels/chart71.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2.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7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7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75.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'1'!$L$5</c:f>
              <c:strCache>
                <c:ptCount val="1"/>
                <c:pt idx="0">
                  <c:v>Resultado</c:v>
                </c:pt>
              </c:strCache>
            </c:strRef>
          </c:tx>
          <c:spPr>
            <a:ln w="76200" cap="rnd">
              <a:solidFill>
                <a:schemeClr val="accent6"/>
              </a:solidFill>
              <a:round/>
            </a:ln>
            <a:effectLst/>
          </c:spPr>
          <c:marker>
            <c:symbol val="circle"/>
            <c:size val="5"/>
            <c:spPr>
              <a:solidFill>
                <a:schemeClr val="accent6"/>
              </a:solidFill>
              <a:ln w="76200">
                <a:solidFill>
                  <a:schemeClr val="accent6"/>
                </a:solidFill>
              </a:ln>
              <a:effectLst/>
              <a:scene3d>
                <a:camera prst="orthographicFront"/>
                <a:lightRig rig="threePt" dir="t"/>
              </a:scene3d>
              <a:sp3d>
                <a:bevelT/>
              </a:sp3d>
            </c:spPr>
          </c:marker>
          <c:cat>
            <c:strRef>
              <c:f>'1'!$K$6:$K$11</c:f>
              <c:strCache>
                <c:ptCount val="6"/>
                <c:pt idx="0">
                  <c:v>Políticos</c:v>
                </c:pt>
                <c:pt idx="1">
                  <c:v>económicos</c:v>
                </c:pt>
                <c:pt idx="2">
                  <c:v>Sociales/Culturales</c:v>
                </c:pt>
                <c:pt idx="3">
                  <c:v>Tecnológicos</c:v>
                </c:pt>
                <c:pt idx="4">
                  <c:v>Ecológicos</c:v>
                </c:pt>
                <c:pt idx="5">
                  <c:v>Legales</c:v>
                </c:pt>
              </c:strCache>
            </c:strRef>
          </c:cat>
          <c:val>
            <c:numRef>
              <c:f>'1'!$L$6:$L$11</c:f>
              <c:numCache>
                <c:formatCode>0%</c:formatCode>
                <c:ptCount val="6"/>
                <c:pt idx="0">
                  <c:v>0.56000000000000005</c:v>
                </c:pt>
                <c:pt idx="1">
                  <c:v>0.54666666666666663</c:v>
                </c:pt>
                <c:pt idx="2">
                  <c:v>0.66363636363636369</c:v>
                </c:pt>
                <c:pt idx="3">
                  <c:v>0.71</c:v>
                </c:pt>
                <c:pt idx="4">
                  <c:v>0.7142857142857143</c:v>
                </c:pt>
                <c:pt idx="5">
                  <c:v>0.47499999999999998</c:v>
                </c:pt>
              </c:numCache>
            </c:numRef>
          </c:val>
          <c:extLst>
            <c:ext xmlns:c16="http://schemas.microsoft.com/office/drawing/2014/chart" uri="{C3380CC4-5D6E-409C-BE32-E72D297353CC}">
              <c16:uniqueId val="{00000000-D566-42AA-9C6E-2EC15D469075}"/>
            </c:ext>
          </c:extLst>
        </c:ser>
        <c:dLbls>
          <c:showLegendKey val="0"/>
          <c:showVal val="0"/>
          <c:showCatName val="0"/>
          <c:showSerName val="0"/>
          <c:showPercent val="0"/>
          <c:showBubbleSize val="0"/>
        </c:dLbls>
        <c:axId val="233194128"/>
        <c:axId val="233192880"/>
      </c:radarChart>
      <c:catAx>
        <c:axId val="2331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CO"/>
          </a:p>
        </c:txPr>
        <c:crossAx val="233192880"/>
        <c:crosses val="autoZero"/>
        <c:auto val="1"/>
        <c:lblAlgn val="ctr"/>
        <c:lblOffset val="100"/>
        <c:noMultiLvlLbl val="0"/>
      </c:catAx>
      <c:valAx>
        <c:axId val="2331928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3194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a:lstStyle/>
          <a:p>
            <a:pPr>
              <a:defRPr sz="2400">
                <a:solidFill>
                  <a:srgbClr val="C00000"/>
                </a:solidFill>
              </a:defRPr>
            </a:pPr>
            <a:r>
              <a:rPr lang="en-US"/>
              <a:t>Indice de Satisfacción</a:t>
            </a:r>
          </a:p>
        </c:rich>
      </c:tx>
      <c:layout>
        <c:manualLayout>
          <c:xMode val="edge"/>
          <c:yMode val="edge"/>
          <c:x val="0.27306016599323929"/>
          <c:y val="6.5882458952793765E-2"/>
        </c:manualLayout>
      </c:layout>
      <c:overlay val="0"/>
    </c:title>
    <c:autoTitleDeleted val="0"/>
    <c:plotArea>
      <c:layout>
        <c:manualLayout>
          <c:layoutTarget val="inner"/>
          <c:xMode val="edge"/>
          <c:yMode val="edge"/>
          <c:x val="9.6663748895226997E-2"/>
          <c:y val="0.26792016072299302"/>
          <c:w val="0.86713344580062701"/>
          <c:h val="0.60816860677990003"/>
        </c:manualLayout>
      </c:layout>
      <c:lineChart>
        <c:grouping val="standard"/>
        <c:varyColors val="0"/>
        <c:ser>
          <c:idx val="0"/>
          <c:order val="0"/>
          <c:tx>
            <c:strRef>
              <c:f>'4'!$B$83:$D$83</c:f>
              <c:strCache>
                <c:ptCount val="3"/>
                <c:pt idx="0">
                  <c:v>Indice de Satisfacción</c:v>
                </c:pt>
                <c:pt idx="1">
                  <c:v>Índice de Satisfacción = (Puntaje total de satisfacción) /(# encuestas completadas)</c:v>
                </c:pt>
              </c:strCache>
            </c:strRef>
          </c:tx>
          <c:marker>
            <c:spPr>
              <a:solidFill>
                <a:srgbClr val="C00000"/>
              </a:solidFill>
            </c:spPr>
          </c:marker>
          <c:trendline>
            <c:spPr>
              <a:ln w="38100"/>
            </c:spPr>
            <c:trendlineType val="linear"/>
            <c:dispRSqr val="0"/>
            <c:dispEq val="1"/>
            <c:trendlineLbl>
              <c:layout>
                <c:manualLayout>
                  <c:x val="-3.6668278942409101E-2"/>
                  <c:y val="-0.14811282201763201"/>
                </c:manualLayout>
              </c:layout>
              <c:numFmt formatCode="General" sourceLinked="0"/>
              <c:txPr>
                <a:bodyPr/>
                <a:lstStyle/>
                <a:p>
                  <a:pPr>
                    <a:defRPr sz="1400" b="1"/>
                  </a:pPr>
                  <a:endParaRPr lang="es-CO"/>
                </a:p>
              </c:txPr>
            </c:trendlineLbl>
          </c:trendline>
          <c:val>
            <c:numRef>
              <c:f>'4'!$E$83:$H$83</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C9C7-44D6-9FF5-BCCA8A0DFACB}"/>
            </c:ext>
          </c:extLst>
        </c:ser>
        <c:dLbls>
          <c:showLegendKey val="0"/>
          <c:showVal val="0"/>
          <c:showCatName val="0"/>
          <c:showSerName val="0"/>
          <c:showPercent val="0"/>
          <c:showBubbleSize val="0"/>
        </c:dLbls>
        <c:marker val="1"/>
        <c:smooth val="0"/>
        <c:axId val="211456880"/>
        <c:axId val="211457440"/>
      </c:lineChart>
      <c:catAx>
        <c:axId val="21145688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57440"/>
        <c:crosses val="autoZero"/>
        <c:auto val="1"/>
        <c:lblAlgn val="ctr"/>
        <c:lblOffset val="100"/>
        <c:noMultiLvlLbl val="0"/>
      </c:catAx>
      <c:valAx>
        <c:axId val="21145744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45688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'4'!$B$84</c:f>
          <c:strCache>
            <c:ptCount val="1"/>
            <c:pt idx="0">
              <c:v>Indice de Compromiso</c:v>
            </c:pt>
          </c:strCache>
        </c:strRef>
      </c:tx>
      <c:layout>
        <c:manualLayout>
          <c:xMode val="edge"/>
          <c:yMode val="edge"/>
          <c:x val="0.27445868442502835"/>
          <c:y val="6.5882339822278604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64728447406202"/>
        </c:manualLayout>
      </c:layout>
      <c:lineChart>
        <c:grouping val="standard"/>
        <c:varyColors val="0"/>
        <c:ser>
          <c:idx val="0"/>
          <c:order val="0"/>
          <c:tx>
            <c:strRef>
              <c:f>'4'!$B$84:$D$84</c:f>
              <c:strCache>
                <c:ptCount val="3"/>
                <c:pt idx="0">
                  <c:v>Indice de Compromiso</c:v>
                </c:pt>
                <c:pt idx="1">
                  <c:v>Índice de Compromiso = (Puntaje total de satisfacción)/(# encuestas completadas)</c:v>
                </c:pt>
              </c:strCache>
            </c:strRef>
          </c:tx>
          <c:marker>
            <c:spPr>
              <a:solidFill>
                <a:srgbClr val="C00000"/>
              </a:solidFill>
            </c:spPr>
          </c:marker>
          <c:trendline>
            <c:spPr>
              <a:ln w="38100"/>
            </c:spPr>
            <c:trendlineType val="linear"/>
            <c:dispRSqr val="0"/>
            <c:dispEq val="1"/>
            <c:trendlineLbl>
              <c:layout>
                <c:manualLayout>
                  <c:x val="-0.13086800501415299"/>
                  <c:y val="4.1841308298001201E-2"/>
                </c:manualLayout>
              </c:layout>
              <c:numFmt formatCode="General" sourceLinked="0"/>
              <c:txPr>
                <a:bodyPr/>
                <a:lstStyle/>
                <a:p>
                  <a:pPr>
                    <a:defRPr sz="1400" b="1"/>
                  </a:pPr>
                  <a:endParaRPr lang="es-CO"/>
                </a:p>
              </c:txPr>
            </c:trendlineLbl>
          </c:trendline>
          <c:val>
            <c:numRef>
              <c:f>'4'!$E$84:$H$84</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FD7C-4618-BBFA-C022F0DF2E19}"/>
            </c:ext>
          </c:extLst>
        </c:ser>
        <c:dLbls>
          <c:showLegendKey val="0"/>
          <c:showVal val="0"/>
          <c:showCatName val="0"/>
          <c:showSerName val="0"/>
          <c:showPercent val="0"/>
          <c:showBubbleSize val="0"/>
        </c:dLbls>
        <c:marker val="1"/>
        <c:smooth val="0"/>
        <c:axId val="211997600"/>
        <c:axId val="211998160"/>
      </c:lineChart>
      <c:catAx>
        <c:axId val="2119976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998160"/>
        <c:crosses val="autoZero"/>
        <c:auto val="1"/>
        <c:lblAlgn val="ctr"/>
        <c:lblOffset val="100"/>
        <c:noMultiLvlLbl val="0"/>
      </c:catAx>
      <c:valAx>
        <c:axId val="2119981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9976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'4'!$B$85</c:f>
          <c:strCache>
            <c:ptCount val="1"/>
            <c:pt idx="0">
              <c:v>Tasa de Capacitación</c:v>
            </c:pt>
          </c:strCache>
        </c:strRef>
      </c:tx>
      <c:layout>
        <c:manualLayout>
          <c:xMode val="edge"/>
          <c:yMode val="edge"/>
          <c:x val="0.30202487725284438"/>
          <c:y val="4.9054057636734802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395304099301296"/>
        </c:manualLayout>
      </c:layout>
      <c:lineChart>
        <c:grouping val="standard"/>
        <c:varyColors val="0"/>
        <c:ser>
          <c:idx val="0"/>
          <c:order val="0"/>
          <c:tx>
            <c:strRef>
              <c:f>'4'!$B$85:$D$85</c:f>
              <c:strCache>
                <c:ptCount val="3"/>
                <c:pt idx="0">
                  <c:v>Tasa de Capacitación</c:v>
                </c:pt>
                <c:pt idx="1">
                  <c:v>Tasa de Capacitación = (# empleados capacitados)/(# total empleados)</c:v>
                </c:pt>
              </c:strCache>
            </c:strRef>
          </c:tx>
          <c:marker>
            <c:spPr>
              <a:solidFill>
                <a:srgbClr val="C00000"/>
              </a:solidFill>
            </c:spPr>
          </c:marker>
          <c:trendline>
            <c:spPr>
              <a:ln w="38100"/>
            </c:spPr>
            <c:trendlineType val="linear"/>
            <c:dispRSqr val="0"/>
            <c:dispEq val="1"/>
            <c:trendlineLbl>
              <c:layout>
                <c:manualLayout>
                  <c:x val="-0.10706905633117"/>
                  <c:y val="-0.108639952576813"/>
                </c:manualLayout>
              </c:layout>
              <c:numFmt formatCode="General" sourceLinked="0"/>
              <c:txPr>
                <a:bodyPr/>
                <a:lstStyle/>
                <a:p>
                  <a:pPr>
                    <a:defRPr sz="1400" b="1"/>
                  </a:pPr>
                  <a:endParaRPr lang="es-CO"/>
                </a:p>
              </c:txPr>
            </c:trendlineLbl>
          </c:trendline>
          <c:val>
            <c:numRef>
              <c:f>'4'!$E$85:$H$85</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0214-4223-8AB6-7FC10E67166C}"/>
            </c:ext>
          </c:extLst>
        </c:ser>
        <c:dLbls>
          <c:showLegendKey val="0"/>
          <c:showVal val="0"/>
          <c:showCatName val="0"/>
          <c:showSerName val="0"/>
          <c:showPercent val="0"/>
          <c:showBubbleSize val="0"/>
        </c:dLbls>
        <c:marker val="1"/>
        <c:smooth val="0"/>
        <c:axId val="212003200"/>
        <c:axId val="212249312"/>
      </c:lineChart>
      <c:catAx>
        <c:axId val="2120032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49312"/>
        <c:crosses val="autoZero"/>
        <c:auto val="1"/>
        <c:lblAlgn val="ctr"/>
        <c:lblOffset val="100"/>
        <c:noMultiLvlLbl val="0"/>
      </c:catAx>
      <c:valAx>
        <c:axId val="21224931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0032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'4'!$B$86</c:f>
          <c:strCache>
            <c:ptCount val="1"/>
            <c:pt idx="0">
              <c:v>Tasa de Promociones Internas</c:v>
            </c:pt>
          </c:strCache>
        </c:strRef>
      </c:tx>
      <c:layout>
        <c:manualLayout>
          <c:xMode val="edge"/>
          <c:yMode val="edge"/>
          <c:x val="0.20115670270627325"/>
          <c:y val="6.5882284529128421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64728447406202"/>
        </c:manualLayout>
      </c:layout>
      <c:lineChart>
        <c:grouping val="standard"/>
        <c:varyColors val="0"/>
        <c:ser>
          <c:idx val="0"/>
          <c:order val="0"/>
          <c:tx>
            <c:strRef>
              <c:f>'4'!$B$86:$D$86</c:f>
              <c:strCache>
                <c:ptCount val="3"/>
                <c:pt idx="0">
                  <c:v>Tasa de Promociones Internas</c:v>
                </c:pt>
                <c:pt idx="1">
                  <c:v>Tasa de Promociones = (# posiciones llenadas internas)/(# total posiciones llenadas)</c:v>
                </c:pt>
              </c:strCache>
            </c:strRef>
          </c:tx>
          <c:marker>
            <c:spPr>
              <a:solidFill>
                <a:srgbClr val="C00000"/>
              </a:solidFill>
            </c:spPr>
          </c:marker>
          <c:trendline>
            <c:spPr>
              <a:ln w="38100"/>
            </c:spPr>
            <c:trendlineType val="linear"/>
            <c:dispRSqr val="0"/>
            <c:dispEq val="1"/>
            <c:trendlineLbl>
              <c:layout>
                <c:manualLayout>
                  <c:x val="-0.13086800501415299"/>
                  <c:y val="4.1841308298001201E-2"/>
                </c:manualLayout>
              </c:layout>
              <c:numFmt formatCode="General" sourceLinked="0"/>
              <c:txPr>
                <a:bodyPr/>
                <a:lstStyle/>
                <a:p>
                  <a:pPr>
                    <a:defRPr sz="1400" b="1"/>
                  </a:pPr>
                  <a:endParaRPr lang="es-CO"/>
                </a:p>
              </c:txPr>
            </c:trendlineLbl>
          </c:trendline>
          <c:val>
            <c:numRef>
              <c:f>'4'!$E$86:$H$86</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BBED-4EE5-80A2-CCCBE0141841}"/>
            </c:ext>
          </c:extLst>
        </c:ser>
        <c:dLbls>
          <c:showLegendKey val="0"/>
          <c:showVal val="0"/>
          <c:showCatName val="0"/>
          <c:showSerName val="0"/>
          <c:showPercent val="0"/>
          <c:showBubbleSize val="0"/>
        </c:dLbls>
        <c:marker val="1"/>
        <c:smooth val="0"/>
        <c:axId val="211997600"/>
        <c:axId val="211998160"/>
      </c:lineChart>
      <c:catAx>
        <c:axId val="2119976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998160"/>
        <c:crosses val="autoZero"/>
        <c:auto val="1"/>
        <c:lblAlgn val="ctr"/>
        <c:lblOffset val="100"/>
        <c:noMultiLvlLbl val="0"/>
      </c:catAx>
      <c:valAx>
        <c:axId val="2119981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9976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'4'!$B$87</c:f>
          <c:strCache>
            <c:ptCount val="1"/>
            <c:pt idx="0">
              <c:v>Evaluación de Desempeño</c:v>
            </c:pt>
          </c:strCache>
        </c:strRef>
      </c:tx>
      <c:layout>
        <c:manualLayout>
          <c:xMode val="edge"/>
          <c:yMode val="edge"/>
          <c:x val="0.21781334992873477"/>
          <c:y val="4.2320041982050895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395304099301296"/>
        </c:manualLayout>
      </c:layout>
      <c:lineChart>
        <c:grouping val="standard"/>
        <c:varyColors val="0"/>
        <c:ser>
          <c:idx val="0"/>
          <c:order val="0"/>
          <c:tx>
            <c:strRef>
              <c:f>'4'!$B$87:$D$87</c:f>
              <c:strCache>
                <c:ptCount val="3"/>
                <c:pt idx="0">
                  <c:v>Evaluación de Desempeño</c:v>
                </c:pt>
                <c:pt idx="1">
                  <c:v>Evaluación de desempeño = (# empleados evaluados)/(# total empleados)</c:v>
                </c:pt>
              </c:strCache>
            </c:strRef>
          </c:tx>
          <c:marker>
            <c:spPr>
              <a:solidFill>
                <a:srgbClr val="C00000"/>
              </a:solidFill>
            </c:spPr>
          </c:marker>
          <c:trendline>
            <c:spPr>
              <a:ln w="38100"/>
            </c:spPr>
            <c:trendlineType val="linear"/>
            <c:dispRSqr val="0"/>
            <c:dispEq val="1"/>
            <c:trendlineLbl>
              <c:layout>
                <c:manualLayout>
                  <c:x val="-0.10706905633117"/>
                  <c:y val="-0.108639952576813"/>
                </c:manualLayout>
              </c:layout>
              <c:numFmt formatCode="General" sourceLinked="0"/>
              <c:txPr>
                <a:bodyPr/>
                <a:lstStyle/>
                <a:p>
                  <a:pPr>
                    <a:defRPr sz="1400" b="1"/>
                  </a:pPr>
                  <a:endParaRPr lang="es-CO"/>
                </a:p>
              </c:txPr>
            </c:trendlineLbl>
          </c:trendline>
          <c:val>
            <c:numRef>
              <c:f>'4'!$E$87:$H$87</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DFE3-4169-A7FD-B1D099C463EC}"/>
            </c:ext>
          </c:extLst>
        </c:ser>
        <c:dLbls>
          <c:showLegendKey val="0"/>
          <c:showVal val="0"/>
          <c:showCatName val="0"/>
          <c:showSerName val="0"/>
          <c:showPercent val="0"/>
          <c:showBubbleSize val="0"/>
        </c:dLbls>
        <c:marker val="1"/>
        <c:smooth val="0"/>
        <c:axId val="212003200"/>
        <c:axId val="212249312"/>
      </c:lineChart>
      <c:catAx>
        <c:axId val="2120032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49312"/>
        <c:crosses val="autoZero"/>
        <c:auto val="1"/>
        <c:lblAlgn val="ctr"/>
        <c:lblOffset val="100"/>
        <c:noMultiLvlLbl val="0"/>
      </c:catAx>
      <c:valAx>
        <c:axId val="21224931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0032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6"/>
    </mc:Choice>
    <mc:Fallback>
      <c:style val="36"/>
    </mc:Fallback>
  </mc:AlternateContent>
  <c:chart>
    <c:title>
      <c:tx>
        <c:rich>
          <a:bodyPr/>
          <a:lstStyle/>
          <a:p>
            <a:pPr>
              <a:defRPr sz="2400">
                <a:solidFill>
                  <a:srgbClr val="C00000"/>
                </a:solidFill>
              </a:defRPr>
            </a:pPr>
            <a:r>
              <a:rPr lang="en-US" sz="2400" b="1" i="0" baseline="0">
                <a:solidFill>
                  <a:srgbClr val="C00000"/>
                </a:solidFill>
              </a:rPr>
              <a:t>RADAR DE MEDICIÓN - MERCADEO</a:t>
            </a:r>
          </a:p>
        </c:rich>
      </c:tx>
      <c:overlay val="0"/>
    </c:title>
    <c:autoTitleDeleted val="0"/>
    <c:plotArea>
      <c:layout>
        <c:manualLayout>
          <c:layoutTarget val="inner"/>
          <c:xMode val="edge"/>
          <c:yMode val="edge"/>
          <c:x val="0.33143018887019399"/>
          <c:y val="0.17079679919236168"/>
          <c:w val="0.29002801098643044"/>
          <c:h val="0.75562158179027994"/>
        </c:manualLayout>
      </c:layout>
      <c:radarChart>
        <c:radarStyle val="marker"/>
        <c:varyColors val="0"/>
        <c:ser>
          <c:idx val="0"/>
          <c:order val="0"/>
          <c:marker>
            <c:symbol val="none"/>
          </c:marker>
          <c:cat>
            <c:strRef>
              <c:f>'5'!$C$43:$C$47</c:f>
              <c:strCache>
                <c:ptCount val="5"/>
                <c:pt idx="0">
                  <c:v>GEST. PLAN DE MERCADEO</c:v>
                </c:pt>
                <c:pt idx="1">
                  <c:v>INVESTIGACIÓN DE MERCADOS</c:v>
                </c:pt>
                <c:pt idx="2">
                  <c:v>SERVICIO AL CLIENTE</c:v>
                </c:pt>
                <c:pt idx="3">
                  <c:v>GESTIÓN DE VENTAS</c:v>
                </c:pt>
                <c:pt idx="4">
                  <c:v>GESTIÓN DE ALIANZAS</c:v>
                </c:pt>
              </c:strCache>
            </c:strRef>
          </c:cat>
          <c:val>
            <c:numRef>
              <c:f>'5'!$D$43:$D$47</c:f>
              <c:numCache>
                <c:formatCode>General</c:formatCode>
                <c:ptCount val="5"/>
              </c:numCache>
            </c:numRef>
          </c:val>
          <c:extLst>
            <c:ext xmlns:c16="http://schemas.microsoft.com/office/drawing/2014/chart" uri="{C3380CC4-5D6E-409C-BE32-E72D297353CC}">
              <c16:uniqueId val="{00000000-56E0-4B0F-BE7A-5A1431E06E0E}"/>
            </c:ext>
          </c:extLst>
        </c:ser>
        <c:ser>
          <c:idx val="1"/>
          <c:order val="1"/>
          <c:marker>
            <c:symbol val="none"/>
          </c:marker>
          <c:cat>
            <c:strRef>
              <c:f>'5'!$C$43:$C$47</c:f>
              <c:strCache>
                <c:ptCount val="5"/>
                <c:pt idx="0">
                  <c:v>GEST. PLAN DE MERCADEO</c:v>
                </c:pt>
                <c:pt idx="1">
                  <c:v>INVESTIGACIÓN DE MERCADOS</c:v>
                </c:pt>
                <c:pt idx="2">
                  <c:v>SERVICIO AL CLIENTE</c:v>
                </c:pt>
                <c:pt idx="3">
                  <c:v>GESTIÓN DE VENTAS</c:v>
                </c:pt>
                <c:pt idx="4">
                  <c:v>GESTIÓN DE ALIANZAS</c:v>
                </c:pt>
              </c:strCache>
            </c:strRef>
          </c:cat>
          <c:val>
            <c:numRef>
              <c:f>'5'!$H$43:$H$47</c:f>
              <c:numCache>
                <c:formatCode>General</c:formatCode>
                <c:ptCount val="5"/>
              </c:numCache>
            </c:numRef>
          </c:val>
          <c:extLst>
            <c:ext xmlns:c16="http://schemas.microsoft.com/office/drawing/2014/chart" uri="{C3380CC4-5D6E-409C-BE32-E72D297353CC}">
              <c16:uniqueId val="{00000001-56E0-4B0F-BE7A-5A1431E06E0E}"/>
            </c:ext>
          </c:extLst>
        </c:ser>
        <c:ser>
          <c:idx val="2"/>
          <c:order val="2"/>
          <c:spPr>
            <a:ln w="76200">
              <a:solidFill>
                <a:schemeClr val="accent2"/>
              </a:solidFill>
            </a:ln>
          </c:spPr>
          <c:marker>
            <c:symbol val="square"/>
            <c:size val="7"/>
            <c:spPr>
              <a:solidFill>
                <a:srgbClr val="C00000"/>
              </a:solidFill>
              <a:ln w="76200">
                <a:solidFill>
                  <a:schemeClr val="accent2"/>
                </a:solidFill>
              </a:ln>
              <a:scene3d>
                <a:camera prst="orthographicFront"/>
                <a:lightRig rig="threePt" dir="t"/>
              </a:scene3d>
              <a:sp3d>
                <a:bevelT/>
              </a:sp3d>
            </c:spPr>
          </c:marker>
          <c:cat>
            <c:strRef>
              <c:f>'5'!$C$43:$C$47</c:f>
              <c:strCache>
                <c:ptCount val="5"/>
                <c:pt idx="0">
                  <c:v>GEST. PLAN DE MERCADEO</c:v>
                </c:pt>
                <c:pt idx="1">
                  <c:v>INVESTIGACIÓN DE MERCADOS</c:v>
                </c:pt>
                <c:pt idx="2">
                  <c:v>SERVICIO AL CLIENTE</c:v>
                </c:pt>
                <c:pt idx="3">
                  <c:v>GESTIÓN DE VENTAS</c:v>
                </c:pt>
                <c:pt idx="4">
                  <c:v>GESTIÓN DE ALIANZAS</c:v>
                </c:pt>
              </c:strCache>
            </c:strRef>
          </c:cat>
          <c:val>
            <c:numRef>
              <c:f>'5'!$I$43:$I$47</c:f>
              <c:numCache>
                <c:formatCode>0%</c:formatCode>
                <c:ptCount val="5"/>
                <c:pt idx="0">
                  <c:v>0.45714285714285713</c:v>
                </c:pt>
                <c:pt idx="1">
                  <c:v>0.53333333333333333</c:v>
                </c:pt>
                <c:pt idx="2">
                  <c:v>0.5</c:v>
                </c:pt>
                <c:pt idx="3">
                  <c:v>0.52</c:v>
                </c:pt>
                <c:pt idx="4">
                  <c:v>0.26666666666666666</c:v>
                </c:pt>
              </c:numCache>
            </c:numRef>
          </c:val>
          <c:extLst>
            <c:ext xmlns:c16="http://schemas.microsoft.com/office/drawing/2014/chart" uri="{C3380CC4-5D6E-409C-BE32-E72D297353CC}">
              <c16:uniqueId val="{00000002-56E0-4B0F-BE7A-5A1431E06E0E}"/>
            </c:ext>
          </c:extLst>
        </c:ser>
        <c:dLbls>
          <c:showLegendKey val="0"/>
          <c:showVal val="0"/>
          <c:showCatName val="0"/>
          <c:showSerName val="0"/>
          <c:showPercent val="0"/>
          <c:showBubbleSize val="0"/>
        </c:dLbls>
        <c:axId val="212252672"/>
        <c:axId val="212253232"/>
      </c:radarChart>
      <c:catAx>
        <c:axId val="212252672"/>
        <c:scaling>
          <c:orientation val="minMax"/>
        </c:scaling>
        <c:delete val="0"/>
        <c:axPos val="b"/>
        <c:majorGridlines/>
        <c:numFmt formatCode="General" sourceLinked="0"/>
        <c:majorTickMark val="out"/>
        <c:minorTickMark val="none"/>
        <c:tickLblPos val="nextTo"/>
        <c:txPr>
          <a:bodyPr/>
          <a:lstStyle/>
          <a:p>
            <a:pPr>
              <a:defRPr b="1"/>
            </a:pPr>
            <a:endParaRPr lang="es-CO"/>
          </a:p>
        </c:txPr>
        <c:crossAx val="212253232"/>
        <c:crosses val="autoZero"/>
        <c:auto val="1"/>
        <c:lblAlgn val="ctr"/>
        <c:lblOffset val="100"/>
        <c:noMultiLvlLbl val="0"/>
      </c:catAx>
      <c:valAx>
        <c:axId val="212253232"/>
        <c:scaling>
          <c:orientation val="minMax"/>
          <c:max val="1"/>
        </c:scaling>
        <c:delete val="0"/>
        <c:axPos val="l"/>
        <c:majorGridlines/>
        <c:numFmt formatCode="0%" sourceLinked="0"/>
        <c:majorTickMark val="cross"/>
        <c:minorTickMark val="none"/>
        <c:tickLblPos val="nextTo"/>
        <c:spPr>
          <a:effectLst/>
        </c:spPr>
        <c:txPr>
          <a:bodyPr/>
          <a:lstStyle/>
          <a:p>
            <a:pPr>
              <a:defRPr sz="1200" b="0"/>
            </a:pPr>
            <a:endParaRPr lang="es-CO"/>
          </a:p>
        </c:txPr>
        <c:crossAx val="212252672"/>
        <c:crosses val="autoZero"/>
        <c:crossBetween val="between"/>
      </c:valAx>
      <c:spPr>
        <a:noFill/>
      </c:spPr>
    </c:plotArea>
    <c:plotVisOnly val="1"/>
    <c:dispBlanksAs val="gap"/>
    <c:showDLblsOverMax val="0"/>
  </c:chart>
  <c:spPr>
    <a:noFill/>
    <a:ln>
      <a:noFill/>
    </a:ln>
    <a:effectLst/>
  </c:spPr>
  <c:txPr>
    <a:bodyPr/>
    <a:lstStyle/>
    <a:p>
      <a:pPr>
        <a:defRPr sz="1600"/>
      </a:pPr>
      <a:endParaRPr lang="es-CO"/>
    </a:p>
  </c:txPr>
  <c:printSettings>
    <c:headerFooter/>
    <c:pageMargins b="0.75000000000000899" l="0.70000000000000195" r="0.70000000000000195" t="0.75000000000000899"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'5'!$B$76</c:f>
          <c:strCache>
            <c:ptCount val="1"/>
            <c:pt idx="0">
              <c:v>Costo por Adquisición de Cliente</c:v>
            </c:pt>
          </c:strCache>
        </c:strRef>
      </c:tx>
      <c:layout>
        <c:manualLayout>
          <c:xMode val="edge"/>
          <c:yMode val="edge"/>
          <c:x val="7.8687117880510582E-2"/>
          <c:y val="6.229754462345134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302"/>
          <c:w val="0.86713344580062701"/>
          <c:h val="0.60695082027673797"/>
        </c:manualLayout>
      </c:layout>
      <c:lineChart>
        <c:grouping val="standard"/>
        <c:varyColors val="0"/>
        <c:ser>
          <c:idx val="0"/>
          <c:order val="0"/>
          <c:tx>
            <c:strRef>
              <c:f>'5'!$B$76:$D$76</c:f>
              <c:strCache>
                <c:ptCount val="3"/>
                <c:pt idx="0">
                  <c:v>Costo por Adquisición de Cliente</c:v>
                </c:pt>
                <c:pt idx="1">
                  <c:v>CAC= (Total de Gastos de Marketing) / (Numero de Nuevos Clientes Adquiridos)</c:v>
                </c:pt>
              </c:strCache>
            </c:strRef>
          </c:tx>
          <c:marker>
            <c:spPr>
              <a:solidFill>
                <a:srgbClr val="C00000"/>
              </a:solidFill>
            </c:spPr>
          </c:marker>
          <c:trendline>
            <c:spPr>
              <a:ln w="38100"/>
            </c:spPr>
            <c:trendlineType val="linear"/>
            <c:dispRSqr val="0"/>
            <c:dispEq val="1"/>
            <c:trendlineLbl>
              <c:layout>
                <c:manualLayout>
                  <c:x val="-9.8460440621614895E-2"/>
                  <c:y val="-1.39515926081808E-2"/>
                </c:manualLayout>
              </c:layout>
              <c:numFmt formatCode="General" sourceLinked="0"/>
              <c:txPr>
                <a:bodyPr/>
                <a:lstStyle/>
                <a:p>
                  <a:pPr>
                    <a:defRPr sz="1400" b="1"/>
                  </a:pPr>
                  <a:endParaRPr lang="es-CO"/>
                </a:p>
              </c:txPr>
            </c:trendlineLbl>
          </c:trendline>
          <c:val>
            <c:numRef>
              <c:f>'5'!$E$76:$H$76</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D644-4575-814C-30422972F1FA}"/>
            </c:ext>
          </c:extLst>
        </c:ser>
        <c:dLbls>
          <c:showLegendKey val="0"/>
          <c:showVal val="0"/>
          <c:showCatName val="0"/>
          <c:showSerName val="0"/>
          <c:showPercent val="0"/>
          <c:showBubbleSize val="0"/>
        </c:dLbls>
        <c:marker val="1"/>
        <c:smooth val="0"/>
        <c:axId val="212256032"/>
        <c:axId val="212256592"/>
      </c:lineChart>
      <c:catAx>
        <c:axId val="2122560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56592"/>
        <c:crosses val="autoZero"/>
        <c:auto val="1"/>
        <c:lblAlgn val="ctr"/>
        <c:lblOffset val="100"/>
        <c:noMultiLvlLbl val="0"/>
      </c:catAx>
      <c:valAx>
        <c:axId val="21225659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2560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'5'!$B$77</c:f>
          <c:strCache>
            <c:ptCount val="1"/>
            <c:pt idx="0">
              <c:v>Nivel de ventas</c:v>
            </c:pt>
          </c:strCache>
        </c:strRef>
      </c:tx>
      <c:layout>
        <c:manualLayout>
          <c:xMode val="edge"/>
          <c:yMode val="edge"/>
          <c:x val="0.3662527514134083"/>
          <c:y val="6.954246919629802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39485445024"/>
        </c:manualLayout>
      </c:layout>
      <c:lineChart>
        <c:grouping val="standard"/>
        <c:varyColors val="0"/>
        <c:ser>
          <c:idx val="0"/>
          <c:order val="0"/>
          <c:tx>
            <c:strRef>
              <c:f>'5'!$B$77:$D$77</c:f>
              <c:strCache>
                <c:ptCount val="3"/>
                <c:pt idx="0">
                  <c:v>Nivel de ventas</c:v>
                </c:pt>
                <c:pt idx="1">
                  <c:v>Volumen de venta neta</c:v>
                </c:pt>
              </c:strCache>
            </c:strRef>
          </c:tx>
          <c:marker>
            <c:spPr>
              <a:solidFill>
                <a:srgbClr val="C00000"/>
              </a:solidFill>
            </c:spPr>
          </c:marker>
          <c:trendline>
            <c:spPr>
              <a:ln w="38100"/>
            </c:spPr>
            <c:trendlineType val="linear"/>
            <c:dispRSqr val="0"/>
            <c:dispEq val="1"/>
            <c:trendlineLbl>
              <c:layout>
                <c:manualLayout>
                  <c:x val="-9.1723082339532594E-2"/>
                  <c:y val="-0.161678963947742"/>
                </c:manualLayout>
              </c:layout>
              <c:numFmt formatCode="General" sourceLinked="0"/>
              <c:txPr>
                <a:bodyPr/>
                <a:lstStyle/>
                <a:p>
                  <a:pPr>
                    <a:defRPr sz="1400" b="1"/>
                  </a:pPr>
                  <a:endParaRPr lang="es-CO"/>
                </a:p>
              </c:txPr>
            </c:trendlineLbl>
          </c:trendline>
          <c:val>
            <c:numRef>
              <c:f>'5'!$E$77:$H$77</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34F0-4C3F-A416-3B08D44B4E50}"/>
            </c:ext>
          </c:extLst>
        </c:ser>
        <c:dLbls>
          <c:showLegendKey val="0"/>
          <c:showVal val="0"/>
          <c:showCatName val="0"/>
          <c:showSerName val="0"/>
          <c:showPercent val="0"/>
          <c:showBubbleSize val="0"/>
        </c:dLbls>
        <c:marker val="1"/>
        <c:smooth val="0"/>
        <c:axId val="212258832"/>
        <c:axId val="212259392"/>
      </c:lineChart>
      <c:catAx>
        <c:axId val="2122588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59392"/>
        <c:crosses val="autoZero"/>
        <c:auto val="1"/>
        <c:lblAlgn val="ctr"/>
        <c:lblOffset val="100"/>
        <c:noMultiLvlLbl val="0"/>
      </c:catAx>
      <c:valAx>
        <c:axId val="21225939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2588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'5'!$B$78</c:f>
          <c:strCache>
            <c:ptCount val="1"/>
            <c:pt idx="0">
              <c:v>Tasa de crecimiento</c:v>
            </c:pt>
          </c:strCache>
        </c:strRef>
      </c:tx>
      <c:layout>
        <c:manualLayout>
          <c:xMode val="edge"/>
          <c:yMode val="edge"/>
          <c:x val="0.32399640444897743"/>
          <c:y val="7.6456130488151808E-2"/>
        </c:manualLayout>
      </c:layout>
      <c:overlay val="0"/>
      <c:txPr>
        <a:bodyPr/>
        <a:lstStyle/>
        <a:p>
          <a:pPr>
            <a:defRPr sz="20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0681047641653096"/>
        </c:manualLayout>
      </c:layout>
      <c:lineChart>
        <c:grouping val="standard"/>
        <c:varyColors val="0"/>
        <c:ser>
          <c:idx val="0"/>
          <c:order val="0"/>
          <c:tx>
            <c:strRef>
              <c:f>'5'!$B$78:$D$78</c:f>
              <c:strCache>
                <c:ptCount val="3"/>
                <c:pt idx="0">
                  <c:v>Tasa de crecimiento</c:v>
                </c:pt>
                <c:pt idx="1">
                  <c:v>Var Crecimiento = (Venta Nuevo Año - Venta año Anterior)/Venta año anterior</c:v>
                </c:pt>
              </c:strCache>
            </c:strRef>
          </c:tx>
          <c:marker>
            <c:spPr>
              <a:solidFill>
                <a:srgbClr val="C00000"/>
              </a:solidFill>
            </c:spPr>
          </c:marker>
          <c:trendline>
            <c:spPr>
              <a:ln w="38100"/>
            </c:spPr>
            <c:trendlineType val="linear"/>
            <c:dispRSqr val="0"/>
            <c:dispEq val="1"/>
            <c:trendlineLbl>
              <c:layout>
                <c:manualLayout>
                  <c:x val="8.4122716411120693E-2"/>
                  <c:y val="-7.0181560444298297E-2"/>
                </c:manualLayout>
              </c:layout>
              <c:numFmt formatCode="General" sourceLinked="0"/>
              <c:txPr>
                <a:bodyPr/>
                <a:lstStyle/>
                <a:p>
                  <a:pPr>
                    <a:defRPr sz="1400" b="1"/>
                  </a:pPr>
                  <a:endParaRPr lang="es-CO"/>
                </a:p>
              </c:txPr>
            </c:trendlineLbl>
          </c:trendline>
          <c:val>
            <c:numRef>
              <c:f>'5'!$E$78:$H$78</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2623-4A1B-A163-CB03D7FC6CBA}"/>
            </c:ext>
          </c:extLst>
        </c:ser>
        <c:dLbls>
          <c:showLegendKey val="0"/>
          <c:showVal val="0"/>
          <c:showCatName val="0"/>
          <c:showSerName val="0"/>
          <c:showPercent val="0"/>
          <c:showBubbleSize val="0"/>
        </c:dLbls>
        <c:marker val="1"/>
        <c:smooth val="0"/>
        <c:axId val="212261632"/>
        <c:axId val="212262192"/>
      </c:lineChart>
      <c:catAx>
        <c:axId val="2122616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62192"/>
        <c:crosses val="autoZero"/>
        <c:auto val="1"/>
        <c:lblAlgn val="ctr"/>
        <c:lblOffset val="100"/>
        <c:noMultiLvlLbl val="0"/>
      </c:catAx>
      <c:valAx>
        <c:axId val="212262192"/>
        <c:scaling>
          <c:orientation val="minMax"/>
        </c:scaling>
        <c:delete val="0"/>
        <c:axPos val="l"/>
        <c:majorGridlines/>
        <c:numFmt formatCode="0.00%" sourceLinked="1"/>
        <c:majorTickMark val="out"/>
        <c:minorTickMark val="none"/>
        <c:tickLblPos val="nextTo"/>
        <c:txPr>
          <a:bodyPr/>
          <a:lstStyle/>
          <a:p>
            <a:pPr>
              <a:defRPr sz="1200" b="1"/>
            </a:pPr>
            <a:endParaRPr lang="es-CO"/>
          </a:p>
        </c:txPr>
        <c:crossAx val="2122616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'5'!$B$79</c:f>
          <c:strCache>
            <c:ptCount val="1"/>
            <c:pt idx="0">
              <c:v>Participación Clientes</c:v>
            </c:pt>
          </c:strCache>
        </c:strRef>
      </c:tx>
      <c:layout>
        <c:manualLayout>
          <c:xMode val="edge"/>
          <c:yMode val="edge"/>
          <c:x val="0.19384347654331699"/>
          <c:y val="6.2222229907538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26726707763401"/>
        </c:manualLayout>
      </c:layout>
      <c:lineChart>
        <c:grouping val="standard"/>
        <c:varyColors val="0"/>
        <c:ser>
          <c:idx val="0"/>
          <c:order val="0"/>
          <c:marker>
            <c:spPr>
              <a:solidFill>
                <a:srgbClr val="C00000"/>
              </a:solidFill>
            </c:spPr>
          </c:marker>
          <c:trendline>
            <c:spPr>
              <a:ln w="38100"/>
            </c:spPr>
            <c:trendlineType val="linear"/>
            <c:dispRSqr val="0"/>
            <c:dispEq val="1"/>
            <c:trendlineLbl>
              <c:layout>
                <c:manualLayout>
                  <c:x val="-0.12937614022230501"/>
                  <c:y val="-3.3475343011621903E-2"/>
                </c:manualLayout>
              </c:layout>
              <c:numFmt formatCode="General" sourceLinked="0"/>
              <c:txPr>
                <a:bodyPr/>
                <a:lstStyle/>
                <a:p>
                  <a:pPr>
                    <a:defRPr sz="1400" b="1"/>
                  </a:pPr>
                  <a:endParaRPr lang="es-CO"/>
                </a:p>
              </c:txPr>
            </c:trendlineLbl>
          </c:trendline>
          <c:val>
            <c:numRef>
              <c:f>'5'!#REF!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B89A-4E6A-B037-12C312E524D5}"/>
            </c:ext>
          </c:extLst>
        </c:ser>
        <c:dLbls>
          <c:showLegendKey val="0"/>
          <c:showVal val="0"/>
          <c:showCatName val="0"/>
          <c:showSerName val="0"/>
          <c:showPercent val="0"/>
          <c:showBubbleSize val="0"/>
        </c:dLbls>
        <c:marker val="1"/>
        <c:smooth val="0"/>
        <c:axId val="212264432"/>
        <c:axId val="212264992"/>
      </c:lineChart>
      <c:catAx>
        <c:axId val="2122644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64992"/>
        <c:crosses val="autoZero"/>
        <c:auto val="1"/>
        <c:lblAlgn val="ctr"/>
        <c:lblOffset val="100"/>
        <c:noMultiLvlLbl val="0"/>
      </c:catAx>
      <c:valAx>
        <c:axId val="212264992"/>
        <c:scaling>
          <c:orientation val="minMax"/>
        </c:scaling>
        <c:delete val="0"/>
        <c:axPos val="l"/>
        <c:majorGridlines/>
        <c:numFmt formatCode="General" sourceLinked="1"/>
        <c:majorTickMark val="out"/>
        <c:minorTickMark val="none"/>
        <c:tickLblPos val="nextTo"/>
        <c:txPr>
          <a:bodyPr/>
          <a:lstStyle/>
          <a:p>
            <a:pPr>
              <a:defRPr sz="1200" b="1"/>
            </a:pPr>
            <a:endParaRPr lang="es-CO"/>
          </a:p>
        </c:txPr>
        <c:crossAx val="2122644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EVALUACIÓN</a:t>
            </a:r>
            <a:r>
              <a:rPr lang="en-US" baseline="0"/>
              <a:t> GENERAL FUERZAS DE PORTER</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clustered"/>
        <c:varyColors val="0"/>
        <c:ser>
          <c:idx val="0"/>
          <c:order val="0"/>
          <c:tx>
            <c:strRef>
              <c:f>'2'!$L$6</c:f>
              <c:strCache>
                <c:ptCount val="1"/>
                <c:pt idx="0">
                  <c:v>PROMEDIO</c:v>
                </c:pt>
              </c:strCache>
            </c:strRef>
          </c:tx>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1"/>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'2'!$K$7:$K$11</c:f>
              <c:strCache>
                <c:ptCount val="5"/>
                <c:pt idx="0">
                  <c:v>NUEVOS COMPETIDORES</c:v>
                </c:pt>
                <c:pt idx="1">
                  <c:v>RIVALIDAD ENTRE COMPETIDORES</c:v>
                </c:pt>
                <c:pt idx="2">
                  <c:v>PODER DE LOS COMPRADORES</c:v>
                </c:pt>
                <c:pt idx="3">
                  <c:v>PODER DE LOS PROVEEDORES</c:v>
                </c:pt>
                <c:pt idx="4">
                  <c:v>PRODUCTOS SUSTITUTOS</c:v>
                </c:pt>
              </c:strCache>
            </c:strRef>
          </c:cat>
          <c:val>
            <c:numRef>
              <c:f>'2'!$L$7:$L$11</c:f>
              <c:numCache>
                <c:formatCode>0.00</c:formatCode>
                <c:ptCount val="5"/>
                <c:pt idx="0">
                  <c:v>0.9375</c:v>
                </c:pt>
                <c:pt idx="1">
                  <c:v>-0.42857142857142855</c:v>
                </c:pt>
                <c:pt idx="2">
                  <c:v>-0.5</c:v>
                </c:pt>
                <c:pt idx="3">
                  <c:v>0.72727272727272729</c:v>
                </c:pt>
                <c:pt idx="4">
                  <c:v>-0.2</c:v>
                </c:pt>
              </c:numCache>
            </c:numRef>
          </c:val>
          <c:extLst>
            <c:ext xmlns:c14="http://schemas.microsoft.com/office/drawing/2007/8/2/chart" uri="{6F2FDCE9-48DA-4B69-8628-5D25D57E5C99}">
              <c14:invertSolidFillFmt>
                <c14:spPr xmlns:c14="http://schemas.microsoft.com/office/drawing/2007/8/2/chart">
                  <a:solidFill>
                    <a:srgbClr val="FF33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14:spPr>
              </c14:invertSolidFillFmt>
            </c:ext>
            <c:ext xmlns:c16="http://schemas.microsoft.com/office/drawing/2014/chart" uri="{C3380CC4-5D6E-409C-BE32-E72D297353CC}">
              <c16:uniqueId val="{00000000-EB58-4CFF-86F1-6EACB1433017}"/>
            </c:ext>
          </c:extLst>
        </c:ser>
        <c:dLbls>
          <c:showLegendKey val="0"/>
          <c:showVal val="1"/>
          <c:showCatName val="0"/>
          <c:showSerName val="0"/>
          <c:showPercent val="0"/>
          <c:showBubbleSize val="0"/>
        </c:dLbls>
        <c:gapWidth val="150"/>
        <c:overlap val="-31"/>
        <c:axId val="1100191727"/>
        <c:axId val="1100200879"/>
      </c:barChart>
      <c:catAx>
        <c:axId val="1100191727"/>
        <c:scaling>
          <c:orientation val="maxMin"/>
        </c:scaling>
        <c:delete val="0"/>
        <c:axPos val="l"/>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00200879"/>
        <c:crosses val="autoZero"/>
        <c:auto val="1"/>
        <c:lblAlgn val="ctr"/>
        <c:lblOffset val="500"/>
        <c:tickMarkSkip val="1"/>
        <c:noMultiLvlLbl val="0"/>
      </c:catAx>
      <c:valAx>
        <c:axId val="1100200879"/>
        <c:scaling>
          <c:orientation val="minMax"/>
        </c:scaling>
        <c:delete val="1"/>
        <c:axPos val="t"/>
        <c:numFmt formatCode="0.00" sourceLinked="1"/>
        <c:majorTickMark val="none"/>
        <c:minorTickMark val="none"/>
        <c:tickLblPos val="nextTo"/>
        <c:crossAx val="1100191727"/>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'5'!$B$90</c:f>
          <c:strCache>
            <c:ptCount val="1"/>
            <c:pt idx="0">
              <c:v>Participación Categoria</c:v>
            </c:pt>
          </c:strCache>
        </c:strRef>
      </c:tx>
      <c:layout>
        <c:manualLayout>
          <c:xMode val="edge"/>
          <c:yMode val="edge"/>
          <c:x val="0.198742863579847"/>
          <c:y val="3.66013117103166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00944960313097"/>
        </c:manualLayout>
      </c:layout>
      <c:lineChart>
        <c:grouping val="standard"/>
        <c:varyColors val="0"/>
        <c:ser>
          <c:idx val="0"/>
          <c:order val="0"/>
          <c:tx>
            <c:strRef>
              <c:f>'5'!$B$79:$D$79</c:f>
              <c:strCache>
                <c:ptCount val="3"/>
                <c:pt idx="0">
                  <c:v>Participación Clientes</c:v>
                </c:pt>
                <c:pt idx="1">
                  <c:v>% Cliente = Venta Cliente / Venta Total</c:v>
                </c:pt>
              </c:strCache>
            </c:strRef>
          </c:tx>
          <c:marker>
            <c:spPr>
              <a:solidFill>
                <a:srgbClr val="C00000"/>
              </a:solidFill>
            </c:spPr>
          </c:marker>
          <c:trendline>
            <c:spPr>
              <a:ln w="38100"/>
            </c:spPr>
            <c:trendlineType val="linear"/>
            <c:dispRSqr val="0"/>
            <c:dispEq val="1"/>
            <c:trendlineLbl>
              <c:layout>
                <c:manualLayout>
                  <c:x val="-5.4103928487570299E-2"/>
                  <c:y val="-9.0876334146303204E-4"/>
                </c:manualLayout>
              </c:layout>
              <c:numFmt formatCode="General" sourceLinked="0"/>
              <c:txPr>
                <a:bodyPr/>
                <a:lstStyle/>
                <a:p>
                  <a:pPr>
                    <a:defRPr sz="1400" b="1"/>
                  </a:pPr>
                  <a:endParaRPr lang="es-CO"/>
                </a:p>
              </c:txPr>
            </c:trendlineLbl>
          </c:trendline>
          <c:val>
            <c:numRef>
              <c:f>'5'!$E$79:$H$79</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49C2-4838-A9A7-6A713ABE995F}"/>
            </c:ext>
          </c:extLst>
        </c:ser>
        <c:dLbls>
          <c:showLegendKey val="0"/>
          <c:showVal val="0"/>
          <c:showCatName val="0"/>
          <c:showSerName val="0"/>
          <c:showPercent val="0"/>
          <c:showBubbleSize val="0"/>
        </c:dLbls>
        <c:marker val="1"/>
        <c:smooth val="0"/>
        <c:axId val="212982432"/>
        <c:axId val="212982992"/>
      </c:lineChart>
      <c:catAx>
        <c:axId val="2129824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982992"/>
        <c:crosses val="autoZero"/>
        <c:auto val="1"/>
        <c:lblAlgn val="ctr"/>
        <c:lblOffset val="100"/>
        <c:noMultiLvlLbl val="0"/>
      </c:catAx>
      <c:valAx>
        <c:axId val="21298299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9824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'5'!$B$98</c:f>
          <c:strCache>
            <c:ptCount val="1"/>
            <c:pt idx="0">
              <c:v>Participación por Mercado</c:v>
            </c:pt>
          </c:strCache>
        </c:strRef>
      </c:tx>
      <c:layout>
        <c:manualLayout>
          <c:xMode val="edge"/>
          <c:yMode val="edge"/>
          <c:x val="0.31877784597485498"/>
          <c:y val="6.9542492249601198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00944960313097"/>
        </c:manualLayout>
      </c:layout>
      <c:lineChart>
        <c:grouping val="standard"/>
        <c:varyColors val="0"/>
        <c:ser>
          <c:idx val="0"/>
          <c:order val="0"/>
          <c:tx>
            <c:strRef>
              <c:f>'5'!$B$90:$D$90</c:f>
              <c:strCache>
                <c:ptCount val="3"/>
                <c:pt idx="0">
                  <c:v>Participación Categoria</c:v>
                </c:pt>
                <c:pt idx="1">
                  <c:v>% Categoria = Venta Categoria / Venta Total</c:v>
                </c:pt>
              </c:strCache>
            </c:strRef>
          </c:tx>
          <c:marker>
            <c:spPr>
              <a:solidFill>
                <a:srgbClr val="C00000"/>
              </a:solidFill>
            </c:spPr>
          </c:marker>
          <c:trendline>
            <c:spPr>
              <a:ln w="38100"/>
            </c:spPr>
            <c:trendlineType val="linear"/>
            <c:dispRSqr val="0"/>
            <c:dispEq val="1"/>
            <c:trendlineLbl>
              <c:layout>
                <c:manualLayout>
                  <c:x val="-7.7164412000113002E-3"/>
                  <c:y val="-9.2688650659196195E-2"/>
                </c:manualLayout>
              </c:layout>
              <c:numFmt formatCode="General" sourceLinked="0"/>
              <c:txPr>
                <a:bodyPr/>
                <a:lstStyle/>
                <a:p>
                  <a:pPr>
                    <a:defRPr sz="1400" b="1"/>
                  </a:pPr>
                  <a:endParaRPr lang="es-CO"/>
                </a:p>
              </c:txPr>
            </c:trendlineLbl>
          </c:trendline>
          <c:val>
            <c:numRef>
              <c:f>'5'!$E$90:$H$90</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DEA7-4769-8713-EE42A14CE19C}"/>
            </c:ext>
          </c:extLst>
        </c:ser>
        <c:dLbls>
          <c:showLegendKey val="0"/>
          <c:showVal val="0"/>
          <c:showCatName val="0"/>
          <c:showSerName val="0"/>
          <c:showPercent val="0"/>
          <c:showBubbleSize val="0"/>
        </c:dLbls>
        <c:marker val="1"/>
        <c:smooth val="0"/>
        <c:axId val="212985232"/>
        <c:axId val="212985792"/>
      </c:lineChart>
      <c:catAx>
        <c:axId val="2129852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985792"/>
        <c:crosses val="autoZero"/>
        <c:auto val="1"/>
        <c:lblAlgn val="ctr"/>
        <c:lblOffset val="100"/>
        <c:noMultiLvlLbl val="0"/>
      </c:catAx>
      <c:valAx>
        <c:axId val="21298579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9852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099" l="0.70000000000000195" r="0.70000000000000195" t="0.75000000000001099"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'5'!$B$104</c:f>
          <c:strCache>
            <c:ptCount val="1"/>
            <c:pt idx="0">
              <c:v>Tasa de Retención de Clientes</c:v>
            </c:pt>
          </c:strCache>
        </c:strRef>
      </c:tx>
      <c:layout>
        <c:manualLayout>
          <c:xMode val="edge"/>
          <c:yMode val="edge"/>
          <c:x val="0.13645757231377004"/>
          <c:y val="4.7480906264938172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00944960313097"/>
        </c:manualLayout>
      </c:layout>
      <c:lineChart>
        <c:grouping val="standard"/>
        <c:varyColors val="0"/>
        <c:ser>
          <c:idx val="0"/>
          <c:order val="0"/>
          <c:tx>
            <c:strRef>
              <c:f>'5'!$B$79:$D$79</c:f>
              <c:strCache>
                <c:ptCount val="3"/>
                <c:pt idx="0">
                  <c:v>Participación Clientes</c:v>
                </c:pt>
                <c:pt idx="1">
                  <c:v>% Cliente = Venta Cliente / Venta Total</c:v>
                </c:pt>
              </c:strCache>
            </c:strRef>
          </c:tx>
          <c:marker>
            <c:spPr>
              <a:solidFill>
                <a:srgbClr val="C00000"/>
              </a:solidFill>
            </c:spPr>
          </c:marker>
          <c:trendline>
            <c:spPr>
              <a:ln w="38100"/>
            </c:spPr>
            <c:trendlineType val="linear"/>
            <c:dispRSqr val="0"/>
            <c:dispEq val="1"/>
            <c:trendlineLbl>
              <c:layout>
                <c:manualLayout>
                  <c:x val="-5.4103928487570299E-2"/>
                  <c:y val="-9.0876334146303204E-4"/>
                </c:manualLayout>
              </c:layout>
              <c:numFmt formatCode="General" sourceLinked="0"/>
              <c:txPr>
                <a:bodyPr/>
                <a:lstStyle/>
                <a:p>
                  <a:pPr>
                    <a:defRPr sz="1400" b="1"/>
                  </a:pPr>
                  <a:endParaRPr lang="es-CO"/>
                </a:p>
              </c:txPr>
            </c:trendlineLbl>
          </c:trendline>
          <c:val>
            <c:numRef>
              <c:f>'5'!$E$79:$H$79</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65A3-4077-85C6-17FA3193C6C6}"/>
            </c:ext>
          </c:extLst>
        </c:ser>
        <c:dLbls>
          <c:showLegendKey val="0"/>
          <c:showVal val="0"/>
          <c:showCatName val="0"/>
          <c:showSerName val="0"/>
          <c:showPercent val="0"/>
          <c:showBubbleSize val="0"/>
        </c:dLbls>
        <c:marker val="1"/>
        <c:smooth val="0"/>
        <c:axId val="212982432"/>
        <c:axId val="212982992"/>
      </c:lineChart>
      <c:catAx>
        <c:axId val="2129824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982992"/>
        <c:crosses val="autoZero"/>
        <c:auto val="1"/>
        <c:lblAlgn val="ctr"/>
        <c:lblOffset val="100"/>
        <c:noMultiLvlLbl val="0"/>
      </c:catAx>
      <c:valAx>
        <c:axId val="21298299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9824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'5'!$B$105</c:f>
          <c:strCache>
            <c:ptCount val="1"/>
            <c:pt idx="0">
              <c:v>Cumplimiento Presupuesto de Ventas</c:v>
            </c:pt>
          </c:strCache>
        </c:strRef>
      </c:tx>
      <c:layout>
        <c:manualLayout>
          <c:xMode val="edge"/>
          <c:yMode val="edge"/>
          <c:x val="4.6607189330895853E-2"/>
          <c:y val="6.5915862491983002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00944960313097"/>
        </c:manualLayout>
      </c:layout>
      <c:lineChart>
        <c:grouping val="standard"/>
        <c:varyColors val="0"/>
        <c:ser>
          <c:idx val="0"/>
          <c:order val="0"/>
          <c:tx>
            <c:strRef>
              <c:f>'5'!$B$90:$D$90</c:f>
              <c:strCache>
                <c:ptCount val="3"/>
                <c:pt idx="0">
                  <c:v>Participación Categoria</c:v>
                </c:pt>
                <c:pt idx="1">
                  <c:v>% Categoria = Venta Categoria / Venta Total</c:v>
                </c:pt>
              </c:strCache>
            </c:strRef>
          </c:tx>
          <c:marker>
            <c:spPr>
              <a:solidFill>
                <a:srgbClr val="C00000"/>
              </a:solidFill>
            </c:spPr>
          </c:marker>
          <c:trendline>
            <c:spPr>
              <a:ln w="38100"/>
            </c:spPr>
            <c:trendlineType val="linear"/>
            <c:dispRSqr val="0"/>
            <c:dispEq val="1"/>
            <c:trendlineLbl>
              <c:layout>
                <c:manualLayout>
                  <c:x val="-7.7164412000113002E-3"/>
                  <c:y val="-9.2688650659196195E-2"/>
                </c:manualLayout>
              </c:layout>
              <c:numFmt formatCode="General" sourceLinked="0"/>
              <c:txPr>
                <a:bodyPr/>
                <a:lstStyle/>
                <a:p>
                  <a:pPr>
                    <a:defRPr sz="1400" b="1"/>
                  </a:pPr>
                  <a:endParaRPr lang="es-CO"/>
                </a:p>
              </c:txPr>
            </c:trendlineLbl>
          </c:trendline>
          <c:val>
            <c:numRef>
              <c:f>'5'!$E$90:$H$90</c:f>
            </c:numRef>
          </c:val>
          <c:smooth val="0"/>
          <c:extLst>
            <c:ext xmlns:c15="http://schemas.microsoft.com/office/drawing/2012/chart" uri="{02D57815-91ED-43cb-92C2-25804820EDAC}">
              <c15:filteredCategoryTitle>
                <c15:cat>
                  <c:multiLvlStrRef>
                    <c:extLst>
                      <c:ext uri="{02D57815-91ED-43cb-92C2-25804820EDAC}">
                        <c15:formulaRef>
                          <c15:sqref>'5'!$E$75:$H$75</c15:sqref>
                        </c15:formulaRef>
                      </c:ext>
                    </c:extLst>
                  </c:multiLvlStrRef>
                </c15:cat>
              </c15:filteredCategoryTitle>
            </c:ext>
            <c:ext xmlns:c16="http://schemas.microsoft.com/office/drawing/2014/chart" uri="{C3380CC4-5D6E-409C-BE32-E72D297353CC}">
              <c16:uniqueId val="{00000001-D064-469B-8C53-52EE13A5119D}"/>
            </c:ext>
          </c:extLst>
        </c:ser>
        <c:dLbls>
          <c:showLegendKey val="0"/>
          <c:showVal val="0"/>
          <c:showCatName val="0"/>
          <c:showSerName val="0"/>
          <c:showPercent val="0"/>
          <c:showBubbleSize val="0"/>
        </c:dLbls>
        <c:marker val="1"/>
        <c:smooth val="0"/>
        <c:axId val="212985232"/>
        <c:axId val="212985792"/>
      </c:lineChart>
      <c:catAx>
        <c:axId val="212985232"/>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985792"/>
        <c:crosses val="autoZero"/>
        <c:auto val="1"/>
        <c:lblAlgn val="ctr"/>
        <c:lblOffset val="100"/>
        <c:noMultiLvlLbl val="0"/>
      </c:catAx>
      <c:valAx>
        <c:axId val="21298579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9852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099" l="0.70000000000000195" r="0.70000000000000195" t="0.75000000000001099"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6"/>
    </mc:Choice>
    <mc:Fallback>
      <c:style val="36"/>
    </mc:Fallback>
  </mc:AlternateContent>
  <c:chart>
    <c:title>
      <c:tx>
        <c:rich>
          <a:bodyPr/>
          <a:lstStyle/>
          <a:p>
            <a:pPr>
              <a:defRPr lang="en-US" sz="2400">
                <a:solidFill>
                  <a:srgbClr val="C00000"/>
                </a:solidFill>
              </a:defRPr>
            </a:pPr>
            <a:r>
              <a:rPr lang="en-US" sz="2400" b="1" i="0" baseline="0">
                <a:solidFill>
                  <a:srgbClr val="C00000"/>
                </a:solidFill>
              </a:rPr>
              <a:t>RADAR DE MEDICIÓN - FINANCIERO</a:t>
            </a:r>
          </a:p>
        </c:rich>
      </c:tx>
      <c:overlay val="0"/>
    </c:title>
    <c:autoTitleDeleted val="0"/>
    <c:plotArea>
      <c:layout>
        <c:manualLayout>
          <c:layoutTarget val="inner"/>
          <c:xMode val="edge"/>
          <c:yMode val="edge"/>
          <c:x val="0.33816347617067799"/>
          <c:y val="0.16371527304213979"/>
          <c:w val="0.28583176803005989"/>
          <c:h val="0.76872117147103636"/>
        </c:manualLayout>
      </c:layout>
      <c:radarChart>
        <c:radarStyle val="marker"/>
        <c:varyColors val="0"/>
        <c:ser>
          <c:idx val="0"/>
          <c:order val="0"/>
          <c:marker>
            <c:symbol val="none"/>
          </c:marker>
          <c:cat>
            <c:strRef>
              <c:f>'6'!$C$53:$C$60</c:f>
              <c:strCache>
                <c:ptCount val="8"/>
                <c:pt idx="0">
                  <c:v>ALINEACIÓN ESTRATEGICA</c:v>
                </c:pt>
                <c:pt idx="1">
                  <c:v>ESTRUCTURA SIST. INFO.</c:v>
                </c:pt>
                <c:pt idx="2">
                  <c:v>GESTIÓN DE PRESUPUESTOS</c:v>
                </c:pt>
                <c:pt idx="3">
                  <c:v>GESTIÓN DE RESULTADOS</c:v>
                </c:pt>
                <c:pt idx="4">
                  <c:v>MEJORAMIENTO FINANCIERO</c:v>
                </c:pt>
                <c:pt idx="5">
                  <c:v>GESTIÓN DE INVERSIONES</c:v>
                </c:pt>
                <c:pt idx="6">
                  <c:v>SISTEMAS DE INFORMACIÓN</c:v>
                </c:pt>
                <c:pt idx="7">
                  <c:v>SISTEMA DE COSTEO</c:v>
                </c:pt>
              </c:strCache>
            </c:strRef>
          </c:cat>
          <c:val>
            <c:numRef>
              <c:f>'6'!$D$53:$D$60</c:f>
              <c:numCache>
                <c:formatCode>General</c:formatCode>
                <c:ptCount val="8"/>
              </c:numCache>
            </c:numRef>
          </c:val>
          <c:extLst>
            <c:ext xmlns:c16="http://schemas.microsoft.com/office/drawing/2014/chart" uri="{C3380CC4-5D6E-409C-BE32-E72D297353CC}">
              <c16:uniqueId val="{00000000-6834-4D3E-94ED-466BC72F46DA}"/>
            </c:ext>
          </c:extLst>
        </c:ser>
        <c:ser>
          <c:idx val="1"/>
          <c:order val="1"/>
          <c:marker>
            <c:symbol val="none"/>
          </c:marker>
          <c:cat>
            <c:strRef>
              <c:f>'6'!$C$53:$C$60</c:f>
              <c:strCache>
                <c:ptCount val="8"/>
                <c:pt idx="0">
                  <c:v>ALINEACIÓN ESTRATEGICA</c:v>
                </c:pt>
                <c:pt idx="1">
                  <c:v>ESTRUCTURA SIST. INFO.</c:v>
                </c:pt>
                <c:pt idx="2">
                  <c:v>GESTIÓN DE PRESUPUESTOS</c:v>
                </c:pt>
                <c:pt idx="3">
                  <c:v>GESTIÓN DE RESULTADOS</c:v>
                </c:pt>
                <c:pt idx="4">
                  <c:v>MEJORAMIENTO FINANCIERO</c:v>
                </c:pt>
                <c:pt idx="5">
                  <c:v>GESTIÓN DE INVERSIONES</c:v>
                </c:pt>
                <c:pt idx="6">
                  <c:v>SISTEMAS DE INFORMACIÓN</c:v>
                </c:pt>
                <c:pt idx="7">
                  <c:v>SISTEMA DE COSTEO</c:v>
                </c:pt>
              </c:strCache>
            </c:strRef>
          </c:cat>
          <c:val>
            <c:numRef>
              <c:f>'6'!$H$53:$H$60</c:f>
              <c:numCache>
                <c:formatCode>General</c:formatCode>
                <c:ptCount val="8"/>
              </c:numCache>
            </c:numRef>
          </c:val>
          <c:extLst>
            <c:ext xmlns:c16="http://schemas.microsoft.com/office/drawing/2014/chart" uri="{C3380CC4-5D6E-409C-BE32-E72D297353CC}">
              <c16:uniqueId val="{00000001-6834-4D3E-94ED-466BC72F46DA}"/>
            </c:ext>
          </c:extLst>
        </c:ser>
        <c:ser>
          <c:idx val="2"/>
          <c:order val="2"/>
          <c:spPr>
            <a:ln w="76200">
              <a:solidFill>
                <a:schemeClr val="accent2"/>
              </a:solidFill>
            </a:ln>
          </c:spPr>
          <c:marker>
            <c:symbol val="square"/>
            <c:size val="7"/>
            <c:spPr>
              <a:solidFill>
                <a:schemeClr val="accent2"/>
              </a:solidFill>
              <a:ln w="76200">
                <a:solidFill>
                  <a:schemeClr val="accent2"/>
                </a:solidFill>
              </a:ln>
              <a:scene3d>
                <a:camera prst="orthographicFront"/>
                <a:lightRig rig="threePt" dir="t"/>
              </a:scene3d>
              <a:sp3d>
                <a:bevelT/>
              </a:sp3d>
            </c:spPr>
          </c:marker>
          <c:cat>
            <c:strRef>
              <c:f>'6'!$C$53:$C$60</c:f>
              <c:strCache>
                <c:ptCount val="8"/>
                <c:pt idx="0">
                  <c:v>ALINEACIÓN ESTRATEGICA</c:v>
                </c:pt>
                <c:pt idx="1">
                  <c:v>ESTRUCTURA SIST. INFO.</c:v>
                </c:pt>
                <c:pt idx="2">
                  <c:v>GESTIÓN DE PRESUPUESTOS</c:v>
                </c:pt>
                <c:pt idx="3">
                  <c:v>GESTIÓN DE RESULTADOS</c:v>
                </c:pt>
                <c:pt idx="4">
                  <c:v>MEJORAMIENTO FINANCIERO</c:v>
                </c:pt>
                <c:pt idx="5">
                  <c:v>GESTIÓN DE INVERSIONES</c:v>
                </c:pt>
                <c:pt idx="6">
                  <c:v>SISTEMAS DE INFORMACIÓN</c:v>
                </c:pt>
                <c:pt idx="7">
                  <c:v>SISTEMA DE COSTEO</c:v>
                </c:pt>
              </c:strCache>
            </c:strRef>
          </c:cat>
          <c:val>
            <c:numRef>
              <c:f>'6'!$I$53:$I$60</c:f>
              <c:numCache>
                <c:formatCode>0%</c:formatCode>
                <c:ptCount val="8"/>
                <c:pt idx="0">
                  <c:v>0.35</c:v>
                </c:pt>
                <c:pt idx="1">
                  <c:v>0.52</c:v>
                </c:pt>
                <c:pt idx="2">
                  <c:v>0.45</c:v>
                </c:pt>
                <c:pt idx="3">
                  <c:v>0.53333333333333333</c:v>
                </c:pt>
                <c:pt idx="4">
                  <c:v>0.2</c:v>
                </c:pt>
                <c:pt idx="5">
                  <c:v>0.33333333333333337</c:v>
                </c:pt>
                <c:pt idx="6">
                  <c:v>0.66666666666666674</c:v>
                </c:pt>
                <c:pt idx="7">
                  <c:v>0.7</c:v>
                </c:pt>
              </c:numCache>
            </c:numRef>
          </c:val>
          <c:extLst>
            <c:ext xmlns:c16="http://schemas.microsoft.com/office/drawing/2014/chart" uri="{C3380CC4-5D6E-409C-BE32-E72D297353CC}">
              <c16:uniqueId val="{00000002-6834-4D3E-94ED-466BC72F46DA}"/>
            </c:ext>
          </c:extLst>
        </c:ser>
        <c:dLbls>
          <c:showLegendKey val="0"/>
          <c:showVal val="0"/>
          <c:showCatName val="0"/>
          <c:showSerName val="0"/>
          <c:showPercent val="0"/>
          <c:showBubbleSize val="0"/>
        </c:dLbls>
        <c:axId val="212991952"/>
        <c:axId val="212992512"/>
      </c:radarChart>
      <c:catAx>
        <c:axId val="212991952"/>
        <c:scaling>
          <c:orientation val="minMax"/>
        </c:scaling>
        <c:delete val="0"/>
        <c:axPos val="b"/>
        <c:majorGridlines/>
        <c:numFmt formatCode="General" sourceLinked="0"/>
        <c:majorTickMark val="out"/>
        <c:minorTickMark val="none"/>
        <c:tickLblPos val="nextTo"/>
        <c:txPr>
          <a:bodyPr/>
          <a:lstStyle/>
          <a:p>
            <a:pPr>
              <a:defRPr lang="en-US" sz="1400" b="1"/>
            </a:pPr>
            <a:endParaRPr lang="es-CO"/>
          </a:p>
        </c:txPr>
        <c:crossAx val="212992512"/>
        <c:crosses val="autoZero"/>
        <c:auto val="1"/>
        <c:lblAlgn val="ctr"/>
        <c:lblOffset val="100"/>
        <c:noMultiLvlLbl val="0"/>
      </c:catAx>
      <c:valAx>
        <c:axId val="212992512"/>
        <c:scaling>
          <c:orientation val="minMax"/>
          <c:max val="1"/>
        </c:scaling>
        <c:delete val="0"/>
        <c:axPos val="l"/>
        <c:majorGridlines/>
        <c:numFmt formatCode="0%" sourceLinked="0"/>
        <c:majorTickMark val="cross"/>
        <c:minorTickMark val="none"/>
        <c:tickLblPos val="nextTo"/>
        <c:txPr>
          <a:bodyPr/>
          <a:lstStyle/>
          <a:p>
            <a:pPr>
              <a:defRPr lang="en-US" sz="1200" b="1"/>
            </a:pPr>
            <a:endParaRPr lang="es-CO"/>
          </a:p>
        </c:txPr>
        <c:crossAx val="212991952"/>
        <c:crosses val="autoZero"/>
        <c:crossBetween val="between"/>
      </c:valAx>
      <c:spPr>
        <a:noFill/>
      </c:spPr>
    </c:plotArea>
    <c:plotVisOnly val="1"/>
    <c:dispBlanksAs val="gap"/>
    <c:showDLblsOverMax val="0"/>
  </c:chart>
  <c:spPr>
    <a:noFill/>
    <a:ln>
      <a:noFill/>
    </a:ln>
    <a:effectLst/>
  </c:spPr>
  <c:txPr>
    <a:bodyPr/>
    <a:lstStyle/>
    <a:p>
      <a:pPr>
        <a:defRPr sz="1600"/>
      </a:pPr>
      <a:endParaRPr lang="es-CO"/>
    </a:p>
  </c:txPr>
  <c:printSettings>
    <c:headerFooter/>
    <c:pageMargins b="0.75000000000000999" l="0.70000000000000195" r="0.70000000000000195" t="0.75000000000000999"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'6'!$B$95</c:f>
          <c:strCache>
            <c:ptCount val="1"/>
            <c:pt idx="0">
              <c:v>EBITDA</c:v>
            </c:pt>
          </c:strCache>
        </c:strRef>
      </c:tx>
      <c:layout>
        <c:manualLayout>
          <c:xMode val="edge"/>
          <c:yMode val="edge"/>
          <c:x val="0.43579542473306998"/>
          <c:y val="5.8562098736505398E-2"/>
        </c:manualLayout>
      </c:layout>
      <c:overlay val="0"/>
      <c:txPr>
        <a:bodyPr/>
        <a:lstStyle/>
        <a:p>
          <a:pPr>
            <a:defRPr lang="en-US" sz="2800">
              <a:solidFill>
                <a:srgbClr val="C00000"/>
              </a:solidFill>
            </a:defRPr>
          </a:pPr>
          <a:endParaRPr lang="es-CO"/>
        </a:p>
      </c:txPr>
    </c:title>
    <c:autoTitleDeleted val="0"/>
    <c:plotArea>
      <c:layout>
        <c:manualLayout>
          <c:layoutTarget val="inner"/>
          <c:xMode val="edge"/>
          <c:yMode val="edge"/>
          <c:x val="0.13178946060835001"/>
          <c:y val="0.26792016072299402"/>
          <c:w val="0.82303896247185304"/>
          <c:h val="0.64483528112834099"/>
        </c:manualLayout>
      </c:layout>
      <c:lineChart>
        <c:grouping val="standard"/>
        <c:varyColors val="0"/>
        <c:ser>
          <c:idx val="0"/>
          <c:order val="0"/>
          <c:tx>
            <c:strRef>
              <c:f>'6'!$B$95</c:f>
              <c:strCache>
                <c:ptCount val="1"/>
                <c:pt idx="0">
                  <c:v>EBITDA</c:v>
                </c:pt>
              </c:strCache>
            </c:strRef>
          </c:tx>
          <c:marker>
            <c:spPr>
              <a:solidFill>
                <a:srgbClr val="C00000"/>
              </a:solidFill>
            </c:spPr>
          </c:marker>
          <c:trendline>
            <c:spPr>
              <a:ln w="38100"/>
            </c:spPr>
            <c:trendlineType val="linear"/>
            <c:dispRSqr val="0"/>
            <c:dispEq val="1"/>
            <c:trendlineLbl>
              <c:layout>
                <c:manualLayout>
                  <c:x val="-3.6086746353982797E-2"/>
                  <c:y val="-5.1422825557860201E-2"/>
                </c:manualLayout>
              </c:layout>
              <c:numFmt formatCode="General" sourceLinked="0"/>
              <c:txPr>
                <a:bodyPr/>
                <a:lstStyle/>
                <a:p>
                  <a:pPr>
                    <a:defRPr lang="en-US" sz="1400" b="1"/>
                  </a:pPr>
                  <a:endParaRPr lang="es-CO"/>
                </a:p>
              </c:txPr>
            </c:trendlineLbl>
          </c:trendline>
          <c:val>
            <c:numRef>
              <c:f>'6'!$E$95:$H$95</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1-6977-4137-BE9D-3402203EB9E7}"/>
            </c:ext>
          </c:extLst>
        </c:ser>
        <c:dLbls>
          <c:showLegendKey val="0"/>
          <c:showVal val="0"/>
          <c:showCatName val="0"/>
          <c:showSerName val="0"/>
          <c:showPercent val="0"/>
          <c:showBubbleSize val="0"/>
        </c:dLbls>
        <c:marker val="1"/>
        <c:smooth val="0"/>
        <c:axId val="212995312"/>
        <c:axId val="212995872"/>
      </c:lineChart>
      <c:catAx>
        <c:axId val="212995312"/>
        <c:scaling>
          <c:orientation val="minMax"/>
        </c:scaling>
        <c:delete val="0"/>
        <c:axPos val="b"/>
        <c:numFmt formatCode="General" sourceLinked="1"/>
        <c:majorTickMark val="out"/>
        <c:minorTickMark val="none"/>
        <c:tickLblPos val="nextTo"/>
        <c:txPr>
          <a:bodyPr/>
          <a:lstStyle/>
          <a:p>
            <a:pPr>
              <a:defRPr lang="en-US" sz="1200" b="1"/>
            </a:pPr>
            <a:endParaRPr lang="es-CO"/>
          </a:p>
        </c:txPr>
        <c:crossAx val="212995872"/>
        <c:crosses val="autoZero"/>
        <c:auto val="1"/>
        <c:lblAlgn val="ctr"/>
        <c:lblOffset val="100"/>
        <c:noMultiLvlLbl val="0"/>
      </c:catAx>
      <c:valAx>
        <c:axId val="212995872"/>
        <c:scaling>
          <c:orientation val="minMax"/>
        </c:scaling>
        <c:delete val="0"/>
        <c:axPos val="l"/>
        <c:majorGridlines/>
        <c:numFmt formatCode="#,##0" sourceLinked="0"/>
        <c:majorTickMark val="out"/>
        <c:minorTickMark val="none"/>
        <c:tickLblPos val="nextTo"/>
        <c:txPr>
          <a:bodyPr/>
          <a:lstStyle/>
          <a:p>
            <a:pPr>
              <a:defRPr lang="en-US" sz="1200" b="1"/>
            </a:pPr>
            <a:endParaRPr lang="es-CO"/>
          </a:p>
        </c:txPr>
        <c:crossAx val="21299531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199" l="0.70000000000000195" r="0.70000000000000195" t="0.75000000000001199"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'6'!$B$96</c:f>
          <c:strCache>
            <c:ptCount val="1"/>
            <c:pt idx="0">
              <c:v>Utilidad Neta</c:v>
            </c:pt>
          </c:strCache>
        </c:strRef>
      </c:tx>
      <c:layout>
        <c:manualLayout>
          <c:xMode val="edge"/>
          <c:yMode val="edge"/>
          <c:x val="0.31783852176329302"/>
          <c:y val="5.8562098736505398E-2"/>
        </c:manualLayout>
      </c:layout>
      <c:overlay val="0"/>
      <c:txPr>
        <a:bodyPr/>
        <a:lstStyle/>
        <a:p>
          <a:pPr>
            <a:defRPr lang="en-US" sz="2800">
              <a:solidFill>
                <a:srgbClr val="C00000"/>
              </a:solidFill>
            </a:defRPr>
          </a:pPr>
          <a:endParaRPr lang="es-CO"/>
        </a:p>
      </c:txPr>
    </c:title>
    <c:autoTitleDeleted val="0"/>
    <c:plotArea>
      <c:layout>
        <c:manualLayout>
          <c:layoutTarget val="inner"/>
          <c:xMode val="edge"/>
          <c:yMode val="edge"/>
          <c:x val="0.13178946060835001"/>
          <c:y val="0.26792016072299502"/>
          <c:w val="0.82303896247185304"/>
          <c:h val="0.64483528112834099"/>
        </c:manualLayout>
      </c:layout>
      <c:lineChart>
        <c:grouping val="standard"/>
        <c:varyColors val="0"/>
        <c:ser>
          <c:idx val="0"/>
          <c:order val="0"/>
          <c:tx>
            <c:strRef>
              <c:f>'6'!$B$96</c:f>
              <c:strCache>
                <c:ptCount val="1"/>
                <c:pt idx="0">
                  <c:v>Utilidad Neta</c:v>
                </c:pt>
              </c:strCache>
            </c:strRef>
          </c:tx>
          <c:marker>
            <c:spPr>
              <a:solidFill>
                <a:srgbClr val="C00000"/>
              </a:solidFill>
            </c:spPr>
          </c:marker>
          <c:trendline>
            <c:spPr>
              <a:ln w="38100"/>
            </c:spPr>
            <c:trendlineType val="linear"/>
            <c:dispRSqr val="0"/>
            <c:dispEq val="1"/>
            <c:trendlineLbl>
              <c:layout>
                <c:manualLayout>
                  <c:x val="-0.11188085560280001"/>
                  <c:y val="-7.29807099559326E-3"/>
                </c:manualLayout>
              </c:layout>
              <c:numFmt formatCode="General" sourceLinked="0"/>
              <c:txPr>
                <a:bodyPr/>
                <a:lstStyle/>
                <a:p>
                  <a:pPr>
                    <a:defRPr lang="en-US" sz="1400" b="1"/>
                  </a:pPr>
                  <a:endParaRPr lang="es-CO"/>
                </a:p>
              </c:txPr>
            </c:trendlineLbl>
          </c:trendline>
          <c:val>
            <c:numRef>
              <c:f>'6'!$E$96:$H$96</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1-5DC1-4799-AB87-20460A5DAA4C}"/>
            </c:ext>
          </c:extLst>
        </c:ser>
        <c:dLbls>
          <c:showLegendKey val="0"/>
          <c:showVal val="0"/>
          <c:showCatName val="0"/>
          <c:showSerName val="0"/>
          <c:showPercent val="0"/>
          <c:showBubbleSize val="0"/>
        </c:dLbls>
        <c:marker val="1"/>
        <c:smooth val="0"/>
        <c:axId val="213950864"/>
        <c:axId val="213951424"/>
      </c:lineChart>
      <c:catAx>
        <c:axId val="213950864"/>
        <c:scaling>
          <c:orientation val="minMax"/>
        </c:scaling>
        <c:delete val="0"/>
        <c:axPos val="b"/>
        <c:numFmt formatCode="General" sourceLinked="1"/>
        <c:majorTickMark val="out"/>
        <c:minorTickMark val="none"/>
        <c:tickLblPos val="nextTo"/>
        <c:txPr>
          <a:bodyPr/>
          <a:lstStyle/>
          <a:p>
            <a:pPr>
              <a:defRPr lang="en-US" sz="1200" b="1"/>
            </a:pPr>
            <a:endParaRPr lang="es-CO"/>
          </a:p>
        </c:txPr>
        <c:crossAx val="213951424"/>
        <c:crosses val="autoZero"/>
        <c:auto val="1"/>
        <c:lblAlgn val="ctr"/>
        <c:lblOffset val="100"/>
        <c:noMultiLvlLbl val="0"/>
      </c:catAx>
      <c:valAx>
        <c:axId val="213951424"/>
        <c:scaling>
          <c:orientation val="minMax"/>
        </c:scaling>
        <c:delete val="0"/>
        <c:axPos val="l"/>
        <c:majorGridlines/>
        <c:numFmt formatCode="#,##0" sourceLinked="0"/>
        <c:majorTickMark val="out"/>
        <c:minorTickMark val="none"/>
        <c:tickLblPos val="nextTo"/>
        <c:txPr>
          <a:bodyPr/>
          <a:lstStyle/>
          <a:p>
            <a:pPr>
              <a:defRPr lang="en-US" sz="1200" b="1"/>
            </a:pPr>
            <a:endParaRPr lang="es-CO"/>
          </a:p>
        </c:txPr>
        <c:crossAx val="213950864"/>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199" l="0.70000000000000195" r="0.70000000000000195" t="0.75000000000001199"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'6'!$B$188</c:f>
          <c:strCache>
            <c:ptCount val="1"/>
            <c:pt idx="0">
              <c:v>Productividad Capital</c:v>
            </c:pt>
          </c:strCache>
        </c:strRef>
      </c:tx>
      <c:layout>
        <c:manualLayout>
          <c:xMode val="edge"/>
          <c:yMode val="edge"/>
          <c:x val="0.290866233302569"/>
          <c:y val="6.2222229907537799E-2"/>
        </c:manualLayout>
      </c:layout>
      <c:overlay val="0"/>
      <c:txPr>
        <a:bodyPr/>
        <a:lstStyle/>
        <a:p>
          <a:pPr>
            <a:defRPr lang="en-US" sz="2400">
              <a:solidFill>
                <a:srgbClr val="C00000"/>
              </a:solidFill>
            </a:defRPr>
          </a:pPr>
          <a:endParaRPr lang="es-CO"/>
        </a:p>
      </c:txPr>
    </c:title>
    <c:autoTitleDeleted val="0"/>
    <c:plotArea>
      <c:layout>
        <c:manualLayout>
          <c:layoutTarget val="inner"/>
          <c:xMode val="edge"/>
          <c:yMode val="edge"/>
          <c:x val="0.13178946060835001"/>
          <c:y val="0.26792016072299502"/>
          <c:w val="0.82303896247185304"/>
          <c:h val="0.64483528112834099"/>
        </c:manualLayout>
      </c:layout>
      <c:lineChart>
        <c:grouping val="standard"/>
        <c:varyColors val="0"/>
        <c:ser>
          <c:idx val="0"/>
          <c:order val="0"/>
          <c:tx>
            <c:strRef>
              <c:f>'6'!$B$188</c:f>
              <c:strCache>
                <c:ptCount val="1"/>
                <c:pt idx="0">
                  <c:v>Productividad Capital</c:v>
                </c:pt>
              </c:strCache>
            </c:strRef>
          </c:tx>
          <c:marker>
            <c:spPr>
              <a:solidFill>
                <a:srgbClr val="C00000"/>
              </a:solidFill>
            </c:spPr>
          </c:marker>
          <c:trendline>
            <c:spPr>
              <a:ln w="38100"/>
            </c:spPr>
            <c:trendlineType val="linear"/>
            <c:dispRSqr val="0"/>
            <c:dispEq val="1"/>
            <c:trendlineLbl>
              <c:layout>
                <c:manualLayout>
                  <c:x val="-0.13445282482382601"/>
                  <c:y val="-2.4929239865687598E-4"/>
                </c:manualLayout>
              </c:layout>
              <c:numFmt formatCode="General" sourceLinked="0"/>
              <c:txPr>
                <a:bodyPr/>
                <a:lstStyle/>
                <a:p>
                  <a:pPr>
                    <a:defRPr lang="en-US" sz="1400" b="1"/>
                  </a:pPr>
                  <a:endParaRPr lang="es-CO"/>
                </a:p>
              </c:txPr>
            </c:trendlineLbl>
          </c:trendline>
          <c:val>
            <c:numRef>
              <c:f>'6'!$E$188:$H$188</c:f>
            </c:numRef>
          </c:val>
          <c:smooth val="0"/>
          <c:extLst>
            <c:ext xmlns:c15="http://schemas.microsoft.com/office/drawing/2012/chart" uri="{02D57815-91ED-43cb-92C2-25804820EDAC}">
              <c15:filteredCategoryTitle>
                <c15:cat>
                  <c:multiLvlStrRef>
                    <c:extLst>
                      <c:ext uri="{02D57815-91ED-43cb-92C2-25804820EDAC}">
                        <c15:formulaRef>
                          <c15:sqref>'6'!$E$185:$H$185</c15:sqref>
                        </c15:formulaRef>
                      </c:ext>
                    </c:extLst>
                  </c:multiLvlStrRef>
                </c15:cat>
              </c15:filteredCategoryTitle>
            </c:ext>
            <c:ext xmlns:c16="http://schemas.microsoft.com/office/drawing/2014/chart" uri="{C3380CC4-5D6E-409C-BE32-E72D297353CC}">
              <c16:uniqueId val="{00000001-66AB-45AC-AB21-0BE79A8E4AD1}"/>
            </c:ext>
          </c:extLst>
        </c:ser>
        <c:dLbls>
          <c:showLegendKey val="0"/>
          <c:showVal val="0"/>
          <c:showCatName val="0"/>
          <c:showSerName val="0"/>
          <c:showPercent val="0"/>
          <c:showBubbleSize val="0"/>
        </c:dLbls>
        <c:marker val="1"/>
        <c:smooth val="0"/>
        <c:axId val="213953664"/>
        <c:axId val="213954224"/>
      </c:lineChart>
      <c:catAx>
        <c:axId val="213953664"/>
        <c:scaling>
          <c:orientation val="minMax"/>
        </c:scaling>
        <c:delete val="0"/>
        <c:axPos val="b"/>
        <c:numFmt formatCode="0" sourceLinked="1"/>
        <c:majorTickMark val="out"/>
        <c:minorTickMark val="none"/>
        <c:tickLblPos val="nextTo"/>
        <c:txPr>
          <a:bodyPr/>
          <a:lstStyle/>
          <a:p>
            <a:pPr>
              <a:defRPr lang="en-US" sz="1200" b="1"/>
            </a:pPr>
            <a:endParaRPr lang="es-CO"/>
          </a:p>
        </c:txPr>
        <c:crossAx val="213954224"/>
        <c:crosses val="autoZero"/>
        <c:auto val="1"/>
        <c:lblAlgn val="ctr"/>
        <c:lblOffset val="100"/>
        <c:noMultiLvlLbl val="0"/>
      </c:catAx>
      <c:valAx>
        <c:axId val="213954224"/>
        <c:scaling>
          <c:orientation val="minMax"/>
        </c:scaling>
        <c:delete val="0"/>
        <c:axPos val="l"/>
        <c:majorGridlines/>
        <c:numFmt formatCode="0.0%" sourceLinked="0"/>
        <c:majorTickMark val="out"/>
        <c:minorTickMark val="none"/>
        <c:tickLblPos val="nextTo"/>
        <c:txPr>
          <a:bodyPr/>
          <a:lstStyle/>
          <a:p>
            <a:pPr>
              <a:defRPr lang="en-US" sz="1200" b="1"/>
            </a:pPr>
            <a:endParaRPr lang="es-CO"/>
          </a:p>
        </c:txPr>
        <c:crossAx val="213953664"/>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199" l="0.70000000000000195" r="0.70000000000000195" t="0.75000000000001199"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'6'!$B$189</c:f>
          <c:strCache>
            <c:ptCount val="1"/>
            <c:pt idx="0">
              <c:v>Rentabilidad (U Neta Dep / Capital)</c:v>
            </c:pt>
          </c:strCache>
        </c:strRef>
      </c:tx>
      <c:layout>
        <c:manualLayout>
          <c:xMode val="edge"/>
          <c:yMode val="edge"/>
          <c:x val="0.179532385454236"/>
          <c:y val="4.0261442881347503E-2"/>
        </c:manualLayout>
      </c:layout>
      <c:overlay val="0"/>
      <c:txPr>
        <a:bodyPr/>
        <a:lstStyle/>
        <a:p>
          <a:pPr>
            <a:defRPr lang="en-US" sz="2400">
              <a:solidFill>
                <a:srgbClr val="C00000"/>
              </a:solidFill>
            </a:defRPr>
          </a:pPr>
          <a:endParaRPr lang="es-CO"/>
        </a:p>
      </c:txPr>
    </c:title>
    <c:autoTitleDeleted val="0"/>
    <c:plotArea>
      <c:layout>
        <c:manualLayout>
          <c:layoutTarget val="inner"/>
          <c:xMode val="edge"/>
          <c:yMode val="edge"/>
          <c:x val="0.13178946060835001"/>
          <c:y val="0.26792016072299502"/>
          <c:w val="0.82303896247185304"/>
          <c:h val="0.64483528112834099"/>
        </c:manualLayout>
      </c:layout>
      <c:lineChart>
        <c:grouping val="standard"/>
        <c:varyColors val="0"/>
        <c:ser>
          <c:idx val="0"/>
          <c:order val="0"/>
          <c:tx>
            <c:strRef>
              <c:f>'6'!$B$189</c:f>
              <c:strCache>
                <c:ptCount val="1"/>
                <c:pt idx="0">
                  <c:v>Rentabilidad (U Neta Dep / Capital)</c:v>
                </c:pt>
              </c:strCache>
            </c:strRef>
          </c:tx>
          <c:marker>
            <c:spPr>
              <a:solidFill>
                <a:srgbClr val="C00000"/>
              </a:solidFill>
            </c:spPr>
          </c:marker>
          <c:trendline>
            <c:spPr>
              <a:ln w="38100"/>
            </c:spPr>
            <c:trendlineType val="linear"/>
            <c:dispRSqr val="0"/>
            <c:dispEq val="1"/>
            <c:trendlineLbl>
              <c:layout>
                <c:manualLayout>
                  <c:x val="-7.0205867686635906E-2"/>
                  <c:y val="3.3761107561456401E-2"/>
                </c:manualLayout>
              </c:layout>
              <c:numFmt formatCode="General" sourceLinked="0"/>
              <c:txPr>
                <a:bodyPr/>
                <a:lstStyle/>
                <a:p>
                  <a:pPr>
                    <a:defRPr lang="en-US" sz="1400" b="1"/>
                  </a:pPr>
                  <a:endParaRPr lang="es-CO"/>
                </a:p>
              </c:txPr>
            </c:trendlineLbl>
          </c:trendline>
          <c:val>
            <c:numRef>
              <c:f>'6'!$E$189:$H$189</c:f>
            </c:numRef>
          </c:val>
          <c:smooth val="0"/>
          <c:extLst>
            <c:ext xmlns:c15="http://schemas.microsoft.com/office/drawing/2012/chart" uri="{02D57815-91ED-43cb-92C2-25804820EDAC}">
              <c15:filteredCategoryTitle>
                <c15:cat>
                  <c:multiLvlStrRef>
                    <c:extLst>
                      <c:ext uri="{02D57815-91ED-43cb-92C2-25804820EDAC}">
                        <c15:formulaRef>
                          <c15:sqref>'6'!$E$185:$H$185</c15:sqref>
                        </c15:formulaRef>
                      </c:ext>
                    </c:extLst>
                  </c:multiLvlStrRef>
                </c15:cat>
              </c15:filteredCategoryTitle>
            </c:ext>
            <c:ext xmlns:c16="http://schemas.microsoft.com/office/drawing/2014/chart" uri="{C3380CC4-5D6E-409C-BE32-E72D297353CC}">
              <c16:uniqueId val="{00000001-0875-49A0-A880-53E650218180}"/>
            </c:ext>
          </c:extLst>
        </c:ser>
        <c:dLbls>
          <c:showLegendKey val="0"/>
          <c:showVal val="0"/>
          <c:showCatName val="0"/>
          <c:showSerName val="0"/>
          <c:showPercent val="0"/>
          <c:showBubbleSize val="0"/>
        </c:dLbls>
        <c:marker val="1"/>
        <c:smooth val="0"/>
        <c:axId val="213956464"/>
        <c:axId val="213957024"/>
      </c:lineChart>
      <c:catAx>
        <c:axId val="213956464"/>
        <c:scaling>
          <c:orientation val="minMax"/>
        </c:scaling>
        <c:delete val="0"/>
        <c:axPos val="b"/>
        <c:numFmt formatCode="0" sourceLinked="1"/>
        <c:majorTickMark val="out"/>
        <c:minorTickMark val="none"/>
        <c:tickLblPos val="nextTo"/>
        <c:txPr>
          <a:bodyPr/>
          <a:lstStyle/>
          <a:p>
            <a:pPr>
              <a:defRPr lang="en-US" sz="1200" b="1"/>
            </a:pPr>
            <a:endParaRPr lang="es-CO"/>
          </a:p>
        </c:txPr>
        <c:crossAx val="213957024"/>
        <c:crosses val="autoZero"/>
        <c:auto val="1"/>
        <c:lblAlgn val="ctr"/>
        <c:lblOffset val="100"/>
        <c:noMultiLvlLbl val="0"/>
      </c:catAx>
      <c:valAx>
        <c:axId val="213957024"/>
        <c:scaling>
          <c:orientation val="minMax"/>
        </c:scaling>
        <c:delete val="0"/>
        <c:axPos val="l"/>
        <c:majorGridlines/>
        <c:numFmt formatCode="0.0%" sourceLinked="0"/>
        <c:majorTickMark val="out"/>
        <c:minorTickMark val="none"/>
        <c:tickLblPos val="nextTo"/>
        <c:txPr>
          <a:bodyPr/>
          <a:lstStyle/>
          <a:p>
            <a:pPr>
              <a:defRPr lang="en-US" sz="1200" b="1"/>
            </a:pPr>
            <a:endParaRPr lang="es-CO"/>
          </a:p>
        </c:txPr>
        <c:crossAx val="213956464"/>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299" l="0.70000000000000195" r="0.70000000000000195" t="0.75000000000001299"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2800">
                <a:solidFill>
                  <a:srgbClr val="C00000"/>
                </a:solidFill>
              </a:defRPr>
            </a:pPr>
            <a:r>
              <a:rPr lang="es-MX" sz="2800">
                <a:solidFill>
                  <a:srgbClr val="C00000"/>
                </a:solidFill>
              </a:rPr>
              <a:t>Resultados</a:t>
            </a:r>
            <a:r>
              <a:rPr lang="es-MX" sz="2800" baseline="0">
                <a:solidFill>
                  <a:srgbClr val="C00000"/>
                </a:solidFill>
              </a:rPr>
              <a:t> Financieros</a:t>
            </a:r>
            <a:endParaRPr lang="es-MX" sz="2800">
              <a:solidFill>
                <a:srgbClr val="C00000"/>
              </a:solidFill>
            </a:endParaRPr>
          </a:p>
        </c:rich>
      </c:tx>
      <c:layout>
        <c:manualLayout>
          <c:xMode val="edge"/>
          <c:yMode val="edge"/>
          <c:x val="0.32934267658504501"/>
          <c:y val="2.75319533248846E-2"/>
        </c:manualLayout>
      </c:layout>
      <c:overlay val="0"/>
    </c:title>
    <c:autoTitleDeleted val="0"/>
    <c:plotArea>
      <c:layout>
        <c:manualLayout>
          <c:layoutTarget val="inner"/>
          <c:xMode val="edge"/>
          <c:yMode val="edge"/>
          <c:x val="0.10361396174151299"/>
          <c:y val="0.19876010823743201"/>
          <c:w val="0.80179461793196205"/>
          <c:h val="0.63017129210709899"/>
        </c:manualLayout>
      </c:layout>
      <c:lineChart>
        <c:grouping val="standard"/>
        <c:varyColors val="0"/>
        <c:ser>
          <c:idx val="2"/>
          <c:order val="0"/>
          <c:tx>
            <c:strRef>
              <c:f>'6'!$B$91</c:f>
              <c:strCache>
                <c:ptCount val="1"/>
                <c:pt idx="0">
                  <c:v>Ventas</c:v>
                </c:pt>
              </c:strCache>
            </c:strRef>
          </c:tx>
          <c:marker>
            <c:spPr>
              <a:solidFill>
                <a:schemeClr val="accent6">
                  <a:lumMod val="75000"/>
                </a:schemeClr>
              </a:solidFill>
              <a:ln>
                <a:solidFill>
                  <a:schemeClr val="accent6">
                    <a:lumMod val="75000"/>
                  </a:schemeClr>
                </a:solidFill>
              </a:ln>
            </c:spPr>
          </c:marker>
          <c:trendline>
            <c:spPr>
              <a:ln w="38100"/>
            </c:spPr>
            <c:trendlineType val="linear"/>
            <c:dispRSqr val="0"/>
            <c:dispEq val="1"/>
            <c:trendlineLbl>
              <c:layout>
                <c:manualLayout>
                  <c:x val="-6.1908617964243601E-2"/>
                  <c:y val="-8.6996636765953698E-3"/>
                </c:manualLayout>
              </c:layout>
              <c:numFmt formatCode="General" sourceLinked="0"/>
              <c:txPr>
                <a:bodyPr/>
                <a:lstStyle/>
                <a:p>
                  <a:pPr>
                    <a:defRPr lang="en-US" sz="1400" b="1"/>
                  </a:pPr>
                  <a:endParaRPr lang="es-CO"/>
                </a:p>
              </c:txPr>
            </c:trendlineLbl>
          </c:trendline>
          <c:trendline>
            <c:spPr>
              <a:ln w="19050"/>
            </c:spPr>
            <c:trendlineType val="linear"/>
            <c:dispRSqr val="0"/>
            <c:dispEq val="0"/>
          </c:trendline>
          <c:val>
            <c:numRef>
              <c:f>'6'!$E$91:$H$91</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2-1753-4B55-A437-E50FE60BCD73}"/>
            </c:ext>
          </c:extLst>
        </c:ser>
        <c:ser>
          <c:idx val="3"/>
          <c:order val="1"/>
          <c:tx>
            <c:strRef>
              <c:f>'6'!$B$92</c:f>
              <c:strCache>
                <c:ptCount val="1"/>
                <c:pt idx="0">
                  <c:v>Costos</c:v>
                </c:pt>
              </c:strCache>
            </c:strRef>
          </c:tx>
          <c:marker>
            <c:spPr>
              <a:solidFill>
                <a:srgbClr val="00B050"/>
              </a:solidFill>
              <a:ln>
                <a:solidFill>
                  <a:srgbClr val="00B050"/>
                </a:solidFill>
              </a:ln>
            </c:spPr>
          </c:marker>
          <c:trendline>
            <c:spPr>
              <a:ln w="19050"/>
            </c:spPr>
            <c:trendlineType val="linear"/>
            <c:dispRSqr val="0"/>
            <c:dispEq val="1"/>
            <c:trendlineLbl>
              <c:layout>
                <c:manualLayout>
                  <c:x val="-5.2108069942639499E-3"/>
                  <c:y val="6.3068551095186401E-2"/>
                </c:manualLayout>
              </c:layout>
              <c:numFmt formatCode="General" sourceLinked="0"/>
              <c:txPr>
                <a:bodyPr/>
                <a:lstStyle/>
                <a:p>
                  <a:pPr>
                    <a:defRPr lang="en-US" sz="1400" b="1"/>
                  </a:pPr>
                  <a:endParaRPr lang="es-CO"/>
                </a:p>
              </c:txPr>
            </c:trendlineLbl>
          </c:trendline>
          <c:val>
            <c:numRef>
              <c:f>'6'!$E$92:$H$92</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4-1753-4B55-A437-E50FE60BCD73}"/>
            </c:ext>
          </c:extLst>
        </c:ser>
        <c:ser>
          <c:idx val="4"/>
          <c:order val="2"/>
          <c:tx>
            <c:strRef>
              <c:f>'6'!$B$93</c:f>
              <c:strCache>
                <c:ptCount val="1"/>
                <c:pt idx="0">
                  <c:v>Gastos</c:v>
                </c:pt>
              </c:strCache>
            </c:strRef>
          </c:tx>
          <c:trendline>
            <c:spPr>
              <a:ln w="19050"/>
            </c:spPr>
            <c:trendlineType val="linear"/>
            <c:dispRSqr val="0"/>
            <c:dispEq val="1"/>
            <c:trendlineLbl>
              <c:layout>
                <c:manualLayout>
                  <c:x val="8.7401684587776699E-3"/>
                  <c:y val="-6.0124583172730298E-2"/>
                </c:manualLayout>
              </c:layout>
              <c:numFmt formatCode="General" sourceLinked="0"/>
              <c:txPr>
                <a:bodyPr/>
                <a:lstStyle/>
                <a:p>
                  <a:pPr>
                    <a:defRPr lang="en-US" sz="1400" b="1"/>
                  </a:pPr>
                  <a:endParaRPr lang="es-CO"/>
                </a:p>
              </c:txPr>
            </c:trendlineLbl>
          </c:trendline>
          <c:val>
            <c:numRef>
              <c:f>'6'!$E$93:$H$93</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6-1753-4B55-A437-E50FE60BCD73}"/>
            </c:ext>
          </c:extLst>
        </c:ser>
        <c:ser>
          <c:idx val="5"/>
          <c:order val="3"/>
          <c:tx>
            <c:strRef>
              <c:f>'6'!$B$94</c:f>
              <c:strCache>
                <c:ptCount val="1"/>
                <c:pt idx="0">
                  <c:v>Utilidad Operativa</c:v>
                </c:pt>
              </c:strCache>
            </c:strRef>
          </c:tx>
          <c:marker>
            <c:spPr>
              <a:solidFill>
                <a:srgbClr val="FF0000"/>
              </a:solidFill>
            </c:spPr>
          </c:marker>
          <c:trendline>
            <c:spPr>
              <a:ln w="19050"/>
            </c:spPr>
            <c:trendlineType val="linear"/>
            <c:dispRSqr val="0"/>
            <c:dispEq val="1"/>
            <c:trendlineLbl>
              <c:layout>
                <c:manualLayout>
                  <c:x val="0.15375572343968599"/>
                  <c:y val="4.6841174448092699E-3"/>
                </c:manualLayout>
              </c:layout>
              <c:numFmt formatCode="General" sourceLinked="0"/>
              <c:txPr>
                <a:bodyPr/>
                <a:lstStyle/>
                <a:p>
                  <a:pPr>
                    <a:defRPr lang="en-US" sz="1400" b="1"/>
                  </a:pPr>
                  <a:endParaRPr lang="es-CO"/>
                </a:p>
              </c:txPr>
            </c:trendlineLbl>
          </c:trendline>
          <c:val>
            <c:numRef>
              <c:f>'6'!$E$94:$H$94</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8-1753-4B55-A437-E50FE60BCD73}"/>
            </c:ext>
          </c:extLst>
        </c:ser>
        <c:dLbls>
          <c:showLegendKey val="0"/>
          <c:showVal val="0"/>
          <c:showCatName val="0"/>
          <c:showSerName val="0"/>
          <c:showPercent val="0"/>
          <c:showBubbleSize val="0"/>
        </c:dLbls>
        <c:marker val="1"/>
        <c:smooth val="0"/>
        <c:axId val="213960944"/>
        <c:axId val="213961504"/>
      </c:lineChart>
      <c:catAx>
        <c:axId val="213960944"/>
        <c:scaling>
          <c:orientation val="minMax"/>
        </c:scaling>
        <c:delete val="0"/>
        <c:axPos val="b"/>
        <c:numFmt formatCode="General" sourceLinked="0"/>
        <c:majorTickMark val="out"/>
        <c:minorTickMark val="none"/>
        <c:tickLblPos val="low"/>
        <c:txPr>
          <a:bodyPr/>
          <a:lstStyle/>
          <a:p>
            <a:pPr>
              <a:defRPr lang="en-US" sz="1400" b="1"/>
            </a:pPr>
            <a:endParaRPr lang="es-CO"/>
          </a:p>
        </c:txPr>
        <c:crossAx val="213961504"/>
        <c:crosses val="autoZero"/>
        <c:auto val="1"/>
        <c:lblAlgn val="ctr"/>
        <c:lblOffset val="100"/>
        <c:noMultiLvlLbl val="0"/>
      </c:catAx>
      <c:valAx>
        <c:axId val="213961504"/>
        <c:scaling>
          <c:orientation val="minMax"/>
        </c:scaling>
        <c:delete val="0"/>
        <c:axPos val="l"/>
        <c:majorGridlines/>
        <c:numFmt formatCode="_(* #,##0_);_(* \(#,##0\);_(* &quot;-&quot;??_);_(@_)" sourceLinked="1"/>
        <c:majorTickMark val="out"/>
        <c:minorTickMark val="none"/>
        <c:tickLblPos val="nextTo"/>
        <c:txPr>
          <a:bodyPr/>
          <a:lstStyle/>
          <a:p>
            <a:pPr>
              <a:defRPr lang="en-US" sz="1200" b="1"/>
            </a:pPr>
            <a:endParaRPr lang="es-CO"/>
          </a:p>
        </c:txPr>
        <c:crossAx val="213960944"/>
        <c:crosses val="autoZero"/>
        <c:crossBetween val="between"/>
      </c:valAx>
    </c:plotArea>
    <c:legend>
      <c:legendPos val="b"/>
      <c:overlay val="0"/>
      <c:txPr>
        <a:bodyPr/>
        <a:lstStyle/>
        <a:p>
          <a:pPr>
            <a:defRPr lang="en-US" sz="1400" b="1"/>
          </a:pPr>
          <a:endParaRPr lang="es-CO"/>
        </a:p>
      </c:txPr>
    </c:legend>
    <c:plotVisOnly val="1"/>
    <c:dispBlanksAs val="gap"/>
    <c:showDLblsOverMax val="0"/>
  </c:chart>
  <c:spPr>
    <a:solidFill>
      <a:schemeClr val="accent3">
        <a:lumMod val="60000"/>
        <a:lumOff val="40000"/>
      </a:schemeClr>
    </a:solidFill>
  </c:spPr>
  <c:printSettings>
    <c:headerFooter/>
    <c:pageMargins b="0.750000000000006" l="0.70000000000000095" r="0.70000000000000095" t="0.75000000000000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'3'!$C$3</c:f>
              <c:strCache>
                <c:ptCount val="1"/>
                <c:pt idx="0">
                  <c:v>K-listo</c:v>
                </c:pt>
              </c:strCache>
            </c:strRef>
          </c:tx>
          <c:spPr>
            <a:ln w="76200" cap="rnd">
              <a:solidFill>
                <a:sysClr val="windowText" lastClr="000000"/>
              </a:solidFill>
              <a:round/>
            </a:ln>
            <a:effectLst/>
          </c:spPr>
          <c:marker>
            <c:symbol val="circle"/>
            <c:size val="7"/>
            <c:spPr>
              <a:solidFill>
                <a:srgbClr val="64FF33"/>
              </a:solidFill>
              <a:ln w="76200">
                <a:solidFill>
                  <a:sysClr val="windowText" lastClr="000000"/>
                </a:solidFill>
              </a:ln>
              <a:effectLst/>
            </c:spPr>
          </c:marker>
          <c:cat>
            <c:strRef>
              <c:f>'3'!$B$4:$B$16</c:f>
              <c:strCache>
                <c:ptCount val="13"/>
                <c:pt idx="0">
                  <c:v>Precio</c:v>
                </c:pt>
                <c:pt idx="1">
                  <c:v>Antojos Típicos de sus regiones</c:v>
                </c:pt>
                <c:pt idx="2">
                  <c:v>Ventas a corporaciones o instituciones</c:v>
                </c:pt>
                <c:pt idx="3">
                  <c:v>Productos sin conservantes o químicos</c:v>
                </c:pt>
                <c:pt idx="4">
                  <c:v>Establecimientos para probar los productos preparados</c:v>
                </c:pt>
                <c:pt idx="5">
                  <c:v>Variedad de antojos típicos de otras regiones</c:v>
                </c:pt>
                <c:pt idx="6">
                  <c:v>Visibilidad y promoción de prácticas sostenibles y compromiso social.</c:v>
                </c:pt>
                <c:pt idx="7">
                  <c:v>Interacción constante y publicaciones de diferentes estilos.</c:v>
                </c:pt>
                <c:pt idx="8">
                  <c:v>Variedad de opciones de cada producto para diferentes gustos</c:v>
                </c:pt>
                <c:pt idx="9">
                  <c:v>Visibilidad de información en redes respecto a los productos congelados</c:v>
                </c:pt>
                <c:pt idx="10">
                  <c:v>Opciones de congelados cárnicos</c:v>
                </c:pt>
                <c:pt idx="11">
                  <c:v>Opciones veganas o a base de vegetales</c:v>
                </c:pt>
                <c:pt idx="12">
                  <c:v>Obtención y visibilidad de certificaciones reconocimientos y noticias</c:v>
                </c:pt>
              </c:strCache>
            </c:strRef>
          </c:cat>
          <c:val>
            <c:numRef>
              <c:f>'3'!$C$4:$C$16</c:f>
              <c:numCache>
                <c:formatCode>General</c:formatCode>
                <c:ptCount val="13"/>
                <c:pt idx="0">
                  <c:v>4</c:v>
                </c:pt>
                <c:pt idx="1">
                  <c:v>5</c:v>
                </c:pt>
                <c:pt idx="2">
                  <c:v>5</c:v>
                </c:pt>
                <c:pt idx="3">
                  <c:v>5</c:v>
                </c:pt>
                <c:pt idx="4">
                  <c:v>5</c:v>
                </c:pt>
                <c:pt idx="5">
                  <c:v>2</c:v>
                </c:pt>
                <c:pt idx="6">
                  <c:v>2</c:v>
                </c:pt>
                <c:pt idx="7">
                  <c:v>2</c:v>
                </c:pt>
                <c:pt idx="8">
                  <c:v>2</c:v>
                </c:pt>
                <c:pt idx="9">
                  <c:v>2</c:v>
                </c:pt>
                <c:pt idx="10">
                  <c:v>1</c:v>
                </c:pt>
                <c:pt idx="11">
                  <c:v>1</c:v>
                </c:pt>
                <c:pt idx="12">
                  <c:v>1</c:v>
                </c:pt>
              </c:numCache>
            </c:numRef>
          </c:val>
          <c:smooth val="0"/>
          <c:extLst>
            <c:ext xmlns:c16="http://schemas.microsoft.com/office/drawing/2014/chart" uri="{C3380CC4-5D6E-409C-BE32-E72D297353CC}">
              <c16:uniqueId val="{00000000-76CA-4EAC-B549-EAC57C1D74DD}"/>
            </c:ext>
          </c:extLst>
        </c:ser>
        <c:ser>
          <c:idx val="0"/>
          <c:order val="1"/>
          <c:tx>
            <c:strRef>
              <c:f>'3'!$H$3</c:f>
              <c:strCache>
                <c:ptCount val="1"/>
                <c:pt idx="0">
                  <c:v>Prom REF</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'3'!$B$4:$B$16</c:f>
              <c:strCache>
                <c:ptCount val="13"/>
                <c:pt idx="0">
                  <c:v>Precio</c:v>
                </c:pt>
                <c:pt idx="1">
                  <c:v>Antojos Típicos de sus regiones</c:v>
                </c:pt>
                <c:pt idx="2">
                  <c:v>Ventas a corporaciones o instituciones</c:v>
                </c:pt>
                <c:pt idx="3">
                  <c:v>Productos sin conservantes o químicos</c:v>
                </c:pt>
                <c:pt idx="4">
                  <c:v>Establecimientos para probar los productos preparados</c:v>
                </c:pt>
                <c:pt idx="5">
                  <c:v>Variedad de antojos típicos de otras regiones</c:v>
                </c:pt>
                <c:pt idx="6">
                  <c:v>Visibilidad y promoción de prácticas sostenibles y compromiso social.</c:v>
                </c:pt>
                <c:pt idx="7">
                  <c:v>Interacción constante y publicaciones de diferentes estilos.</c:v>
                </c:pt>
                <c:pt idx="8">
                  <c:v>Variedad de opciones de cada producto para diferentes gustos</c:v>
                </c:pt>
                <c:pt idx="9">
                  <c:v>Visibilidad de información en redes respecto a los productos congelados</c:v>
                </c:pt>
                <c:pt idx="10">
                  <c:v>Opciones de congelados cárnicos</c:v>
                </c:pt>
                <c:pt idx="11">
                  <c:v>Opciones veganas o a base de vegetales</c:v>
                </c:pt>
                <c:pt idx="12">
                  <c:v>Obtención y visibilidad de certificaciones reconocimientos y noticias</c:v>
                </c:pt>
              </c:strCache>
            </c:strRef>
          </c:cat>
          <c:val>
            <c:numRef>
              <c:f>'3'!$H$4:$H$16</c:f>
              <c:numCache>
                <c:formatCode>0</c:formatCode>
                <c:ptCount val="13"/>
                <c:pt idx="0">
                  <c:v>4</c:v>
                </c:pt>
                <c:pt idx="1">
                  <c:v>4</c:v>
                </c:pt>
                <c:pt idx="2">
                  <c:v>4.75</c:v>
                </c:pt>
                <c:pt idx="3">
                  <c:v>4.75</c:v>
                </c:pt>
                <c:pt idx="4">
                  <c:v>2</c:v>
                </c:pt>
                <c:pt idx="5">
                  <c:v>4.75</c:v>
                </c:pt>
                <c:pt idx="6">
                  <c:v>2.75</c:v>
                </c:pt>
                <c:pt idx="7">
                  <c:v>4</c:v>
                </c:pt>
                <c:pt idx="8">
                  <c:v>3.75</c:v>
                </c:pt>
                <c:pt idx="9">
                  <c:v>4.25</c:v>
                </c:pt>
                <c:pt idx="10">
                  <c:v>3.5</c:v>
                </c:pt>
                <c:pt idx="11">
                  <c:v>3.5</c:v>
                </c:pt>
                <c:pt idx="12">
                  <c:v>4.5</c:v>
                </c:pt>
              </c:numCache>
            </c:numRef>
          </c:val>
          <c:smooth val="0"/>
          <c:extLst>
            <c:ext xmlns:c16="http://schemas.microsoft.com/office/drawing/2014/chart" uri="{C3380CC4-5D6E-409C-BE32-E72D297353CC}">
              <c16:uniqueId val="{00000001-2752-4AE4-99A7-91AFF6415055}"/>
            </c:ext>
          </c:extLst>
        </c:ser>
        <c:dLbls>
          <c:showLegendKey val="0"/>
          <c:showVal val="0"/>
          <c:showCatName val="0"/>
          <c:showSerName val="0"/>
          <c:showPercent val="0"/>
          <c:showBubbleSize val="0"/>
        </c:dLbls>
        <c:marker val="1"/>
        <c:smooth val="0"/>
        <c:axId val="722918232"/>
        <c:axId val="722916264"/>
      </c:lineChart>
      <c:catAx>
        <c:axId val="722918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722916264"/>
        <c:crosses val="autoZero"/>
        <c:auto val="1"/>
        <c:lblAlgn val="ctr"/>
        <c:lblOffset val="100"/>
        <c:noMultiLvlLbl val="0"/>
      </c:catAx>
      <c:valAx>
        <c:axId val="722916264"/>
        <c:scaling>
          <c:orientation val="minMax"/>
          <c:max val="5"/>
          <c:min val="1"/>
        </c:scaling>
        <c:delete val="0"/>
        <c:axPos val="l"/>
        <c:majorGridlines>
          <c:spPr>
            <a:ln w="9525" cap="flat" cmpd="sng" algn="ctr">
              <a:solidFill>
                <a:schemeClr val="bg1">
                  <a:lumMod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722918232"/>
        <c:crosses val="autoZero"/>
        <c:crossBetween val="between"/>
        <c:majorUnit val="1"/>
        <c:minorUnit val="1"/>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'6'!$B$97</c:f>
          <c:strCache>
            <c:ptCount val="1"/>
            <c:pt idx="0">
              <c:v>Capital de Trabajo Neto</c:v>
            </c:pt>
          </c:strCache>
        </c:strRef>
      </c:tx>
      <c:layout>
        <c:manualLayout>
          <c:xMode val="edge"/>
          <c:yMode val="edge"/>
          <c:x val="0.198424627683146"/>
          <c:y val="5.8562098736505398E-2"/>
        </c:manualLayout>
      </c:layout>
      <c:overlay val="0"/>
      <c:txPr>
        <a:bodyPr/>
        <a:lstStyle/>
        <a:p>
          <a:pPr>
            <a:defRPr lang="en-US" sz="2800">
              <a:solidFill>
                <a:srgbClr val="C00000"/>
              </a:solidFill>
            </a:defRPr>
          </a:pPr>
          <a:endParaRPr lang="es-CO"/>
        </a:p>
      </c:txPr>
    </c:title>
    <c:autoTitleDeleted val="0"/>
    <c:plotArea>
      <c:layout>
        <c:manualLayout>
          <c:layoutTarget val="inner"/>
          <c:xMode val="edge"/>
          <c:yMode val="edge"/>
          <c:x val="0.13178946060835001"/>
          <c:y val="0.26792016072299402"/>
          <c:w val="0.82303896247185304"/>
          <c:h val="0.64483528112834099"/>
        </c:manualLayout>
      </c:layout>
      <c:lineChart>
        <c:grouping val="standard"/>
        <c:varyColors val="0"/>
        <c:ser>
          <c:idx val="0"/>
          <c:order val="0"/>
          <c:tx>
            <c:strRef>
              <c:f>'6'!$B$97</c:f>
              <c:strCache>
                <c:ptCount val="1"/>
                <c:pt idx="0">
                  <c:v>Capital de Trabajo Neto</c:v>
                </c:pt>
              </c:strCache>
            </c:strRef>
          </c:tx>
          <c:marker>
            <c:spPr>
              <a:solidFill>
                <a:srgbClr val="C00000"/>
              </a:solidFill>
            </c:spPr>
          </c:marker>
          <c:trendline>
            <c:spPr>
              <a:ln w="38100"/>
            </c:spPr>
            <c:trendlineType val="linear"/>
            <c:dispRSqr val="0"/>
            <c:dispEq val="1"/>
            <c:trendlineLbl>
              <c:layout>
                <c:manualLayout>
                  <c:x val="-0.113870896032081"/>
                  <c:y val="-3.71362096200352E-2"/>
                </c:manualLayout>
              </c:layout>
              <c:numFmt formatCode="General" sourceLinked="0"/>
              <c:txPr>
                <a:bodyPr/>
                <a:lstStyle/>
                <a:p>
                  <a:pPr>
                    <a:defRPr lang="en-US" sz="1400" b="1"/>
                  </a:pPr>
                  <a:endParaRPr lang="es-CO"/>
                </a:p>
              </c:txPr>
            </c:trendlineLbl>
          </c:trendline>
          <c:val>
            <c:numRef>
              <c:f>'6'!$E$97:$H$97</c:f>
            </c:numRef>
          </c:val>
          <c:smooth val="0"/>
          <c:extLst>
            <c:ext xmlns:c15="http://schemas.microsoft.com/office/drawing/2012/chart" uri="{02D57815-91ED-43cb-92C2-25804820EDAC}">
              <c15:filteredCategoryTitle>
                <c15:cat>
                  <c:multiLvlStrRef>
                    <c:extLst>
                      <c:ext uri="{02D57815-91ED-43cb-92C2-25804820EDAC}">
                        <c15:formulaRef>
                          <c15:sqref>'6'!$E$89:$H$90</c15:sqref>
                        </c15:formulaRef>
                      </c:ext>
                    </c:extLst>
                  </c:multiLvlStrRef>
                </c15:cat>
              </c15:filteredCategoryTitle>
            </c:ext>
            <c:ext xmlns:c16="http://schemas.microsoft.com/office/drawing/2014/chart" uri="{C3380CC4-5D6E-409C-BE32-E72D297353CC}">
              <c16:uniqueId val="{00000001-6451-4199-8B23-CEAD27EDAE6B}"/>
            </c:ext>
          </c:extLst>
        </c:ser>
        <c:dLbls>
          <c:showLegendKey val="0"/>
          <c:showVal val="0"/>
          <c:showCatName val="0"/>
          <c:showSerName val="0"/>
          <c:showPercent val="0"/>
          <c:showBubbleSize val="0"/>
        </c:dLbls>
        <c:marker val="1"/>
        <c:smooth val="0"/>
        <c:axId val="213964304"/>
        <c:axId val="213964864"/>
      </c:lineChart>
      <c:catAx>
        <c:axId val="213964304"/>
        <c:scaling>
          <c:orientation val="minMax"/>
        </c:scaling>
        <c:delete val="0"/>
        <c:axPos val="b"/>
        <c:numFmt formatCode="General" sourceLinked="1"/>
        <c:majorTickMark val="out"/>
        <c:minorTickMark val="none"/>
        <c:tickLblPos val="nextTo"/>
        <c:txPr>
          <a:bodyPr/>
          <a:lstStyle/>
          <a:p>
            <a:pPr>
              <a:defRPr lang="en-US" sz="1200" b="1"/>
            </a:pPr>
            <a:endParaRPr lang="es-CO"/>
          </a:p>
        </c:txPr>
        <c:crossAx val="213964864"/>
        <c:crosses val="autoZero"/>
        <c:auto val="1"/>
        <c:lblAlgn val="ctr"/>
        <c:lblOffset val="100"/>
        <c:noMultiLvlLbl val="0"/>
      </c:catAx>
      <c:valAx>
        <c:axId val="213964864"/>
        <c:scaling>
          <c:orientation val="minMax"/>
        </c:scaling>
        <c:delete val="0"/>
        <c:axPos val="l"/>
        <c:majorGridlines/>
        <c:numFmt formatCode="#,##0" sourceLinked="0"/>
        <c:majorTickMark val="out"/>
        <c:minorTickMark val="none"/>
        <c:tickLblPos val="nextTo"/>
        <c:txPr>
          <a:bodyPr/>
          <a:lstStyle/>
          <a:p>
            <a:pPr>
              <a:defRPr lang="en-US" sz="1200" b="1"/>
            </a:pPr>
            <a:endParaRPr lang="es-CO"/>
          </a:p>
        </c:txPr>
        <c:crossAx val="213964304"/>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199" l="0.70000000000000195" r="0.70000000000000195" t="0.75000000000001199"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'6'!$B$186</c:f>
          <c:strCache>
            <c:ptCount val="1"/>
            <c:pt idx="0">
              <c:v>Valor Agregado</c:v>
            </c:pt>
          </c:strCache>
        </c:strRef>
      </c:tx>
      <c:layout>
        <c:manualLayout>
          <c:xMode val="edge"/>
          <c:yMode val="edge"/>
          <c:x val="0.26970756951638197"/>
          <c:y val="6.2222229907537799E-2"/>
        </c:manualLayout>
      </c:layout>
      <c:overlay val="0"/>
      <c:txPr>
        <a:bodyPr/>
        <a:lstStyle/>
        <a:p>
          <a:pPr>
            <a:defRPr lang="en-US" sz="2800">
              <a:solidFill>
                <a:srgbClr val="C00000"/>
              </a:solidFill>
            </a:defRPr>
          </a:pPr>
          <a:endParaRPr lang="es-CO"/>
        </a:p>
      </c:txPr>
    </c:title>
    <c:autoTitleDeleted val="0"/>
    <c:plotArea>
      <c:layout>
        <c:manualLayout>
          <c:layoutTarget val="inner"/>
          <c:xMode val="edge"/>
          <c:yMode val="edge"/>
          <c:x val="0.13178946060835001"/>
          <c:y val="0.26792016072299502"/>
          <c:w val="0.82303896247185304"/>
          <c:h val="0.64483528112834099"/>
        </c:manualLayout>
      </c:layout>
      <c:lineChart>
        <c:grouping val="standard"/>
        <c:varyColors val="0"/>
        <c:ser>
          <c:idx val="0"/>
          <c:order val="0"/>
          <c:tx>
            <c:strRef>
              <c:f>'6'!$B$186</c:f>
              <c:strCache>
                <c:ptCount val="1"/>
                <c:pt idx="0">
                  <c:v>Valor Agregado</c:v>
                </c:pt>
              </c:strCache>
            </c:strRef>
          </c:tx>
          <c:marker>
            <c:spPr>
              <a:solidFill>
                <a:srgbClr val="C00000"/>
              </a:solidFill>
            </c:spPr>
          </c:marker>
          <c:trendline>
            <c:spPr>
              <a:ln w="38100"/>
            </c:spPr>
            <c:trendlineType val="linear"/>
            <c:dispRSqr val="0"/>
            <c:dispEq val="1"/>
            <c:trendlineLbl>
              <c:layout>
                <c:manualLayout>
                  <c:x val="-7.3633533726913405E-2"/>
                  <c:y val="-1.3664970037359401E-2"/>
                </c:manualLayout>
              </c:layout>
              <c:numFmt formatCode="General" sourceLinked="0"/>
              <c:txPr>
                <a:bodyPr/>
                <a:lstStyle/>
                <a:p>
                  <a:pPr>
                    <a:defRPr lang="en-US" sz="1400" b="1"/>
                  </a:pPr>
                  <a:endParaRPr lang="es-CO"/>
                </a:p>
              </c:txPr>
            </c:trendlineLbl>
          </c:trendline>
          <c:val>
            <c:numRef>
              <c:f>'6'!$E$186:$H$186</c:f>
            </c:numRef>
          </c:val>
          <c:smooth val="0"/>
          <c:extLst>
            <c:ext xmlns:c15="http://schemas.microsoft.com/office/drawing/2012/chart" uri="{02D57815-91ED-43cb-92C2-25804820EDAC}">
              <c15:filteredCategoryTitle>
                <c15:cat>
                  <c:multiLvlStrRef>
                    <c:extLst>
                      <c:ext uri="{02D57815-91ED-43cb-92C2-25804820EDAC}">
                        <c15:formulaRef>
                          <c15:sqref>'6'!$E$185:$H$185</c15:sqref>
                        </c15:formulaRef>
                      </c:ext>
                    </c:extLst>
                  </c:multiLvlStrRef>
                </c15:cat>
              </c15:filteredCategoryTitle>
            </c:ext>
            <c:ext xmlns:c16="http://schemas.microsoft.com/office/drawing/2014/chart" uri="{C3380CC4-5D6E-409C-BE32-E72D297353CC}">
              <c16:uniqueId val="{00000001-BD43-44BA-B362-6A58A990BC36}"/>
            </c:ext>
          </c:extLst>
        </c:ser>
        <c:dLbls>
          <c:showLegendKey val="0"/>
          <c:showVal val="0"/>
          <c:showCatName val="0"/>
          <c:showSerName val="0"/>
          <c:showPercent val="0"/>
          <c:showBubbleSize val="0"/>
        </c:dLbls>
        <c:marker val="1"/>
        <c:smooth val="0"/>
        <c:axId val="214651632"/>
        <c:axId val="214652192"/>
      </c:lineChart>
      <c:catAx>
        <c:axId val="214651632"/>
        <c:scaling>
          <c:orientation val="minMax"/>
        </c:scaling>
        <c:delete val="0"/>
        <c:axPos val="b"/>
        <c:numFmt formatCode="0" sourceLinked="1"/>
        <c:majorTickMark val="out"/>
        <c:minorTickMark val="none"/>
        <c:tickLblPos val="nextTo"/>
        <c:txPr>
          <a:bodyPr/>
          <a:lstStyle/>
          <a:p>
            <a:pPr>
              <a:defRPr lang="en-US" sz="1200" b="1"/>
            </a:pPr>
            <a:endParaRPr lang="es-CO"/>
          </a:p>
        </c:txPr>
        <c:crossAx val="214652192"/>
        <c:crosses val="autoZero"/>
        <c:auto val="1"/>
        <c:lblAlgn val="ctr"/>
        <c:lblOffset val="100"/>
        <c:noMultiLvlLbl val="0"/>
      </c:catAx>
      <c:valAx>
        <c:axId val="214652192"/>
        <c:scaling>
          <c:orientation val="minMax"/>
        </c:scaling>
        <c:delete val="0"/>
        <c:axPos val="l"/>
        <c:majorGridlines/>
        <c:numFmt formatCode="#,##0" sourceLinked="0"/>
        <c:majorTickMark val="out"/>
        <c:minorTickMark val="none"/>
        <c:tickLblPos val="nextTo"/>
        <c:txPr>
          <a:bodyPr/>
          <a:lstStyle/>
          <a:p>
            <a:pPr>
              <a:defRPr lang="en-US" sz="1200" b="1"/>
            </a:pPr>
            <a:endParaRPr lang="es-CO"/>
          </a:p>
        </c:txPr>
        <c:crossAx val="2146516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199" l="0.70000000000000195" r="0.70000000000000195" t="0.75000000000001199"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'6'!$B$187</c:f>
          <c:strCache>
            <c:ptCount val="1"/>
            <c:pt idx="0">
              <c:v>Productividad Laboral</c:v>
            </c:pt>
          </c:strCache>
        </c:strRef>
      </c:tx>
      <c:layout>
        <c:manualLayout>
          <c:xMode val="edge"/>
          <c:yMode val="edge"/>
          <c:x val="0.22222616497429201"/>
          <c:y val="6.2222229907537799E-2"/>
        </c:manualLayout>
      </c:layout>
      <c:overlay val="0"/>
      <c:txPr>
        <a:bodyPr/>
        <a:lstStyle/>
        <a:p>
          <a:pPr>
            <a:defRPr lang="en-US" sz="2800">
              <a:solidFill>
                <a:srgbClr val="C00000"/>
              </a:solidFill>
            </a:defRPr>
          </a:pPr>
          <a:endParaRPr lang="es-CO"/>
        </a:p>
      </c:txPr>
    </c:title>
    <c:autoTitleDeleted val="0"/>
    <c:plotArea>
      <c:layout>
        <c:manualLayout>
          <c:layoutTarget val="inner"/>
          <c:xMode val="edge"/>
          <c:yMode val="edge"/>
          <c:x val="0.13178946060835001"/>
          <c:y val="0.26792016072299502"/>
          <c:w val="0.82303896247185304"/>
          <c:h val="0.64483528112834099"/>
        </c:manualLayout>
      </c:layout>
      <c:lineChart>
        <c:grouping val="standard"/>
        <c:varyColors val="0"/>
        <c:ser>
          <c:idx val="0"/>
          <c:order val="0"/>
          <c:tx>
            <c:strRef>
              <c:f>'6'!$B$187</c:f>
              <c:strCache>
                <c:ptCount val="1"/>
                <c:pt idx="0">
                  <c:v>Productividad Laboral</c:v>
                </c:pt>
              </c:strCache>
            </c:strRef>
          </c:tx>
          <c:marker>
            <c:spPr>
              <a:solidFill>
                <a:srgbClr val="C00000"/>
              </a:solidFill>
            </c:spPr>
          </c:marker>
          <c:trendline>
            <c:spPr>
              <a:ln w="38100"/>
            </c:spPr>
            <c:trendlineType val="linear"/>
            <c:dispRSqr val="0"/>
            <c:dispEq val="1"/>
            <c:trendlineLbl>
              <c:layout>
                <c:manualLayout>
                  <c:x val="-5.2618309020041498E-2"/>
                  <c:y val="2.0522672495209399E-3"/>
                </c:manualLayout>
              </c:layout>
              <c:numFmt formatCode="General" sourceLinked="0"/>
              <c:txPr>
                <a:bodyPr/>
                <a:lstStyle/>
                <a:p>
                  <a:pPr>
                    <a:defRPr lang="en-US" sz="1400" b="1"/>
                  </a:pPr>
                  <a:endParaRPr lang="es-CO"/>
                </a:p>
              </c:txPr>
            </c:trendlineLbl>
          </c:trendline>
          <c:val>
            <c:numRef>
              <c:f>'6'!$E$187:$H$187</c:f>
            </c:numRef>
          </c:val>
          <c:smooth val="0"/>
          <c:extLst>
            <c:ext xmlns:c15="http://schemas.microsoft.com/office/drawing/2012/chart" uri="{02D57815-91ED-43cb-92C2-25804820EDAC}">
              <c15:filteredCategoryTitle>
                <c15:cat>
                  <c:multiLvlStrRef>
                    <c:extLst>
                      <c:ext uri="{02D57815-91ED-43cb-92C2-25804820EDAC}">
                        <c15:formulaRef>
                          <c15:sqref>'6'!$E$185:$H$185</c15:sqref>
                        </c15:formulaRef>
                      </c:ext>
                    </c:extLst>
                  </c:multiLvlStrRef>
                </c15:cat>
              </c15:filteredCategoryTitle>
            </c:ext>
            <c:ext xmlns:c16="http://schemas.microsoft.com/office/drawing/2014/chart" uri="{C3380CC4-5D6E-409C-BE32-E72D297353CC}">
              <c16:uniqueId val="{00000001-5CEF-4CA1-9FE2-3628F8AA13ED}"/>
            </c:ext>
          </c:extLst>
        </c:ser>
        <c:dLbls>
          <c:showLegendKey val="0"/>
          <c:showVal val="0"/>
          <c:showCatName val="0"/>
          <c:showSerName val="0"/>
          <c:showPercent val="0"/>
          <c:showBubbleSize val="0"/>
        </c:dLbls>
        <c:marker val="1"/>
        <c:smooth val="0"/>
        <c:axId val="214654432"/>
        <c:axId val="214654992"/>
      </c:lineChart>
      <c:catAx>
        <c:axId val="214654432"/>
        <c:scaling>
          <c:orientation val="minMax"/>
        </c:scaling>
        <c:delete val="0"/>
        <c:axPos val="b"/>
        <c:numFmt formatCode="0" sourceLinked="1"/>
        <c:majorTickMark val="out"/>
        <c:minorTickMark val="none"/>
        <c:tickLblPos val="nextTo"/>
        <c:txPr>
          <a:bodyPr/>
          <a:lstStyle/>
          <a:p>
            <a:pPr>
              <a:defRPr lang="en-US" sz="1200" b="1"/>
            </a:pPr>
            <a:endParaRPr lang="es-CO"/>
          </a:p>
        </c:txPr>
        <c:crossAx val="214654992"/>
        <c:crosses val="autoZero"/>
        <c:auto val="1"/>
        <c:lblAlgn val="ctr"/>
        <c:lblOffset val="100"/>
        <c:noMultiLvlLbl val="0"/>
      </c:catAx>
      <c:valAx>
        <c:axId val="214654992"/>
        <c:scaling>
          <c:orientation val="minMax"/>
        </c:scaling>
        <c:delete val="0"/>
        <c:axPos val="l"/>
        <c:majorGridlines/>
        <c:numFmt formatCode="#,##0" sourceLinked="0"/>
        <c:majorTickMark val="out"/>
        <c:minorTickMark val="none"/>
        <c:tickLblPos val="nextTo"/>
        <c:txPr>
          <a:bodyPr/>
          <a:lstStyle/>
          <a:p>
            <a:pPr>
              <a:defRPr lang="en-US" sz="1200" b="1"/>
            </a:pPr>
            <a:endParaRPr lang="es-CO"/>
          </a:p>
        </c:txPr>
        <c:crossAx val="214654432"/>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1299" l="0.70000000000000195" r="0.70000000000000195" t="0.75000000000001299"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2400">
                <a:solidFill>
                  <a:srgbClr val="C00000"/>
                </a:solidFill>
              </a:defRPr>
            </a:pPr>
            <a:r>
              <a:rPr lang="en-US" sz="2400">
                <a:solidFill>
                  <a:srgbClr val="C00000"/>
                </a:solidFill>
              </a:rPr>
              <a:t>SIGNOS</a:t>
            </a:r>
            <a:r>
              <a:rPr lang="en-US" sz="2400" baseline="0">
                <a:solidFill>
                  <a:srgbClr val="C00000"/>
                </a:solidFill>
              </a:rPr>
              <a:t> VITALES</a:t>
            </a:r>
            <a:endParaRPr lang="en-US" sz="2400">
              <a:solidFill>
                <a:srgbClr val="C00000"/>
              </a:solidFill>
            </a:endParaRPr>
          </a:p>
        </c:rich>
      </c:tx>
      <c:layout>
        <c:manualLayout>
          <c:xMode val="edge"/>
          <c:yMode val="edge"/>
          <c:x val="1.6267392860156316E-2"/>
          <c:y val="2.8282829182624009E-2"/>
        </c:manualLayout>
      </c:layout>
      <c:overlay val="0"/>
    </c:title>
    <c:autoTitleDeleted val="0"/>
    <c:plotArea>
      <c:layout>
        <c:manualLayout>
          <c:layoutTarget val="inner"/>
          <c:xMode val="edge"/>
          <c:yMode val="edge"/>
          <c:x val="0.32481011960945383"/>
          <c:y val="0.13373056975202641"/>
          <c:w val="0.32447138864394381"/>
          <c:h val="0.82641892392965632"/>
        </c:manualLayout>
      </c:layout>
      <c:radarChart>
        <c:radarStyle val="marker"/>
        <c:varyColors val="0"/>
        <c:ser>
          <c:idx val="0"/>
          <c:order val="0"/>
          <c:tx>
            <c:strRef>
              <c:f>'6'!$F$250</c:f>
              <c:strCache>
                <c:ptCount val="1"/>
                <c:pt idx="0">
                  <c:v>2010</c:v>
                </c:pt>
              </c:strCache>
            </c:strRef>
          </c:tx>
          <c:marker>
            <c:symbol val="none"/>
          </c:marker>
          <c:cat>
            <c:strLit>
              <c:ptCount val="3"/>
              <c:pt idx="0">
                <c:v>Endeudamiento</c:v>
              </c:pt>
              <c:pt idx="1">
                <c:v>Liquidez</c:v>
              </c:pt>
              <c:pt idx="2">
                <c:v>Rentabilidad</c:v>
              </c:pt>
            </c:strLit>
          </c:cat>
          <c:val>
            <c:numRef>
              <c:f>'6'!$F$251:$F$253</c:f>
            </c:numRef>
          </c:val>
          <c:extLst>
            <c:ext xmlns:c16="http://schemas.microsoft.com/office/drawing/2014/chart" uri="{C3380CC4-5D6E-409C-BE32-E72D297353CC}">
              <c16:uniqueId val="{00000000-EDE5-4864-B0C2-000DA2B819AD}"/>
            </c:ext>
          </c:extLst>
        </c:ser>
        <c:ser>
          <c:idx val="1"/>
          <c:order val="1"/>
          <c:tx>
            <c:strRef>
              <c:f>'6'!$G$250</c:f>
              <c:strCache>
                <c:ptCount val="1"/>
                <c:pt idx="0">
                  <c:v>2011</c:v>
                </c:pt>
              </c:strCache>
            </c:strRef>
          </c:tx>
          <c:marker>
            <c:symbol val="none"/>
          </c:marker>
          <c:cat>
            <c:strLit>
              <c:ptCount val="3"/>
              <c:pt idx="0">
                <c:v>Endeudamiento</c:v>
              </c:pt>
              <c:pt idx="1">
                <c:v>Liquidez</c:v>
              </c:pt>
              <c:pt idx="2">
                <c:v>Rentabilidad</c:v>
              </c:pt>
            </c:strLit>
          </c:cat>
          <c:val>
            <c:numRef>
              <c:f>'6'!$G$251:$G$253</c:f>
            </c:numRef>
          </c:val>
          <c:extLst>
            <c:ext xmlns:c16="http://schemas.microsoft.com/office/drawing/2014/chart" uri="{C3380CC4-5D6E-409C-BE32-E72D297353CC}">
              <c16:uniqueId val="{00000001-EDE5-4864-B0C2-000DA2B819AD}"/>
            </c:ext>
          </c:extLst>
        </c:ser>
        <c:ser>
          <c:idx val="2"/>
          <c:order val="2"/>
          <c:tx>
            <c:strRef>
              <c:f>'6'!$H$250</c:f>
              <c:strCache>
                <c:ptCount val="1"/>
                <c:pt idx="0">
                  <c:v>2012</c:v>
                </c:pt>
              </c:strCache>
            </c:strRef>
          </c:tx>
          <c:marker>
            <c:symbol val="none"/>
          </c:marker>
          <c:cat>
            <c:strLit>
              <c:ptCount val="3"/>
              <c:pt idx="0">
                <c:v>Endeudamiento</c:v>
              </c:pt>
              <c:pt idx="1">
                <c:v>Liquidez</c:v>
              </c:pt>
              <c:pt idx="2">
                <c:v>Rentabilidad</c:v>
              </c:pt>
            </c:strLit>
          </c:cat>
          <c:val>
            <c:numRef>
              <c:f>'6'!$H$251:$H$253</c:f>
            </c:numRef>
          </c:val>
          <c:extLst>
            <c:ext xmlns:c16="http://schemas.microsoft.com/office/drawing/2014/chart" uri="{C3380CC4-5D6E-409C-BE32-E72D297353CC}">
              <c16:uniqueId val="{00000002-EDE5-4864-B0C2-000DA2B819AD}"/>
            </c:ext>
          </c:extLst>
        </c:ser>
        <c:ser>
          <c:idx val="3"/>
          <c:order val="3"/>
          <c:tx>
            <c:strRef>
              <c:f>'6'!$I$250</c:f>
              <c:strCache>
                <c:ptCount val="1"/>
                <c:pt idx="0">
                  <c:v>2013</c:v>
                </c:pt>
              </c:strCache>
            </c:strRef>
          </c:tx>
          <c:marker>
            <c:symbol val="none"/>
          </c:marker>
          <c:val>
            <c:numRef>
              <c:f>'6'!$I$251:$I$253</c:f>
            </c:numRef>
          </c:val>
          <c:extLst>
            <c:ext xmlns:c16="http://schemas.microsoft.com/office/drawing/2014/chart" uri="{C3380CC4-5D6E-409C-BE32-E72D297353CC}">
              <c16:uniqueId val="{00000003-EDE5-4864-B0C2-000DA2B819AD}"/>
            </c:ext>
          </c:extLst>
        </c:ser>
        <c:dLbls>
          <c:showLegendKey val="0"/>
          <c:showVal val="0"/>
          <c:showCatName val="0"/>
          <c:showSerName val="0"/>
          <c:showPercent val="0"/>
          <c:showBubbleSize val="0"/>
        </c:dLbls>
        <c:axId val="214658912"/>
        <c:axId val="214659472"/>
      </c:radarChart>
      <c:catAx>
        <c:axId val="214658912"/>
        <c:scaling>
          <c:orientation val="minMax"/>
        </c:scaling>
        <c:delete val="0"/>
        <c:axPos val="b"/>
        <c:majorGridlines/>
        <c:numFmt formatCode="General" sourceLinked="0"/>
        <c:majorTickMark val="out"/>
        <c:minorTickMark val="none"/>
        <c:tickLblPos val="nextTo"/>
        <c:txPr>
          <a:bodyPr/>
          <a:lstStyle/>
          <a:p>
            <a:pPr>
              <a:defRPr lang="en-US" sz="1400" b="1"/>
            </a:pPr>
            <a:endParaRPr lang="es-CO"/>
          </a:p>
        </c:txPr>
        <c:crossAx val="214659472"/>
        <c:crosses val="autoZero"/>
        <c:auto val="1"/>
        <c:lblAlgn val="ctr"/>
        <c:lblOffset val="100"/>
        <c:noMultiLvlLbl val="0"/>
      </c:catAx>
      <c:valAx>
        <c:axId val="214659472"/>
        <c:scaling>
          <c:orientation val="minMax"/>
          <c:max val="5"/>
        </c:scaling>
        <c:delete val="0"/>
        <c:axPos val="l"/>
        <c:majorGridlines/>
        <c:numFmt formatCode="_(* #,##0_);_(* \(#,##0\);_(* &quot;-&quot;??_);_(@_)" sourceLinked="1"/>
        <c:majorTickMark val="cross"/>
        <c:minorTickMark val="none"/>
        <c:tickLblPos val="nextTo"/>
        <c:txPr>
          <a:bodyPr/>
          <a:lstStyle/>
          <a:p>
            <a:pPr>
              <a:defRPr lang="en-US" sz="1200" b="1"/>
            </a:pPr>
            <a:endParaRPr lang="es-CO"/>
          </a:p>
        </c:txPr>
        <c:crossAx val="214658912"/>
        <c:crosses val="autoZero"/>
        <c:crossBetween val="between"/>
      </c:valAx>
    </c:plotArea>
    <c:legend>
      <c:legendPos val="b"/>
      <c:layout>
        <c:manualLayout>
          <c:xMode val="edge"/>
          <c:yMode val="edge"/>
          <c:x val="0.3338010047386486"/>
          <c:y val="0.86612423021153995"/>
          <c:w val="0.30892014041277699"/>
          <c:h val="7.1653545586686906E-2"/>
        </c:manualLayout>
      </c:layout>
      <c:overlay val="0"/>
      <c:txPr>
        <a:bodyPr/>
        <a:lstStyle/>
        <a:p>
          <a:pPr>
            <a:defRPr lang="en-US" sz="1600" b="1"/>
          </a:pPr>
          <a:endParaRPr lang="es-CO"/>
        </a:p>
      </c:txPr>
    </c:legend>
    <c:plotVisOnly val="1"/>
    <c:dispBlanksAs val="gap"/>
    <c:showDLblsOverMax val="0"/>
  </c:chart>
  <c:spPr>
    <a:solidFill>
      <a:schemeClr val="accent3">
        <a:lumMod val="60000"/>
        <a:lumOff val="40000"/>
      </a:schemeClr>
    </a:solidFill>
  </c:spPr>
  <c:printSettings>
    <c:headerFooter/>
    <c:pageMargins b="0.750000000000006" l="0.70000000000000095" r="0.70000000000000095" t="0.750000000000006"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6"/>
    </mc:Choice>
    <mc:Fallback>
      <c:style val="36"/>
    </mc:Fallback>
  </mc:AlternateContent>
  <c:chart>
    <c:title>
      <c:tx>
        <c:rich>
          <a:bodyPr/>
          <a:lstStyle/>
          <a:p>
            <a:pPr>
              <a:defRPr sz="2400">
                <a:solidFill>
                  <a:srgbClr val="C00000"/>
                </a:solidFill>
              </a:defRPr>
            </a:pPr>
            <a:r>
              <a:rPr lang="en-US" sz="2400">
                <a:solidFill>
                  <a:srgbClr val="C00000"/>
                </a:solidFill>
              </a:rPr>
              <a:t>RADAR DE MEDICIÓN - PRODUCCIÓN</a:t>
            </a:r>
          </a:p>
        </c:rich>
      </c:tx>
      <c:overlay val="0"/>
    </c:title>
    <c:autoTitleDeleted val="0"/>
    <c:plotArea>
      <c:layout>
        <c:manualLayout>
          <c:layoutTarget val="inner"/>
          <c:xMode val="edge"/>
          <c:yMode val="edge"/>
          <c:x val="0.34218214408176201"/>
          <c:y val="0.201946134766367"/>
          <c:w val="0.301057770856198"/>
          <c:h val="0.70885947204951505"/>
        </c:manualLayout>
      </c:layout>
      <c:radarChart>
        <c:radarStyle val="marker"/>
        <c:varyColors val="0"/>
        <c:ser>
          <c:idx val="0"/>
          <c:order val="0"/>
          <c:marker>
            <c:symbol val="none"/>
          </c:marker>
          <c:cat>
            <c:strRef>
              <c:f>'8'!$C$62:$C$69</c:f>
              <c:strCache>
                <c:ptCount val="8"/>
                <c:pt idx="0">
                  <c:v>Alineación estratégica</c:v>
                </c:pt>
                <c:pt idx="1">
                  <c:v>Apoyo estratégico</c:v>
                </c:pt>
                <c:pt idx="2">
                  <c:v>Medición y gestión planta</c:v>
                </c:pt>
                <c:pt idx="3">
                  <c:v>Gestión a la vista</c:v>
                </c:pt>
                <c:pt idx="4">
                  <c:v>Control y seguimiento</c:v>
                </c:pt>
                <c:pt idx="5">
                  <c:v>Programación de producción</c:v>
                </c:pt>
                <c:pt idx="6">
                  <c:v>Seguridad integral</c:v>
                </c:pt>
                <c:pt idx="7">
                  <c:v>Mantenimiento</c:v>
                </c:pt>
              </c:strCache>
            </c:strRef>
          </c:cat>
          <c:val>
            <c:numRef>
              <c:f>'8'!$D$62:$D$69</c:f>
              <c:numCache>
                <c:formatCode>General</c:formatCode>
                <c:ptCount val="8"/>
              </c:numCache>
            </c:numRef>
          </c:val>
          <c:extLst>
            <c:ext xmlns:c16="http://schemas.microsoft.com/office/drawing/2014/chart" uri="{C3380CC4-5D6E-409C-BE32-E72D297353CC}">
              <c16:uniqueId val="{00000000-4966-436B-AA49-8B64A55B7D05}"/>
            </c:ext>
          </c:extLst>
        </c:ser>
        <c:ser>
          <c:idx val="1"/>
          <c:order val="1"/>
          <c:marker>
            <c:symbol val="none"/>
          </c:marker>
          <c:cat>
            <c:strRef>
              <c:f>'8'!$C$62:$C$69</c:f>
              <c:strCache>
                <c:ptCount val="8"/>
                <c:pt idx="0">
                  <c:v>Alineación estratégica</c:v>
                </c:pt>
                <c:pt idx="1">
                  <c:v>Apoyo estratégico</c:v>
                </c:pt>
                <c:pt idx="2">
                  <c:v>Medición y gestión planta</c:v>
                </c:pt>
                <c:pt idx="3">
                  <c:v>Gestión a la vista</c:v>
                </c:pt>
                <c:pt idx="4">
                  <c:v>Control y seguimiento</c:v>
                </c:pt>
                <c:pt idx="5">
                  <c:v>Programación de producción</c:v>
                </c:pt>
                <c:pt idx="6">
                  <c:v>Seguridad integral</c:v>
                </c:pt>
                <c:pt idx="7">
                  <c:v>Mantenimiento</c:v>
                </c:pt>
              </c:strCache>
            </c:strRef>
          </c:cat>
          <c:val>
            <c:numRef>
              <c:f>'8'!$H$62:$H$69</c:f>
              <c:numCache>
                <c:formatCode>General</c:formatCode>
                <c:ptCount val="8"/>
              </c:numCache>
            </c:numRef>
          </c:val>
          <c:extLst>
            <c:ext xmlns:c16="http://schemas.microsoft.com/office/drawing/2014/chart" uri="{C3380CC4-5D6E-409C-BE32-E72D297353CC}">
              <c16:uniqueId val="{00000001-4966-436B-AA49-8B64A55B7D05}"/>
            </c:ext>
          </c:extLst>
        </c:ser>
        <c:ser>
          <c:idx val="2"/>
          <c:order val="2"/>
          <c:spPr>
            <a:ln w="76200">
              <a:solidFill>
                <a:schemeClr val="accent2"/>
              </a:solidFill>
            </a:ln>
          </c:spPr>
          <c:marker>
            <c:symbol val="square"/>
            <c:size val="7"/>
            <c:spPr>
              <a:solidFill>
                <a:schemeClr val="accent2"/>
              </a:solidFill>
              <a:ln w="76200">
                <a:solidFill>
                  <a:schemeClr val="accent2"/>
                </a:solidFill>
              </a:ln>
              <a:scene3d>
                <a:camera prst="orthographicFront"/>
                <a:lightRig rig="threePt" dir="t"/>
              </a:scene3d>
              <a:sp3d>
                <a:bevelT/>
              </a:sp3d>
            </c:spPr>
          </c:marker>
          <c:cat>
            <c:strRef>
              <c:f>'8'!$C$62:$C$69</c:f>
              <c:strCache>
                <c:ptCount val="8"/>
                <c:pt idx="0">
                  <c:v>Alineación estratégica</c:v>
                </c:pt>
                <c:pt idx="1">
                  <c:v>Apoyo estratégico</c:v>
                </c:pt>
                <c:pt idx="2">
                  <c:v>Medición y gestión planta</c:v>
                </c:pt>
                <c:pt idx="3">
                  <c:v>Gestión a la vista</c:v>
                </c:pt>
                <c:pt idx="4">
                  <c:v>Control y seguimiento</c:v>
                </c:pt>
                <c:pt idx="5">
                  <c:v>Programación de producción</c:v>
                </c:pt>
                <c:pt idx="6">
                  <c:v>Seguridad integral</c:v>
                </c:pt>
                <c:pt idx="7">
                  <c:v>Mantenimiento</c:v>
                </c:pt>
              </c:strCache>
            </c:strRef>
          </c:cat>
          <c:val>
            <c:numRef>
              <c:f>'8'!$I$62:$I$69</c:f>
              <c:numCache>
                <c:formatCode>0%</c:formatCode>
                <c:ptCount val="8"/>
                <c:pt idx="0">
                  <c:v>0.6</c:v>
                </c:pt>
                <c:pt idx="1">
                  <c:v>0.46666666666666667</c:v>
                </c:pt>
                <c:pt idx="2">
                  <c:v>0.75</c:v>
                </c:pt>
                <c:pt idx="3">
                  <c:v>0.6</c:v>
                </c:pt>
                <c:pt idx="4">
                  <c:v>0.67999999999999994</c:v>
                </c:pt>
                <c:pt idx="5">
                  <c:v>0.8</c:v>
                </c:pt>
                <c:pt idx="6">
                  <c:v>0.84000000000000008</c:v>
                </c:pt>
                <c:pt idx="7">
                  <c:v>0.53333333333333333</c:v>
                </c:pt>
              </c:numCache>
            </c:numRef>
          </c:val>
          <c:extLst>
            <c:ext xmlns:c16="http://schemas.microsoft.com/office/drawing/2014/chart" uri="{C3380CC4-5D6E-409C-BE32-E72D297353CC}">
              <c16:uniqueId val="{00000002-4966-436B-AA49-8B64A55B7D05}"/>
            </c:ext>
          </c:extLst>
        </c:ser>
        <c:dLbls>
          <c:showLegendKey val="0"/>
          <c:showVal val="0"/>
          <c:showCatName val="0"/>
          <c:showSerName val="0"/>
          <c:showPercent val="0"/>
          <c:showBubbleSize val="0"/>
        </c:dLbls>
        <c:axId val="210262960"/>
        <c:axId val="210263520"/>
      </c:radarChart>
      <c:catAx>
        <c:axId val="210262960"/>
        <c:scaling>
          <c:orientation val="minMax"/>
        </c:scaling>
        <c:delete val="0"/>
        <c:axPos val="b"/>
        <c:majorGridlines/>
        <c:numFmt formatCode="General" sourceLinked="0"/>
        <c:majorTickMark val="out"/>
        <c:minorTickMark val="none"/>
        <c:tickLblPos val="nextTo"/>
        <c:txPr>
          <a:bodyPr/>
          <a:lstStyle/>
          <a:p>
            <a:pPr>
              <a:defRPr sz="1800" b="1"/>
            </a:pPr>
            <a:endParaRPr lang="es-CO"/>
          </a:p>
        </c:txPr>
        <c:crossAx val="210263520"/>
        <c:crosses val="autoZero"/>
        <c:auto val="1"/>
        <c:lblAlgn val="ctr"/>
        <c:lblOffset val="100"/>
        <c:noMultiLvlLbl val="0"/>
      </c:catAx>
      <c:valAx>
        <c:axId val="210263520"/>
        <c:scaling>
          <c:orientation val="minMax"/>
          <c:max val="1"/>
        </c:scaling>
        <c:delete val="0"/>
        <c:axPos val="l"/>
        <c:majorGridlines/>
        <c:numFmt formatCode="0%" sourceLinked="0"/>
        <c:majorTickMark val="cross"/>
        <c:minorTickMark val="none"/>
        <c:tickLblPos val="nextTo"/>
        <c:txPr>
          <a:bodyPr/>
          <a:lstStyle/>
          <a:p>
            <a:pPr>
              <a:defRPr sz="1600" b="0">
                <a:solidFill>
                  <a:schemeClr val="tx1"/>
                </a:solidFill>
              </a:defRPr>
            </a:pPr>
            <a:endParaRPr lang="es-CO"/>
          </a:p>
        </c:txPr>
        <c:crossAx val="210262960"/>
        <c:crosses val="autoZero"/>
        <c:crossBetween val="between"/>
      </c:valAx>
      <c:spPr>
        <a:noFill/>
      </c:spPr>
    </c:plotArea>
    <c:plotVisOnly val="1"/>
    <c:dispBlanksAs val="gap"/>
    <c:showDLblsOverMax val="0"/>
  </c:chart>
  <c:spPr>
    <a:noFill/>
    <a:ln>
      <a:noFill/>
    </a:ln>
    <a:effectLst/>
  </c:spPr>
  <c:txPr>
    <a:bodyPr/>
    <a:lstStyle/>
    <a:p>
      <a:pPr>
        <a:defRPr sz="1600"/>
      </a:pPr>
      <a:endParaRPr lang="es-CO"/>
    </a:p>
  </c:txPr>
  <c:printSettings>
    <c:headerFooter/>
    <c:pageMargins b="0.75000000000000799" l="0.70000000000000195" r="0.70000000000000195" t="0.75000000000000799"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'8'!$B$103</c:f>
          <c:strCache>
            <c:ptCount val="1"/>
            <c:pt idx="0">
              <c:v>Eficiencia de Operaciones</c:v>
            </c:pt>
          </c:strCache>
        </c:strRef>
      </c:tx>
      <c:layout>
        <c:manualLayout>
          <c:xMode val="edge"/>
          <c:yMode val="edge"/>
          <c:x val="0.25029007485175497"/>
          <c:y val="5.10416603869347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2279965004374395E-2"/>
          <c:y val="0.26278273505790301"/>
          <c:w val="0.88131894624283103"/>
          <c:h val="0.615775553268604"/>
        </c:manualLayout>
      </c:layout>
      <c:lineChart>
        <c:grouping val="standard"/>
        <c:varyColors val="0"/>
        <c:ser>
          <c:idx val="0"/>
          <c:order val="0"/>
          <c:tx>
            <c:strRef>
              <c:f>'8'!$B$103</c:f>
              <c:strCache>
                <c:ptCount val="1"/>
                <c:pt idx="0">
                  <c:v>Eficiencia de Operaciones</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8.6269750893753799E-2"/>
                  <c:y val="-8.8197577731597195E-3"/>
                </c:manualLayout>
              </c:layout>
              <c:numFmt formatCode="General" sourceLinked="0"/>
              <c:txPr>
                <a:bodyPr/>
                <a:lstStyle/>
                <a:p>
                  <a:pPr>
                    <a:defRPr sz="1400" b="1"/>
                  </a:pPr>
                  <a:endParaRPr lang="es-CO"/>
                </a:p>
              </c:txPr>
            </c:trendlineLbl>
          </c:trendline>
          <c:val>
            <c:numRef>
              <c:f>'8'!$E$103:$H$103</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5DDC-4546-AC73-56A922A7C877}"/>
            </c:ext>
          </c:extLst>
        </c:ser>
        <c:dLbls>
          <c:showLegendKey val="0"/>
          <c:showVal val="0"/>
          <c:showCatName val="0"/>
          <c:showSerName val="0"/>
          <c:showPercent val="0"/>
          <c:showBubbleSize val="0"/>
        </c:dLbls>
        <c:marker val="1"/>
        <c:smooth val="0"/>
        <c:axId val="210266320"/>
        <c:axId val="210266880"/>
      </c:lineChart>
      <c:catAx>
        <c:axId val="210266320"/>
        <c:scaling>
          <c:orientation val="minMax"/>
        </c:scaling>
        <c:delete val="0"/>
        <c:axPos val="b"/>
        <c:title>
          <c:tx>
            <c:rich>
              <a:bodyPr/>
              <a:lstStyle/>
              <a:p>
                <a:pPr>
                  <a:defRPr sz="1400"/>
                </a:pPr>
                <a:r>
                  <a:rPr lang="en-US" sz="1400"/>
                  <a:t>AÑO</a:t>
                </a:r>
              </a:p>
            </c:rich>
          </c:tx>
          <c:layout>
            <c:manualLayout>
              <c:xMode val="edge"/>
              <c:yMode val="edge"/>
              <c:x val="0.47045529790472101"/>
              <c:y val="0.94095579672599805"/>
            </c:manualLayout>
          </c:layout>
          <c:overlay val="0"/>
        </c:title>
        <c:numFmt formatCode="General" sourceLinked="1"/>
        <c:majorTickMark val="out"/>
        <c:minorTickMark val="none"/>
        <c:tickLblPos val="nextTo"/>
        <c:txPr>
          <a:bodyPr/>
          <a:lstStyle/>
          <a:p>
            <a:pPr>
              <a:defRPr sz="1200" b="1"/>
            </a:pPr>
            <a:endParaRPr lang="es-CO"/>
          </a:p>
        </c:txPr>
        <c:crossAx val="210266880"/>
        <c:crosses val="autoZero"/>
        <c:auto val="1"/>
        <c:lblAlgn val="ctr"/>
        <c:lblOffset val="100"/>
        <c:noMultiLvlLbl val="0"/>
      </c:catAx>
      <c:valAx>
        <c:axId val="21026688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66320"/>
        <c:crosses val="autoZero"/>
        <c:crossBetween val="between"/>
      </c:valAx>
      <c:spPr>
        <a:solidFill>
          <a:schemeClr val="bg1"/>
        </a:solidFill>
      </c:spPr>
    </c:plotArea>
    <c:plotVisOnly val="1"/>
    <c:dispBlanksAs val="gap"/>
    <c:showDLblsOverMax val="0"/>
  </c:chart>
  <c:spPr>
    <a:solidFill>
      <a:schemeClr val="accent3">
        <a:lumMod val="60000"/>
        <a:lumOff val="40000"/>
      </a:schemeClr>
    </a:solidFill>
  </c:spPr>
  <c:printSettings>
    <c:headerFooter/>
    <c:pageMargins b="0.75000000000000799" l="0.70000000000000195" r="0.70000000000000195" t="0.75000000000000799"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'8'!$B$104</c:f>
          <c:strCache>
            <c:ptCount val="1"/>
            <c:pt idx="0">
              <c:v>Desperdicio de Tiempo</c:v>
            </c:pt>
          </c:strCache>
        </c:strRef>
      </c:tx>
      <c:layout>
        <c:manualLayout>
          <c:xMode val="edge"/>
          <c:yMode val="edge"/>
          <c:x val="0.20896064269581699"/>
          <c:y val="6.8958285815823098E-2"/>
        </c:manualLayout>
      </c:layout>
      <c:overlay val="0"/>
      <c:txPr>
        <a:bodyPr/>
        <a:lstStyle/>
        <a:p>
          <a:pPr>
            <a:defRPr sz="2400" b="1">
              <a:solidFill>
                <a:srgbClr val="C00000"/>
              </a:solidFill>
            </a:defRPr>
          </a:pPr>
          <a:endParaRPr lang="es-CO"/>
        </a:p>
      </c:txPr>
    </c:title>
    <c:autoTitleDeleted val="0"/>
    <c:plotArea>
      <c:layout>
        <c:manualLayout>
          <c:layoutTarget val="inner"/>
          <c:xMode val="edge"/>
          <c:yMode val="edge"/>
          <c:x val="0.104625644016722"/>
          <c:y val="0.27007440082746698"/>
          <c:w val="0.86897326723049695"/>
          <c:h val="0.60192482990153096"/>
        </c:manualLayout>
      </c:layout>
      <c:lineChart>
        <c:grouping val="standard"/>
        <c:varyColors val="0"/>
        <c:ser>
          <c:idx val="0"/>
          <c:order val="0"/>
          <c:tx>
            <c:strRef>
              <c:f>'8'!$B$104</c:f>
              <c:strCache>
                <c:ptCount val="1"/>
                <c:pt idx="0">
                  <c:v>Desperdicio de Tiempo</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5.5938069560694803E-2"/>
                  <c:y val="-6.24616961841723E-2"/>
                </c:manualLayout>
              </c:layout>
              <c:numFmt formatCode="General" sourceLinked="0"/>
              <c:txPr>
                <a:bodyPr/>
                <a:lstStyle/>
                <a:p>
                  <a:pPr>
                    <a:defRPr sz="1400" b="1"/>
                  </a:pPr>
                  <a:endParaRPr lang="es-CO"/>
                </a:p>
              </c:txPr>
            </c:trendlineLbl>
          </c:trendline>
          <c:val>
            <c:numRef>
              <c:f>'8'!$E$104:$H$104</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8162-4C7C-861B-B7FAB3DCF8CB}"/>
            </c:ext>
          </c:extLst>
        </c:ser>
        <c:dLbls>
          <c:showLegendKey val="0"/>
          <c:showVal val="0"/>
          <c:showCatName val="0"/>
          <c:showSerName val="0"/>
          <c:showPercent val="0"/>
          <c:showBubbleSize val="0"/>
        </c:dLbls>
        <c:marker val="1"/>
        <c:smooth val="0"/>
        <c:axId val="210269120"/>
        <c:axId val="210269680"/>
      </c:lineChart>
      <c:catAx>
        <c:axId val="21026912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0269680"/>
        <c:crosses val="autoZero"/>
        <c:auto val="1"/>
        <c:lblAlgn val="ctr"/>
        <c:lblOffset val="100"/>
        <c:noMultiLvlLbl val="0"/>
      </c:catAx>
      <c:valAx>
        <c:axId val="21026968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6912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'8'!$B$105</c:f>
          <c:strCache>
            <c:ptCount val="1"/>
            <c:pt idx="0">
              <c:v>Defectos</c:v>
            </c:pt>
          </c:strCache>
        </c:strRef>
      </c:tx>
      <c:layout>
        <c:manualLayout>
          <c:xMode val="edge"/>
          <c:yMode val="edge"/>
          <c:x val="0.38781491202489798"/>
          <c:y val="6.5624991926059098E-2"/>
        </c:manualLayout>
      </c:layout>
      <c:overlay val="0"/>
      <c:txPr>
        <a:bodyPr/>
        <a:lstStyle/>
        <a:p>
          <a:pPr>
            <a:defRPr sz="2400" b="1">
              <a:solidFill>
                <a:srgbClr val="C00000"/>
              </a:solidFill>
            </a:defRPr>
          </a:pPr>
          <a:endParaRPr lang="es-CO"/>
        </a:p>
      </c:txPr>
    </c:title>
    <c:autoTitleDeleted val="0"/>
    <c:plotArea>
      <c:layout>
        <c:manualLayout>
          <c:layoutTarget val="inner"/>
          <c:xMode val="edge"/>
          <c:yMode val="edge"/>
          <c:x val="0.104625644016723"/>
          <c:y val="0.27007440082746698"/>
          <c:w val="0.86897326723049695"/>
          <c:h val="0.60098472306346395"/>
        </c:manualLayout>
      </c:layout>
      <c:lineChart>
        <c:grouping val="standard"/>
        <c:varyColors val="0"/>
        <c:ser>
          <c:idx val="0"/>
          <c:order val="0"/>
          <c:tx>
            <c:strRef>
              <c:f>'8'!$B$105</c:f>
              <c:strCache>
                <c:ptCount val="1"/>
                <c:pt idx="0">
                  <c:v>Defectos</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5.70358705161855E-2"/>
                  <c:y val="4.73384128110549E-2"/>
                </c:manualLayout>
              </c:layout>
              <c:numFmt formatCode="General" sourceLinked="0"/>
              <c:txPr>
                <a:bodyPr/>
                <a:lstStyle/>
                <a:p>
                  <a:pPr>
                    <a:defRPr sz="1400" b="1"/>
                  </a:pPr>
                  <a:endParaRPr lang="es-CO"/>
                </a:p>
              </c:txPr>
            </c:trendlineLbl>
          </c:trendline>
          <c:trendline>
            <c:spPr>
              <a:ln w="38100"/>
            </c:spPr>
            <c:trendlineType val="linear"/>
            <c:dispRSqr val="0"/>
            <c:dispEq val="1"/>
            <c:trendlineLbl>
              <c:layout>
                <c:manualLayout>
                  <c:x val="-8.11294377676475E-2"/>
                  <c:y val="-4.3007739417188398E-2"/>
                </c:manualLayout>
              </c:layout>
              <c:numFmt formatCode="General" sourceLinked="0"/>
              <c:txPr>
                <a:bodyPr/>
                <a:lstStyle/>
                <a:p>
                  <a:pPr>
                    <a:defRPr sz="1400" b="1"/>
                  </a:pPr>
                  <a:endParaRPr lang="es-CO"/>
                </a:p>
              </c:txPr>
            </c:trendlineLbl>
          </c:trendline>
          <c:val>
            <c:numRef>
              <c:f>'8'!$E$105:$H$105</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2-67CF-4C30-A174-BBAFB607A58E}"/>
            </c:ext>
          </c:extLst>
        </c:ser>
        <c:dLbls>
          <c:showLegendKey val="0"/>
          <c:showVal val="0"/>
          <c:showCatName val="0"/>
          <c:showSerName val="0"/>
          <c:showPercent val="0"/>
          <c:showBubbleSize val="0"/>
        </c:dLbls>
        <c:marker val="1"/>
        <c:smooth val="0"/>
        <c:axId val="210271920"/>
        <c:axId val="210272480"/>
      </c:lineChart>
      <c:catAx>
        <c:axId val="21027192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0272480"/>
        <c:crosses val="autoZero"/>
        <c:auto val="1"/>
        <c:lblAlgn val="ctr"/>
        <c:lblOffset val="100"/>
        <c:noMultiLvlLbl val="0"/>
      </c:catAx>
      <c:valAx>
        <c:axId val="21027248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7192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'8'!$B$106</c:f>
          <c:strCache>
            <c:ptCount val="1"/>
            <c:pt idx="0">
              <c:v>Utilización de la Capacidad</c:v>
            </c:pt>
          </c:strCache>
        </c:strRef>
      </c:tx>
      <c:layout>
        <c:manualLayout>
          <c:xMode val="edge"/>
          <c:yMode val="edge"/>
          <c:x val="0.25029007485175497"/>
          <c:y val="5.10416603869347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2279965004374395E-2"/>
          <c:y val="0.26278273505790301"/>
          <c:w val="0.88131894624283103"/>
          <c:h val="0.60827619624470097"/>
        </c:manualLayout>
      </c:layout>
      <c:lineChart>
        <c:grouping val="standard"/>
        <c:varyColors val="0"/>
        <c:ser>
          <c:idx val="0"/>
          <c:order val="0"/>
          <c:tx>
            <c:strRef>
              <c:f>'8'!$B$106</c:f>
              <c:strCache>
                <c:ptCount val="1"/>
                <c:pt idx="0">
                  <c:v>Utilización de la Capacidad</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9.3719117676223596E-2"/>
                  <c:y val="-9.4972205397402296E-2"/>
                </c:manualLayout>
              </c:layout>
              <c:numFmt formatCode="General" sourceLinked="0"/>
              <c:txPr>
                <a:bodyPr/>
                <a:lstStyle/>
                <a:p>
                  <a:pPr>
                    <a:defRPr sz="1400" b="1"/>
                  </a:pPr>
                  <a:endParaRPr lang="es-CO"/>
                </a:p>
              </c:txPr>
            </c:trendlineLbl>
          </c:trendline>
          <c:val>
            <c:numRef>
              <c:f>'8'!$E$106:$H$106</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5911-4064-8DE1-E86E72CF8B7B}"/>
            </c:ext>
          </c:extLst>
        </c:ser>
        <c:dLbls>
          <c:showLegendKey val="0"/>
          <c:showVal val="0"/>
          <c:showCatName val="0"/>
          <c:showSerName val="0"/>
          <c:showPercent val="0"/>
          <c:showBubbleSize val="0"/>
        </c:dLbls>
        <c:marker val="1"/>
        <c:smooth val="0"/>
        <c:axId val="210274720"/>
        <c:axId val="211441760"/>
      </c:lineChart>
      <c:catAx>
        <c:axId val="21027472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41760"/>
        <c:crosses val="autoZero"/>
        <c:auto val="1"/>
        <c:lblAlgn val="ctr"/>
        <c:lblOffset val="100"/>
        <c:noMultiLvlLbl val="0"/>
      </c:catAx>
      <c:valAx>
        <c:axId val="2114417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74720"/>
        <c:crosses val="autoZero"/>
        <c:crossBetween val="between"/>
      </c:valAx>
      <c:spPr>
        <a:solidFill>
          <a:schemeClr val="bg1"/>
        </a:solidFill>
      </c:spPr>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'8'!$B$107</c:f>
          <c:strCache>
            <c:ptCount val="1"/>
            <c:pt idx="0">
              <c:v>Seguridad Industrial</c:v>
            </c:pt>
          </c:strCache>
        </c:strRef>
      </c:tx>
      <c:layout>
        <c:manualLayout>
          <c:xMode val="edge"/>
          <c:yMode val="edge"/>
          <c:x val="0.26682725770389798"/>
          <c:y val="6.1979159041277702E-2"/>
        </c:manualLayout>
      </c:layout>
      <c:overlay val="0"/>
      <c:txPr>
        <a:bodyPr/>
        <a:lstStyle/>
        <a:p>
          <a:pPr>
            <a:defRPr sz="2400" b="1">
              <a:solidFill>
                <a:srgbClr val="C00000"/>
              </a:solidFill>
            </a:defRPr>
          </a:pPr>
          <a:endParaRPr lang="es-CO"/>
        </a:p>
      </c:txPr>
    </c:title>
    <c:autoTitleDeleted val="0"/>
    <c:plotArea>
      <c:layout>
        <c:manualLayout>
          <c:layoutTarget val="inner"/>
          <c:xMode val="edge"/>
          <c:yMode val="edge"/>
          <c:x val="0.104625644016723"/>
          <c:y val="0.27007440082746698"/>
          <c:w val="0.86897326723049795"/>
          <c:h val="0.60070719290410501"/>
        </c:manualLayout>
      </c:layout>
      <c:lineChart>
        <c:grouping val="standard"/>
        <c:varyColors val="0"/>
        <c:ser>
          <c:idx val="0"/>
          <c:order val="0"/>
          <c:tx>
            <c:strRef>
              <c:f>'8'!$B$107</c:f>
              <c:strCache>
                <c:ptCount val="1"/>
                <c:pt idx="0">
                  <c:v>Seguridad Industrial</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5.3095156512256401E-2"/>
                  <c:y val="-4.5657575774832801E-2"/>
                </c:manualLayout>
              </c:layout>
              <c:numFmt formatCode="General" sourceLinked="0"/>
              <c:txPr>
                <a:bodyPr/>
                <a:lstStyle/>
                <a:p>
                  <a:pPr>
                    <a:defRPr sz="1400" b="1"/>
                  </a:pPr>
                  <a:endParaRPr lang="es-CO"/>
                </a:p>
              </c:txPr>
            </c:trendlineLbl>
          </c:trendline>
          <c:val>
            <c:numRef>
              <c:f>'8'!$E$107:$H$107</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9F6E-4517-973B-3C5D7024E594}"/>
            </c:ext>
          </c:extLst>
        </c:ser>
        <c:dLbls>
          <c:showLegendKey val="0"/>
          <c:showVal val="0"/>
          <c:showCatName val="0"/>
          <c:showSerName val="0"/>
          <c:showPercent val="0"/>
          <c:showBubbleSize val="0"/>
        </c:dLbls>
        <c:marker val="1"/>
        <c:smooth val="0"/>
        <c:axId val="211444000"/>
        <c:axId val="211444560"/>
      </c:lineChart>
      <c:catAx>
        <c:axId val="2114440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44560"/>
        <c:crosses val="autoZero"/>
        <c:auto val="1"/>
        <c:lblAlgn val="ctr"/>
        <c:lblOffset val="100"/>
        <c:noMultiLvlLbl val="0"/>
      </c:catAx>
      <c:valAx>
        <c:axId val="2114445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4440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6"/>
    </mc:Choice>
    <mc:Fallback>
      <c:style val="36"/>
    </mc:Fallback>
  </mc:AlternateContent>
  <c:chart>
    <c:title>
      <c:tx>
        <c:rich>
          <a:bodyPr/>
          <a:lstStyle/>
          <a:p>
            <a:pPr>
              <a:defRPr sz="2400">
                <a:solidFill>
                  <a:srgbClr val="C00000"/>
                </a:solidFill>
              </a:defRPr>
            </a:pPr>
            <a:r>
              <a:rPr lang="en-US" sz="2400" b="1" i="0" baseline="0">
                <a:solidFill>
                  <a:srgbClr val="C00000"/>
                </a:solidFill>
              </a:rPr>
              <a:t>RADAR DE MEDICIÓN - GESTIÓN HUMANA</a:t>
            </a:r>
          </a:p>
        </c:rich>
      </c:tx>
      <c:overlay val="0"/>
    </c:title>
    <c:autoTitleDeleted val="0"/>
    <c:plotArea>
      <c:layout>
        <c:manualLayout>
          <c:layoutTarget val="inner"/>
          <c:xMode val="edge"/>
          <c:yMode val="edge"/>
          <c:x val="0.30558982970730553"/>
          <c:y val="0.17668799533934507"/>
          <c:w val="0.34629956089612024"/>
          <c:h val="0.77497663882329149"/>
        </c:manualLayout>
      </c:layout>
      <c:radarChart>
        <c:radarStyle val="marker"/>
        <c:varyColors val="0"/>
        <c:ser>
          <c:idx val="0"/>
          <c:order val="0"/>
          <c:marker>
            <c:symbol val="none"/>
          </c:marker>
          <c:cat>
            <c:strRef>
              <c:f>'4'!$C$43:$C$49</c:f>
              <c:strCache>
                <c:ptCount val="7"/>
                <c:pt idx="0">
                  <c:v>APALANCAMIENTO DE OBJETIVOS</c:v>
                </c:pt>
                <c:pt idx="1">
                  <c:v>GESTIÓN POR COMPETENCIAS</c:v>
                </c:pt>
                <c:pt idx="2">
                  <c:v>ESTRUCTURA ORGANIZACIONAL</c:v>
                </c:pt>
                <c:pt idx="3">
                  <c:v>DESARROLLO TALENTO HUMANO</c:v>
                </c:pt>
                <c:pt idx="4">
                  <c:v>CLIMA ORGANIZACIONAL</c:v>
                </c:pt>
                <c:pt idx="5">
                  <c:v>RSE</c:v>
                </c:pt>
                <c:pt idx="6">
                  <c:v>CULTURA ORGANIZACIONAL</c:v>
                </c:pt>
              </c:strCache>
            </c:strRef>
          </c:cat>
          <c:val>
            <c:numRef>
              <c:f>'4'!$D$43:$D$49</c:f>
              <c:numCache>
                <c:formatCode>General</c:formatCode>
                <c:ptCount val="7"/>
              </c:numCache>
            </c:numRef>
          </c:val>
          <c:extLst>
            <c:ext xmlns:c16="http://schemas.microsoft.com/office/drawing/2014/chart" uri="{C3380CC4-5D6E-409C-BE32-E72D297353CC}">
              <c16:uniqueId val="{00000000-FA27-49DF-8C13-E9FC4CD656C2}"/>
            </c:ext>
          </c:extLst>
        </c:ser>
        <c:ser>
          <c:idx val="1"/>
          <c:order val="1"/>
          <c:marker>
            <c:symbol val="none"/>
          </c:marker>
          <c:cat>
            <c:strRef>
              <c:f>'4'!$C$43:$C$49</c:f>
              <c:strCache>
                <c:ptCount val="7"/>
                <c:pt idx="0">
                  <c:v>APALANCAMIENTO DE OBJETIVOS</c:v>
                </c:pt>
                <c:pt idx="1">
                  <c:v>GESTIÓN POR COMPETENCIAS</c:v>
                </c:pt>
                <c:pt idx="2">
                  <c:v>ESTRUCTURA ORGANIZACIONAL</c:v>
                </c:pt>
                <c:pt idx="3">
                  <c:v>DESARROLLO TALENTO HUMANO</c:v>
                </c:pt>
                <c:pt idx="4">
                  <c:v>CLIMA ORGANIZACIONAL</c:v>
                </c:pt>
                <c:pt idx="5">
                  <c:v>RSE</c:v>
                </c:pt>
                <c:pt idx="6">
                  <c:v>CULTURA ORGANIZACIONAL</c:v>
                </c:pt>
              </c:strCache>
            </c:strRef>
          </c:cat>
          <c:val>
            <c:numRef>
              <c:f>'4'!$H$43:$H$49</c:f>
              <c:numCache>
                <c:formatCode>General</c:formatCode>
                <c:ptCount val="7"/>
              </c:numCache>
            </c:numRef>
          </c:val>
          <c:extLst>
            <c:ext xmlns:c16="http://schemas.microsoft.com/office/drawing/2014/chart" uri="{C3380CC4-5D6E-409C-BE32-E72D297353CC}">
              <c16:uniqueId val="{00000001-FA27-49DF-8C13-E9FC4CD656C2}"/>
            </c:ext>
          </c:extLst>
        </c:ser>
        <c:ser>
          <c:idx val="2"/>
          <c:order val="2"/>
          <c:spPr>
            <a:ln w="76200">
              <a:solidFill>
                <a:schemeClr val="accent2"/>
              </a:solidFill>
            </a:ln>
          </c:spPr>
          <c:marker>
            <c:symbol val="square"/>
            <c:size val="7"/>
            <c:spPr>
              <a:solidFill>
                <a:srgbClr val="C00000"/>
              </a:solidFill>
              <a:ln w="76200">
                <a:solidFill>
                  <a:schemeClr val="accent2"/>
                </a:solidFill>
              </a:ln>
              <a:scene3d>
                <a:camera prst="orthographicFront"/>
                <a:lightRig rig="threePt" dir="t"/>
              </a:scene3d>
              <a:sp3d>
                <a:bevelT/>
              </a:sp3d>
            </c:spPr>
          </c:marker>
          <c:cat>
            <c:strRef>
              <c:f>'4'!$C$43:$C$49</c:f>
              <c:strCache>
                <c:ptCount val="7"/>
                <c:pt idx="0">
                  <c:v>APALANCAMIENTO DE OBJETIVOS</c:v>
                </c:pt>
                <c:pt idx="1">
                  <c:v>GESTIÓN POR COMPETENCIAS</c:v>
                </c:pt>
                <c:pt idx="2">
                  <c:v>ESTRUCTURA ORGANIZACIONAL</c:v>
                </c:pt>
                <c:pt idx="3">
                  <c:v>DESARROLLO TALENTO HUMANO</c:v>
                </c:pt>
                <c:pt idx="4">
                  <c:v>CLIMA ORGANIZACIONAL</c:v>
                </c:pt>
                <c:pt idx="5">
                  <c:v>RSE</c:v>
                </c:pt>
                <c:pt idx="6">
                  <c:v>CULTURA ORGANIZACIONAL</c:v>
                </c:pt>
              </c:strCache>
            </c:strRef>
          </c:cat>
          <c:val>
            <c:numRef>
              <c:f>'4'!$I$43:$I$49</c:f>
              <c:numCache>
                <c:formatCode>0%</c:formatCode>
                <c:ptCount val="7"/>
                <c:pt idx="0">
                  <c:v>0.35</c:v>
                </c:pt>
                <c:pt idx="1">
                  <c:v>0.6</c:v>
                </c:pt>
                <c:pt idx="2">
                  <c:v>0.4</c:v>
                </c:pt>
                <c:pt idx="3">
                  <c:v>0.2</c:v>
                </c:pt>
                <c:pt idx="4">
                  <c:v>0.46666666666666667</c:v>
                </c:pt>
                <c:pt idx="5">
                  <c:v>0.46666666666666667</c:v>
                </c:pt>
                <c:pt idx="6">
                  <c:v>0.4</c:v>
                </c:pt>
              </c:numCache>
            </c:numRef>
          </c:val>
          <c:extLst>
            <c:ext xmlns:c16="http://schemas.microsoft.com/office/drawing/2014/chart" uri="{C3380CC4-5D6E-409C-BE32-E72D297353CC}">
              <c16:uniqueId val="{00000002-FA27-49DF-8C13-E9FC4CD656C2}"/>
            </c:ext>
          </c:extLst>
        </c:ser>
        <c:dLbls>
          <c:showLegendKey val="0"/>
          <c:showVal val="0"/>
          <c:showCatName val="0"/>
          <c:showSerName val="0"/>
          <c:showPercent val="0"/>
          <c:showBubbleSize val="0"/>
        </c:dLbls>
        <c:axId val="211450720"/>
        <c:axId val="211451280"/>
      </c:radarChart>
      <c:catAx>
        <c:axId val="211450720"/>
        <c:scaling>
          <c:orientation val="minMax"/>
        </c:scaling>
        <c:delete val="0"/>
        <c:axPos val="b"/>
        <c:majorGridlines/>
        <c:numFmt formatCode="General" sourceLinked="0"/>
        <c:majorTickMark val="out"/>
        <c:minorTickMark val="none"/>
        <c:tickLblPos val="nextTo"/>
        <c:txPr>
          <a:bodyPr/>
          <a:lstStyle/>
          <a:p>
            <a:pPr>
              <a:defRPr sz="1400" b="1"/>
            </a:pPr>
            <a:endParaRPr lang="es-CO"/>
          </a:p>
        </c:txPr>
        <c:crossAx val="211451280"/>
        <c:crosses val="autoZero"/>
        <c:auto val="1"/>
        <c:lblAlgn val="ctr"/>
        <c:lblOffset val="100"/>
        <c:noMultiLvlLbl val="0"/>
      </c:catAx>
      <c:valAx>
        <c:axId val="211451280"/>
        <c:scaling>
          <c:orientation val="minMax"/>
          <c:max val="1"/>
        </c:scaling>
        <c:delete val="0"/>
        <c:axPos val="l"/>
        <c:majorGridlines/>
        <c:numFmt formatCode="0%" sourceLinked="0"/>
        <c:majorTickMark val="cross"/>
        <c:minorTickMark val="none"/>
        <c:tickLblPos val="nextTo"/>
        <c:txPr>
          <a:bodyPr/>
          <a:lstStyle/>
          <a:p>
            <a:pPr>
              <a:defRPr sz="1200" b="0"/>
            </a:pPr>
            <a:endParaRPr lang="es-CO"/>
          </a:p>
        </c:txPr>
        <c:crossAx val="211450720"/>
        <c:crosses val="autoZero"/>
        <c:crossBetween val="between"/>
      </c:valAx>
      <c:spPr>
        <a:noFill/>
      </c:spPr>
    </c:plotArea>
    <c:plotVisOnly val="1"/>
    <c:dispBlanksAs val="gap"/>
    <c:showDLblsOverMax val="0"/>
  </c:chart>
  <c:spPr>
    <a:noFill/>
    <a:ln>
      <a:noFill/>
    </a:ln>
    <a:effectLst/>
  </c:spPr>
  <c:txPr>
    <a:bodyPr/>
    <a:lstStyle/>
    <a:p>
      <a:pPr>
        <a:defRPr sz="1600"/>
      </a:pPr>
      <a:endParaRPr lang="es-CO"/>
    </a:p>
  </c:txPr>
  <c:printSettings>
    <c:headerFooter/>
    <c:pageMargins b="0.75000000000000899" l="0.70000000000000195" r="0.70000000000000195" t="0.75000000000000899"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'8'!$B$108</c:f>
          <c:strCache>
            <c:ptCount val="1"/>
            <c:pt idx="0">
              <c:v>Margen Bruto</c:v>
            </c:pt>
          </c:strCache>
        </c:strRef>
      </c:tx>
      <c:layout>
        <c:manualLayout>
          <c:xMode val="edge"/>
          <c:yMode val="edge"/>
          <c:x val="0.33177155633323602"/>
          <c:y val="5.10416603869347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2279965004374395E-2"/>
          <c:y val="0.26278273505790301"/>
          <c:w val="0.88131894624283103"/>
          <c:h val="0.614886847237058"/>
        </c:manualLayout>
      </c:layout>
      <c:lineChart>
        <c:grouping val="standard"/>
        <c:varyColors val="0"/>
        <c:ser>
          <c:idx val="0"/>
          <c:order val="0"/>
          <c:tx>
            <c:strRef>
              <c:f>'8'!$B$108</c:f>
              <c:strCache>
                <c:ptCount val="1"/>
                <c:pt idx="0">
                  <c:v>Margen Bruto</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0.126820766735985"/>
                  <c:y val="-1.6804983922873201E-2"/>
                </c:manualLayout>
              </c:layout>
              <c:numFmt formatCode="General" sourceLinked="0"/>
              <c:txPr>
                <a:bodyPr/>
                <a:lstStyle/>
                <a:p>
                  <a:pPr>
                    <a:defRPr sz="1400" b="1"/>
                  </a:pPr>
                  <a:endParaRPr lang="es-CO"/>
                </a:p>
              </c:txPr>
            </c:trendlineLbl>
          </c:trendline>
          <c:val>
            <c:numRef>
              <c:f>'8'!$E$108:$H$108</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7545-45AE-94A6-562C38575909}"/>
            </c:ext>
          </c:extLst>
        </c:ser>
        <c:dLbls>
          <c:showLegendKey val="0"/>
          <c:showVal val="0"/>
          <c:showCatName val="0"/>
          <c:showSerName val="0"/>
          <c:showPercent val="0"/>
          <c:showBubbleSize val="0"/>
        </c:dLbls>
        <c:marker val="1"/>
        <c:smooth val="0"/>
        <c:axId val="211446800"/>
        <c:axId val="211447360"/>
      </c:lineChart>
      <c:catAx>
        <c:axId val="2114468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47360"/>
        <c:crosses val="autoZero"/>
        <c:auto val="1"/>
        <c:lblAlgn val="ctr"/>
        <c:lblOffset val="100"/>
        <c:noMultiLvlLbl val="0"/>
      </c:catAx>
      <c:valAx>
        <c:axId val="2114473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446800"/>
        <c:crosses val="autoZero"/>
        <c:crossBetween val="between"/>
      </c:valAx>
      <c:spPr>
        <a:solidFill>
          <a:schemeClr val="bg1"/>
        </a:solidFill>
      </c:spPr>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MX" sz="2400">
                <a:solidFill>
                  <a:srgbClr val="C00000"/>
                </a:solidFill>
              </a:defRPr>
            </a:pPr>
            <a:r>
              <a:rPr lang="en-US" sz="2400" b="1" i="0" baseline="0">
                <a:solidFill>
                  <a:srgbClr val="C00000"/>
                </a:solidFill>
              </a:rPr>
              <a:t>RADAR DE MEDICIÓN - LOGISTICA</a:t>
            </a:r>
            <a:endParaRPr lang="en-US" sz="2400">
              <a:solidFill>
                <a:srgbClr val="C00000"/>
              </a:solidFill>
            </a:endParaRPr>
          </a:p>
        </c:rich>
      </c:tx>
      <c:overlay val="0"/>
    </c:title>
    <c:autoTitleDeleted val="0"/>
    <c:plotArea>
      <c:layout>
        <c:manualLayout>
          <c:layoutTarget val="inner"/>
          <c:xMode val="edge"/>
          <c:yMode val="edge"/>
          <c:x val="0.2822195420357817"/>
          <c:y val="0.17298150324089834"/>
          <c:w val="0.39432031113794713"/>
          <c:h val="0.7423283725285168"/>
        </c:manualLayout>
      </c:layout>
      <c:radarChart>
        <c:radarStyle val="marker"/>
        <c:varyColors val="0"/>
        <c:ser>
          <c:idx val="0"/>
          <c:order val="0"/>
          <c:marker>
            <c:symbol val="none"/>
          </c:marker>
          <c:cat>
            <c:strRef>
              <c:f>'9'!$C$53:$C$59</c:f>
              <c:strCache>
                <c:ptCount val="7"/>
                <c:pt idx="0">
                  <c:v>ALINEACIÓN ESTRATEGICA</c:v>
                </c:pt>
                <c:pt idx="1">
                  <c:v>PROCESOS CADENA DE ABASTECIMIENTO</c:v>
                </c:pt>
                <c:pt idx="2">
                  <c:v>GESTIÓN DE LA DEMANDA</c:v>
                </c:pt>
                <c:pt idx="3">
                  <c:v>GESTIÓN DE INVENTARIOS</c:v>
                </c:pt>
                <c:pt idx="4">
                  <c:v>SISTEMA DE ABASTECIMIENTO</c:v>
                </c:pt>
                <c:pt idx="5">
                  <c:v>SISTEMA DE ALMACENAMIENTO</c:v>
                </c:pt>
                <c:pt idx="6">
                  <c:v>SISTEMA DE DISTRIBUCIÓN</c:v>
                </c:pt>
              </c:strCache>
            </c:strRef>
          </c:cat>
          <c:val>
            <c:numRef>
              <c:f>'9'!$D$53:$D$59</c:f>
              <c:numCache>
                <c:formatCode>General</c:formatCode>
                <c:ptCount val="7"/>
              </c:numCache>
            </c:numRef>
          </c:val>
          <c:extLst>
            <c:ext xmlns:c16="http://schemas.microsoft.com/office/drawing/2014/chart" uri="{C3380CC4-5D6E-409C-BE32-E72D297353CC}">
              <c16:uniqueId val="{00000000-19B9-4DBA-AC4D-96038755FD56}"/>
            </c:ext>
          </c:extLst>
        </c:ser>
        <c:ser>
          <c:idx val="1"/>
          <c:order val="1"/>
          <c:marker>
            <c:symbol val="none"/>
          </c:marker>
          <c:cat>
            <c:strRef>
              <c:f>'9'!$C$53:$C$59</c:f>
              <c:strCache>
                <c:ptCount val="7"/>
                <c:pt idx="0">
                  <c:v>ALINEACIÓN ESTRATEGICA</c:v>
                </c:pt>
                <c:pt idx="1">
                  <c:v>PROCESOS CADENA DE ABASTECIMIENTO</c:v>
                </c:pt>
                <c:pt idx="2">
                  <c:v>GESTIÓN DE LA DEMANDA</c:v>
                </c:pt>
                <c:pt idx="3">
                  <c:v>GESTIÓN DE INVENTARIOS</c:v>
                </c:pt>
                <c:pt idx="4">
                  <c:v>SISTEMA DE ABASTECIMIENTO</c:v>
                </c:pt>
                <c:pt idx="5">
                  <c:v>SISTEMA DE ALMACENAMIENTO</c:v>
                </c:pt>
                <c:pt idx="6">
                  <c:v>SISTEMA DE DISTRIBUCIÓN</c:v>
                </c:pt>
              </c:strCache>
            </c:strRef>
          </c:cat>
          <c:val>
            <c:numRef>
              <c:f>'9'!$G$53:$G$59</c:f>
              <c:numCache>
                <c:formatCode>General</c:formatCode>
                <c:ptCount val="7"/>
              </c:numCache>
            </c:numRef>
          </c:val>
          <c:extLst>
            <c:ext xmlns:c16="http://schemas.microsoft.com/office/drawing/2014/chart" uri="{C3380CC4-5D6E-409C-BE32-E72D297353CC}">
              <c16:uniqueId val="{00000001-19B9-4DBA-AC4D-96038755FD56}"/>
            </c:ext>
          </c:extLst>
        </c:ser>
        <c:ser>
          <c:idx val="2"/>
          <c:order val="2"/>
          <c:spPr>
            <a:ln w="76200">
              <a:solidFill>
                <a:schemeClr val="accent2"/>
              </a:solidFill>
            </a:ln>
          </c:spPr>
          <c:marker>
            <c:symbol val="square"/>
            <c:size val="7"/>
            <c:spPr>
              <a:solidFill>
                <a:schemeClr val="accent2"/>
              </a:solidFill>
              <a:ln w="76200">
                <a:solidFill>
                  <a:schemeClr val="accent2"/>
                </a:solidFill>
              </a:ln>
              <a:scene3d>
                <a:camera prst="orthographicFront"/>
                <a:lightRig rig="threePt" dir="t"/>
              </a:scene3d>
              <a:sp3d>
                <a:bevelT/>
              </a:sp3d>
            </c:spPr>
          </c:marker>
          <c:cat>
            <c:strRef>
              <c:f>'9'!$C$53:$C$59</c:f>
              <c:strCache>
                <c:ptCount val="7"/>
                <c:pt idx="0">
                  <c:v>ALINEACIÓN ESTRATEGICA</c:v>
                </c:pt>
                <c:pt idx="1">
                  <c:v>PROCESOS CADENA DE ABASTECIMIENTO</c:v>
                </c:pt>
                <c:pt idx="2">
                  <c:v>GESTIÓN DE LA DEMANDA</c:v>
                </c:pt>
                <c:pt idx="3">
                  <c:v>GESTIÓN DE INVENTARIOS</c:v>
                </c:pt>
                <c:pt idx="4">
                  <c:v>SISTEMA DE ABASTECIMIENTO</c:v>
                </c:pt>
                <c:pt idx="5">
                  <c:v>SISTEMA DE ALMACENAMIENTO</c:v>
                </c:pt>
                <c:pt idx="6">
                  <c:v>SISTEMA DE DISTRIBUCIÓN</c:v>
                </c:pt>
              </c:strCache>
            </c:strRef>
          </c:cat>
          <c:val>
            <c:numRef>
              <c:f>'9'!$I$53:$I$59</c:f>
              <c:numCache>
                <c:formatCode>0%</c:formatCode>
                <c:ptCount val="7"/>
                <c:pt idx="0">
                  <c:v>0.26666666666666666</c:v>
                </c:pt>
                <c:pt idx="1">
                  <c:v>0.35</c:v>
                </c:pt>
                <c:pt idx="2">
                  <c:v>0.75</c:v>
                </c:pt>
                <c:pt idx="3">
                  <c:v>0.72</c:v>
                </c:pt>
                <c:pt idx="4">
                  <c:v>0.6</c:v>
                </c:pt>
                <c:pt idx="5">
                  <c:v>0.64</c:v>
                </c:pt>
                <c:pt idx="6">
                  <c:v>0.67999999999999994</c:v>
                </c:pt>
              </c:numCache>
            </c:numRef>
          </c:val>
          <c:extLst>
            <c:ext xmlns:c16="http://schemas.microsoft.com/office/drawing/2014/chart" uri="{C3380CC4-5D6E-409C-BE32-E72D297353CC}">
              <c16:uniqueId val="{00000002-19B9-4DBA-AC4D-96038755FD56}"/>
            </c:ext>
          </c:extLst>
        </c:ser>
        <c:dLbls>
          <c:showLegendKey val="0"/>
          <c:showVal val="0"/>
          <c:showCatName val="0"/>
          <c:showSerName val="0"/>
          <c:showPercent val="0"/>
          <c:showBubbleSize val="0"/>
        </c:dLbls>
        <c:axId val="216878592"/>
        <c:axId val="216879152"/>
      </c:radarChart>
      <c:catAx>
        <c:axId val="216878592"/>
        <c:scaling>
          <c:orientation val="minMax"/>
        </c:scaling>
        <c:delete val="0"/>
        <c:axPos val="b"/>
        <c:majorGridlines/>
        <c:numFmt formatCode="General" sourceLinked="0"/>
        <c:majorTickMark val="out"/>
        <c:minorTickMark val="none"/>
        <c:tickLblPos val="nextTo"/>
        <c:txPr>
          <a:bodyPr/>
          <a:lstStyle/>
          <a:p>
            <a:pPr>
              <a:defRPr lang="es-MX" sz="1600" b="1"/>
            </a:pPr>
            <a:endParaRPr lang="es-CO"/>
          </a:p>
        </c:txPr>
        <c:crossAx val="216879152"/>
        <c:crosses val="autoZero"/>
        <c:auto val="1"/>
        <c:lblAlgn val="ctr"/>
        <c:lblOffset val="100"/>
        <c:noMultiLvlLbl val="0"/>
      </c:catAx>
      <c:valAx>
        <c:axId val="216879152"/>
        <c:scaling>
          <c:orientation val="minMax"/>
          <c:max val="1"/>
        </c:scaling>
        <c:delete val="0"/>
        <c:axPos val="l"/>
        <c:majorGridlines/>
        <c:numFmt formatCode="0%" sourceLinked="0"/>
        <c:majorTickMark val="cross"/>
        <c:minorTickMark val="none"/>
        <c:tickLblPos val="nextTo"/>
        <c:txPr>
          <a:bodyPr/>
          <a:lstStyle/>
          <a:p>
            <a:pPr>
              <a:defRPr lang="es-MX" sz="1200" b="1">
                <a:solidFill>
                  <a:schemeClr val="tx1"/>
                </a:solidFill>
              </a:defRPr>
            </a:pPr>
            <a:endParaRPr lang="es-CO"/>
          </a:p>
        </c:txPr>
        <c:crossAx val="216878592"/>
        <c:crosses val="autoZero"/>
        <c:crossBetween val="between"/>
      </c:valAx>
    </c:plotArea>
    <c:plotVisOnly val="1"/>
    <c:dispBlanksAs val="gap"/>
    <c:showDLblsOverMax val="0"/>
  </c:chart>
  <c:spPr>
    <a:noFill/>
    <a:ln>
      <a:noFill/>
    </a:ln>
    <a:effectLst/>
  </c:spPr>
  <c:printSettings>
    <c:headerFooter/>
    <c:pageMargins b="0.75000000000000788" l="0.70000000000000162" r="0.70000000000000162" t="0.75000000000000788"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'8'!$B$103</c:f>
          <c:strCache>
            <c:ptCount val="1"/>
            <c:pt idx="0">
              <c:v>Eficiencia de Operaciones</c:v>
            </c:pt>
          </c:strCache>
        </c:strRef>
      </c:tx>
      <c:layout>
        <c:manualLayout>
          <c:xMode val="edge"/>
          <c:yMode val="edge"/>
          <c:x val="0.25029007485175497"/>
          <c:y val="5.10416603869347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2279965004374395E-2"/>
          <c:y val="0.26278273505790301"/>
          <c:w val="0.88131894624283103"/>
          <c:h val="0.615775553268604"/>
        </c:manualLayout>
      </c:layout>
      <c:lineChart>
        <c:grouping val="standard"/>
        <c:varyColors val="0"/>
        <c:ser>
          <c:idx val="0"/>
          <c:order val="0"/>
          <c:tx>
            <c:strRef>
              <c:f>'8'!$B$103</c:f>
              <c:strCache>
                <c:ptCount val="1"/>
                <c:pt idx="0">
                  <c:v>Eficiencia de Operaciones</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8.6269750893753799E-2"/>
                  <c:y val="-8.8197577731597195E-3"/>
                </c:manualLayout>
              </c:layout>
              <c:numFmt formatCode="General" sourceLinked="0"/>
              <c:txPr>
                <a:bodyPr/>
                <a:lstStyle/>
                <a:p>
                  <a:pPr>
                    <a:defRPr sz="1400" b="1"/>
                  </a:pPr>
                  <a:endParaRPr lang="es-CO"/>
                </a:p>
              </c:txPr>
            </c:trendlineLbl>
          </c:trendline>
          <c:val>
            <c:numRef>
              <c:f>'8'!$E$103:$H$103</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FCB7-4A11-88A9-CFFBC09E2F4F}"/>
            </c:ext>
          </c:extLst>
        </c:ser>
        <c:dLbls>
          <c:showLegendKey val="0"/>
          <c:showVal val="0"/>
          <c:showCatName val="0"/>
          <c:showSerName val="0"/>
          <c:showPercent val="0"/>
          <c:showBubbleSize val="0"/>
        </c:dLbls>
        <c:marker val="1"/>
        <c:smooth val="0"/>
        <c:axId val="210266320"/>
        <c:axId val="210266880"/>
      </c:lineChart>
      <c:catAx>
        <c:axId val="210266320"/>
        <c:scaling>
          <c:orientation val="minMax"/>
        </c:scaling>
        <c:delete val="0"/>
        <c:axPos val="b"/>
        <c:title>
          <c:tx>
            <c:rich>
              <a:bodyPr/>
              <a:lstStyle/>
              <a:p>
                <a:pPr>
                  <a:defRPr sz="1400"/>
                </a:pPr>
                <a:r>
                  <a:rPr lang="en-US" sz="1400"/>
                  <a:t>AÑO</a:t>
                </a:r>
              </a:p>
            </c:rich>
          </c:tx>
          <c:layout>
            <c:manualLayout>
              <c:xMode val="edge"/>
              <c:yMode val="edge"/>
              <c:x val="0.47045529790472101"/>
              <c:y val="0.94095579672599805"/>
            </c:manualLayout>
          </c:layout>
          <c:overlay val="0"/>
        </c:title>
        <c:numFmt formatCode="General" sourceLinked="1"/>
        <c:majorTickMark val="out"/>
        <c:minorTickMark val="none"/>
        <c:tickLblPos val="nextTo"/>
        <c:txPr>
          <a:bodyPr/>
          <a:lstStyle/>
          <a:p>
            <a:pPr>
              <a:defRPr sz="1200" b="1"/>
            </a:pPr>
            <a:endParaRPr lang="es-CO"/>
          </a:p>
        </c:txPr>
        <c:crossAx val="210266880"/>
        <c:crosses val="autoZero"/>
        <c:auto val="1"/>
        <c:lblAlgn val="ctr"/>
        <c:lblOffset val="100"/>
        <c:noMultiLvlLbl val="0"/>
      </c:catAx>
      <c:valAx>
        <c:axId val="21026688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66320"/>
        <c:crosses val="autoZero"/>
        <c:crossBetween val="between"/>
      </c:valAx>
      <c:spPr>
        <a:solidFill>
          <a:schemeClr val="bg1"/>
        </a:solidFill>
      </c:spPr>
    </c:plotArea>
    <c:plotVisOnly val="1"/>
    <c:dispBlanksAs val="gap"/>
    <c:showDLblsOverMax val="0"/>
  </c:chart>
  <c:spPr>
    <a:solidFill>
      <a:schemeClr val="accent3">
        <a:lumMod val="60000"/>
        <a:lumOff val="40000"/>
      </a:schemeClr>
    </a:solidFill>
  </c:spPr>
  <c:printSettings>
    <c:headerFooter/>
    <c:pageMargins b="0.75000000000000799" l="0.70000000000000195" r="0.70000000000000195" t="0.75000000000000799"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'8'!$B$104</c:f>
          <c:strCache>
            <c:ptCount val="1"/>
            <c:pt idx="0">
              <c:v>Desperdicio de Tiempo</c:v>
            </c:pt>
          </c:strCache>
        </c:strRef>
      </c:tx>
      <c:layout>
        <c:manualLayout>
          <c:xMode val="edge"/>
          <c:yMode val="edge"/>
          <c:x val="0.20896064269581699"/>
          <c:y val="6.8958285815823098E-2"/>
        </c:manualLayout>
      </c:layout>
      <c:overlay val="0"/>
      <c:txPr>
        <a:bodyPr/>
        <a:lstStyle/>
        <a:p>
          <a:pPr>
            <a:defRPr sz="2400" b="1">
              <a:solidFill>
                <a:srgbClr val="C00000"/>
              </a:solidFill>
            </a:defRPr>
          </a:pPr>
          <a:endParaRPr lang="es-CO"/>
        </a:p>
      </c:txPr>
    </c:title>
    <c:autoTitleDeleted val="0"/>
    <c:plotArea>
      <c:layout>
        <c:manualLayout>
          <c:layoutTarget val="inner"/>
          <c:xMode val="edge"/>
          <c:yMode val="edge"/>
          <c:x val="0.104625644016722"/>
          <c:y val="0.27007440082746698"/>
          <c:w val="0.86897326723049695"/>
          <c:h val="0.60192482990153096"/>
        </c:manualLayout>
      </c:layout>
      <c:lineChart>
        <c:grouping val="standard"/>
        <c:varyColors val="0"/>
        <c:ser>
          <c:idx val="0"/>
          <c:order val="0"/>
          <c:tx>
            <c:strRef>
              <c:f>'8'!$B$104</c:f>
              <c:strCache>
                <c:ptCount val="1"/>
                <c:pt idx="0">
                  <c:v>Desperdicio de Tiempo</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5.5938069560694803E-2"/>
                  <c:y val="-6.24616961841723E-2"/>
                </c:manualLayout>
              </c:layout>
              <c:numFmt formatCode="General" sourceLinked="0"/>
              <c:txPr>
                <a:bodyPr/>
                <a:lstStyle/>
                <a:p>
                  <a:pPr>
                    <a:defRPr sz="1400" b="1"/>
                  </a:pPr>
                  <a:endParaRPr lang="es-CO"/>
                </a:p>
              </c:txPr>
            </c:trendlineLbl>
          </c:trendline>
          <c:val>
            <c:numRef>
              <c:f>'8'!$E$104:$H$104</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6D2A-4648-91FA-AC7EB3E38540}"/>
            </c:ext>
          </c:extLst>
        </c:ser>
        <c:dLbls>
          <c:showLegendKey val="0"/>
          <c:showVal val="0"/>
          <c:showCatName val="0"/>
          <c:showSerName val="0"/>
          <c:showPercent val="0"/>
          <c:showBubbleSize val="0"/>
        </c:dLbls>
        <c:marker val="1"/>
        <c:smooth val="0"/>
        <c:axId val="210269120"/>
        <c:axId val="210269680"/>
      </c:lineChart>
      <c:catAx>
        <c:axId val="21026912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0269680"/>
        <c:crosses val="autoZero"/>
        <c:auto val="1"/>
        <c:lblAlgn val="ctr"/>
        <c:lblOffset val="100"/>
        <c:noMultiLvlLbl val="0"/>
      </c:catAx>
      <c:valAx>
        <c:axId val="21026968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6912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'8'!$B$105</c:f>
          <c:strCache>
            <c:ptCount val="1"/>
            <c:pt idx="0">
              <c:v>Defectos</c:v>
            </c:pt>
          </c:strCache>
        </c:strRef>
      </c:tx>
      <c:layout>
        <c:manualLayout>
          <c:xMode val="edge"/>
          <c:yMode val="edge"/>
          <c:x val="0.38781491202489798"/>
          <c:y val="6.5624991926059098E-2"/>
        </c:manualLayout>
      </c:layout>
      <c:overlay val="0"/>
      <c:txPr>
        <a:bodyPr/>
        <a:lstStyle/>
        <a:p>
          <a:pPr>
            <a:defRPr sz="2400" b="1">
              <a:solidFill>
                <a:srgbClr val="C00000"/>
              </a:solidFill>
            </a:defRPr>
          </a:pPr>
          <a:endParaRPr lang="es-CO"/>
        </a:p>
      </c:txPr>
    </c:title>
    <c:autoTitleDeleted val="0"/>
    <c:plotArea>
      <c:layout>
        <c:manualLayout>
          <c:layoutTarget val="inner"/>
          <c:xMode val="edge"/>
          <c:yMode val="edge"/>
          <c:x val="0.104625644016723"/>
          <c:y val="0.27007440082746698"/>
          <c:w val="0.86897326723049695"/>
          <c:h val="0.60098472306346395"/>
        </c:manualLayout>
      </c:layout>
      <c:lineChart>
        <c:grouping val="standard"/>
        <c:varyColors val="0"/>
        <c:ser>
          <c:idx val="0"/>
          <c:order val="0"/>
          <c:tx>
            <c:strRef>
              <c:f>'8'!$B$105</c:f>
              <c:strCache>
                <c:ptCount val="1"/>
                <c:pt idx="0">
                  <c:v>Defectos</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5.70358705161855E-2"/>
                  <c:y val="4.73384128110549E-2"/>
                </c:manualLayout>
              </c:layout>
              <c:numFmt formatCode="General" sourceLinked="0"/>
              <c:txPr>
                <a:bodyPr/>
                <a:lstStyle/>
                <a:p>
                  <a:pPr>
                    <a:defRPr sz="1400" b="1"/>
                  </a:pPr>
                  <a:endParaRPr lang="es-CO"/>
                </a:p>
              </c:txPr>
            </c:trendlineLbl>
          </c:trendline>
          <c:trendline>
            <c:spPr>
              <a:ln w="38100"/>
            </c:spPr>
            <c:trendlineType val="linear"/>
            <c:dispRSqr val="0"/>
            <c:dispEq val="1"/>
            <c:trendlineLbl>
              <c:layout>
                <c:manualLayout>
                  <c:x val="-8.11294377676475E-2"/>
                  <c:y val="-4.3007739417188398E-2"/>
                </c:manualLayout>
              </c:layout>
              <c:numFmt formatCode="General" sourceLinked="0"/>
              <c:txPr>
                <a:bodyPr/>
                <a:lstStyle/>
                <a:p>
                  <a:pPr>
                    <a:defRPr sz="1400" b="1"/>
                  </a:pPr>
                  <a:endParaRPr lang="es-CO"/>
                </a:p>
              </c:txPr>
            </c:trendlineLbl>
          </c:trendline>
          <c:val>
            <c:numRef>
              <c:f>'8'!$E$105:$H$105</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2-E77E-4349-9FD3-CEB47463C9CD}"/>
            </c:ext>
          </c:extLst>
        </c:ser>
        <c:dLbls>
          <c:showLegendKey val="0"/>
          <c:showVal val="0"/>
          <c:showCatName val="0"/>
          <c:showSerName val="0"/>
          <c:showPercent val="0"/>
          <c:showBubbleSize val="0"/>
        </c:dLbls>
        <c:marker val="1"/>
        <c:smooth val="0"/>
        <c:axId val="210271920"/>
        <c:axId val="210272480"/>
      </c:lineChart>
      <c:catAx>
        <c:axId val="21027192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0272480"/>
        <c:crosses val="autoZero"/>
        <c:auto val="1"/>
        <c:lblAlgn val="ctr"/>
        <c:lblOffset val="100"/>
        <c:noMultiLvlLbl val="0"/>
      </c:catAx>
      <c:valAx>
        <c:axId val="21027248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7192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'8'!$B$106</c:f>
          <c:strCache>
            <c:ptCount val="1"/>
            <c:pt idx="0">
              <c:v>Utilización de la Capacidad</c:v>
            </c:pt>
          </c:strCache>
        </c:strRef>
      </c:tx>
      <c:layout>
        <c:manualLayout>
          <c:xMode val="edge"/>
          <c:yMode val="edge"/>
          <c:x val="0.25029007485175497"/>
          <c:y val="5.10416603869347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2279965004374395E-2"/>
          <c:y val="0.26278273505790301"/>
          <c:w val="0.88131894624283103"/>
          <c:h val="0.60827619624470097"/>
        </c:manualLayout>
      </c:layout>
      <c:lineChart>
        <c:grouping val="standard"/>
        <c:varyColors val="0"/>
        <c:ser>
          <c:idx val="0"/>
          <c:order val="0"/>
          <c:tx>
            <c:strRef>
              <c:f>'8'!$B$106</c:f>
              <c:strCache>
                <c:ptCount val="1"/>
                <c:pt idx="0">
                  <c:v>Utilización de la Capacidad</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9.3719117676223596E-2"/>
                  <c:y val="-9.4972205397402296E-2"/>
                </c:manualLayout>
              </c:layout>
              <c:numFmt formatCode="General" sourceLinked="0"/>
              <c:txPr>
                <a:bodyPr/>
                <a:lstStyle/>
                <a:p>
                  <a:pPr>
                    <a:defRPr sz="1400" b="1"/>
                  </a:pPr>
                  <a:endParaRPr lang="es-CO"/>
                </a:p>
              </c:txPr>
            </c:trendlineLbl>
          </c:trendline>
          <c:val>
            <c:numRef>
              <c:f>'8'!$E$106:$H$106</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8BFF-4268-9DC3-B95281D685FD}"/>
            </c:ext>
          </c:extLst>
        </c:ser>
        <c:dLbls>
          <c:showLegendKey val="0"/>
          <c:showVal val="0"/>
          <c:showCatName val="0"/>
          <c:showSerName val="0"/>
          <c:showPercent val="0"/>
          <c:showBubbleSize val="0"/>
        </c:dLbls>
        <c:marker val="1"/>
        <c:smooth val="0"/>
        <c:axId val="210274720"/>
        <c:axId val="211441760"/>
      </c:lineChart>
      <c:catAx>
        <c:axId val="21027472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41760"/>
        <c:crosses val="autoZero"/>
        <c:auto val="1"/>
        <c:lblAlgn val="ctr"/>
        <c:lblOffset val="100"/>
        <c:noMultiLvlLbl val="0"/>
      </c:catAx>
      <c:valAx>
        <c:axId val="2114417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0274720"/>
        <c:crosses val="autoZero"/>
        <c:crossBetween val="between"/>
      </c:valAx>
      <c:spPr>
        <a:solidFill>
          <a:schemeClr val="bg1"/>
        </a:solidFill>
      </c:spPr>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'8'!$B$107</c:f>
          <c:strCache>
            <c:ptCount val="1"/>
            <c:pt idx="0">
              <c:v>Seguridad Industrial</c:v>
            </c:pt>
          </c:strCache>
        </c:strRef>
      </c:tx>
      <c:layout>
        <c:manualLayout>
          <c:xMode val="edge"/>
          <c:yMode val="edge"/>
          <c:x val="0.26682725770389798"/>
          <c:y val="6.1979159041277702E-2"/>
        </c:manualLayout>
      </c:layout>
      <c:overlay val="0"/>
      <c:txPr>
        <a:bodyPr/>
        <a:lstStyle/>
        <a:p>
          <a:pPr>
            <a:defRPr sz="2400" b="1">
              <a:solidFill>
                <a:srgbClr val="C00000"/>
              </a:solidFill>
            </a:defRPr>
          </a:pPr>
          <a:endParaRPr lang="es-CO"/>
        </a:p>
      </c:txPr>
    </c:title>
    <c:autoTitleDeleted val="0"/>
    <c:plotArea>
      <c:layout>
        <c:manualLayout>
          <c:layoutTarget val="inner"/>
          <c:xMode val="edge"/>
          <c:yMode val="edge"/>
          <c:x val="0.104625644016723"/>
          <c:y val="0.27007440082746698"/>
          <c:w val="0.86897326723049795"/>
          <c:h val="0.60070719290410501"/>
        </c:manualLayout>
      </c:layout>
      <c:lineChart>
        <c:grouping val="standard"/>
        <c:varyColors val="0"/>
        <c:ser>
          <c:idx val="0"/>
          <c:order val="0"/>
          <c:tx>
            <c:strRef>
              <c:f>'8'!$B$107</c:f>
              <c:strCache>
                <c:ptCount val="1"/>
                <c:pt idx="0">
                  <c:v>Seguridad Industrial</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5.3095156512256401E-2"/>
                  <c:y val="-4.5657575774832801E-2"/>
                </c:manualLayout>
              </c:layout>
              <c:numFmt formatCode="General" sourceLinked="0"/>
              <c:txPr>
                <a:bodyPr/>
                <a:lstStyle/>
                <a:p>
                  <a:pPr>
                    <a:defRPr sz="1400" b="1"/>
                  </a:pPr>
                  <a:endParaRPr lang="es-CO"/>
                </a:p>
              </c:txPr>
            </c:trendlineLbl>
          </c:trendline>
          <c:val>
            <c:numRef>
              <c:f>'8'!$E$107:$H$107</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E4B1-4B47-A891-054DFBD7D570}"/>
            </c:ext>
          </c:extLst>
        </c:ser>
        <c:dLbls>
          <c:showLegendKey val="0"/>
          <c:showVal val="0"/>
          <c:showCatName val="0"/>
          <c:showSerName val="0"/>
          <c:showPercent val="0"/>
          <c:showBubbleSize val="0"/>
        </c:dLbls>
        <c:marker val="1"/>
        <c:smooth val="0"/>
        <c:axId val="211444000"/>
        <c:axId val="211444560"/>
      </c:lineChart>
      <c:catAx>
        <c:axId val="2114440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44560"/>
        <c:crosses val="autoZero"/>
        <c:auto val="1"/>
        <c:lblAlgn val="ctr"/>
        <c:lblOffset val="100"/>
        <c:noMultiLvlLbl val="0"/>
      </c:catAx>
      <c:valAx>
        <c:axId val="2114445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4440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'8'!$B$108</c:f>
          <c:strCache>
            <c:ptCount val="1"/>
            <c:pt idx="0">
              <c:v>Margen Bruto</c:v>
            </c:pt>
          </c:strCache>
        </c:strRef>
      </c:tx>
      <c:layout>
        <c:manualLayout>
          <c:xMode val="edge"/>
          <c:yMode val="edge"/>
          <c:x val="0.33177155633323602"/>
          <c:y val="5.1041660386934799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2279965004374395E-2"/>
          <c:y val="0.26278273505790301"/>
          <c:w val="0.88131894624283103"/>
          <c:h val="0.614886847237058"/>
        </c:manualLayout>
      </c:layout>
      <c:lineChart>
        <c:grouping val="standard"/>
        <c:varyColors val="0"/>
        <c:ser>
          <c:idx val="0"/>
          <c:order val="0"/>
          <c:tx>
            <c:strRef>
              <c:f>'8'!$B$108</c:f>
              <c:strCache>
                <c:ptCount val="1"/>
                <c:pt idx="0">
                  <c:v>Margen Bruto</c:v>
                </c:pt>
              </c:strCache>
            </c:strRef>
          </c:tx>
          <c:spPr>
            <a:ln w="50800">
              <a:solidFill>
                <a:srgbClr val="C00000"/>
              </a:solidFill>
            </a:ln>
          </c:spPr>
          <c:marker>
            <c:spPr>
              <a:solidFill>
                <a:srgbClr val="C00000"/>
              </a:solidFill>
            </c:spPr>
          </c:marker>
          <c:trendline>
            <c:spPr>
              <a:ln w="38100"/>
            </c:spPr>
            <c:trendlineType val="linear"/>
            <c:dispRSqr val="0"/>
            <c:dispEq val="1"/>
            <c:trendlineLbl>
              <c:layout>
                <c:manualLayout>
                  <c:x val="-0.126820766735985"/>
                  <c:y val="-1.6804983922873201E-2"/>
                </c:manualLayout>
              </c:layout>
              <c:numFmt formatCode="General" sourceLinked="0"/>
              <c:txPr>
                <a:bodyPr/>
                <a:lstStyle/>
                <a:p>
                  <a:pPr>
                    <a:defRPr sz="1400" b="1"/>
                  </a:pPr>
                  <a:endParaRPr lang="es-CO"/>
                </a:p>
              </c:txPr>
            </c:trendlineLbl>
          </c:trendline>
          <c:val>
            <c:numRef>
              <c:f>'8'!$E$108:$H$108</c:f>
            </c:numRef>
          </c:val>
          <c:smooth val="0"/>
          <c:extLst>
            <c:ext xmlns:c15="http://schemas.microsoft.com/office/drawing/2012/chart" uri="{02D57815-91ED-43cb-92C2-25804820EDAC}">
              <c15:filteredCategoryTitle>
                <c15:cat>
                  <c:multiLvlStrRef>
                    <c:extLst>
                      <c:ext uri="{02D57815-91ED-43cb-92C2-25804820EDAC}">
                        <c15:formulaRef>
                          <c15:sqref>'8'!$E$102:$H$102</c15:sqref>
                        </c15:formulaRef>
                      </c:ext>
                    </c:extLst>
                  </c:multiLvlStrRef>
                </c15:cat>
              </c15:filteredCategoryTitle>
            </c:ext>
            <c:ext xmlns:c16="http://schemas.microsoft.com/office/drawing/2014/chart" uri="{C3380CC4-5D6E-409C-BE32-E72D297353CC}">
              <c16:uniqueId val="{00000001-E46C-4699-9708-91F4B45C4779}"/>
            </c:ext>
          </c:extLst>
        </c:ser>
        <c:dLbls>
          <c:showLegendKey val="0"/>
          <c:showVal val="0"/>
          <c:showCatName val="0"/>
          <c:showSerName val="0"/>
          <c:showPercent val="0"/>
          <c:showBubbleSize val="0"/>
        </c:dLbls>
        <c:marker val="1"/>
        <c:smooth val="0"/>
        <c:axId val="211446800"/>
        <c:axId val="211447360"/>
      </c:lineChart>
      <c:catAx>
        <c:axId val="2114468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47360"/>
        <c:crosses val="autoZero"/>
        <c:auto val="1"/>
        <c:lblAlgn val="ctr"/>
        <c:lblOffset val="100"/>
        <c:noMultiLvlLbl val="0"/>
      </c:catAx>
      <c:valAx>
        <c:axId val="2114473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446800"/>
        <c:crosses val="autoZero"/>
        <c:crossBetween val="between"/>
      </c:valAx>
      <c:spPr>
        <a:solidFill>
          <a:schemeClr val="bg1"/>
        </a:solidFill>
      </c:spPr>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8"/>
    </mc:Choice>
    <mc:Fallback>
      <c:style val="38"/>
    </mc:Fallback>
  </mc:AlternateContent>
  <c:chart>
    <c:title>
      <c:tx>
        <c:rich>
          <a:bodyPr/>
          <a:lstStyle/>
          <a:p>
            <a:pPr>
              <a:defRPr sz="2400">
                <a:solidFill>
                  <a:srgbClr val="C00000"/>
                </a:solidFill>
              </a:defRPr>
            </a:pPr>
            <a:r>
              <a:rPr lang="en-US" sz="2400">
                <a:solidFill>
                  <a:srgbClr val="C00000"/>
                </a:solidFill>
              </a:rPr>
              <a:t>RADAR</a:t>
            </a:r>
            <a:r>
              <a:rPr lang="en-US" sz="2400" baseline="0">
                <a:solidFill>
                  <a:srgbClr val="C00000"/>
                </a:solidFill>
              </a:rPr>
              <a:t> DE MEDICIÓN INTEGRAL</a:t>
            </a:r>
            <a:endParaRPr lang="en-US" sz="2400">
              <a:solidFill>
                <a:srgbClr val="C00000"/>
              </a:solidFill>
            </a:endParaRPr>
          </a:p>
        </c:rich>
      </c:tx>
      <c:overlay val="0"/>
    </c:title>
    <c:autoTitleDeleted val="0"/>
    <c:plotArea>
      <c:layout>
        <c:manualLayout>
          <c:layoutTarget val="inner"/>
          <c:xMode val="edge"/>
          <c:yMode val="edge"/>
          <c:x val="0.20390992320630838"/>
          <c:y val="0.23657871563120744"/>
          <c:w val="0.53738691298412311"/>
          <c:h val="0.65548313389992063"/>
        </c:manualLayout>
      </c:layout>
      <c:radarChart>
        <c:radarStyle val="marker"/>
        <c:varyColors val="0"/>
        <c:ser>
          <c:idx val="0"/>
          <c:order val="0"/>
          <c:marker>
            <c:symbol val="none"/>
          </c:marker>
          <c:cat>
            <c:strRef>
              <c:f>'10'!$B$6:$B$10</c:f>
              <c:strCache>
                <c:ptCount val="5"/>
                <c:pt idx="0">
                  <c:v>GESTIÓN HUMANA</c:v>
                </c:pt>
                <c:pt idx="1">
                  <c:v>MERCADEO</c:v>
                </c:pt>
                <c:pt idx="2">
                  <c:v>FINANCIERO</c:v>
                </c:pt>
                <c:pt idx="3">
                  <c:v>PRODUCCIÓN</c:v>
                </c:pt>
                <c:pt idx="4">
                  <c:v>LOGISTICA</c:v>
                </c:pt>
              </c:strCache>
            </c:strRef>
          </c:cat>
          <c:val>
            <c:numRef>
              <c:f>'10'!$C$6:$C$10</c:f>
              <c:numCache>
                <c:formatCode>General</c:formatCode>
                <c:ptCount val="5"/>
              </c:numCache>
            </c:numRef>
          </c:val>
          <c:extLst>
            <c:ext xmlns:c16="http://schemas.microsoft.com/office/drawing/2014/chart" uri="{C3380CC4-5D6E-409C-BE32-E72D297353CC}">
              <c16:uniqueId val="{00000000-907E-4E51-B590-A2843C16401C}"/>
            </c:ext>
          </c:extLst>
        </c:ser>
        <c:ser>
          <c:idx val="1"/>
          <c:order val="1"/>
          <c:marker>
            <c:symbol val="none"/>
          </c:marker>
          <c:cat>
            <c:strRef>
              <c:f>'10'!$B$6:$B$10</c:f>
              <c:strCache>
                <c:ptCount val="5"/>
                <c:pt idx="0">
                  <c:v>GESTIÓN HUMANA</c:v>
                </c:pt>
                <c:pt idx="1">
                  <c:v>MERCADEO</c:v>
                </c:pt>
                <c:pt idx="2">
                  <c:v>FINANCIERO</c:v>
                </c:pt>
                <c:pt idx="3">
                  <c:v>PRODUCCIÓN</c:v>
                </c:pt>
                <c:pt idx="4">
                  <c:v>LOGISTICA</c:v>
                </c:pt>
              </c:strCache>
            </c:strRef>
          </c:cat>
          <c:val>
            <c:numRef>
              <c:f>'10'!$D$6:$D$10</c:f>
              <c:numCache>
                <c:formatCode>General</c:formatCode>
                <c:ptCount val="5"/>
              </c:numCache>
            </c:numRef>
          </c:val>
          <c:extLst>
            <c:ext xmlns:c16="http://schemas.microsoft.com/office/drawing/2014/chart" uri="{C3380CC4-5D6E-409C-BE32-E72D297353CC}">
              <c16:uniqueId val="{00000001-907E-4E51-B590-A2843C16401C}"/>
            </c:ext>
          </c:extLst>
        </c:ser>
        <c:ser>
          <c:idx val="2"/>
          <c:order val="2"/>
          <c:marker>
            <c:symbol val="none"/>
          </c:marker>
          <c:cat>
            <c:strRef>
              <c:f>'10'!$B$6:$B$10</c:f>
              <c:strCache>
                <c:ptCount val="5"/>
                <c:pt idx="0">
                  <c:v>GESTIÓN HUMANA</c:v>
                </c:pt>
                <c:pt idx="1">
                  <c:v>MERCADEO</c:v>
                </c:pt>
                <c:pt idx="2">
                  <c:v>FINANCIERO</c:v>
                </c:pt>
                <c:pt idx="3">
                  <c:v>PRODUCCIÓN</c:v>
                </c:pt>
                <c:pt idx="4">
                  <c:v>LOGISTICA</c:v>
                </c:pt>
              </c:strCache>
            </c:strRef>
          </c:cat>
          <c:val>
            <c:numRef>
              <c:f>'10'!$E$6:$E$10</c:f>
              <c:numCache>
                <c:formatCode>General</c:formatCode>
                <c:ptCount val="5"/>
              </c:numCache>
            </c:numRef>
          </c:val>
          <c:extLst>
            <c:ext xmlns:c16="http://schemas.microsoft.com/office/drawing/2014/chart" uri="{C3380CC4-5D6E-409C-BE32-E72D297353CC}">
              <c16:uniqueId val="{00000002-907E-4E51-B590-A2843C16401C}"/>
            </c:ext>
          </c:extLst>
        </c:ser>
        <c:ser>
          <c:idx val="3"/>
          <c:order val="3"/>
          <c:marker>
            <c:symbol val="none"/>
          </c:marker>
          <c:dLbls>
            <c:dLbl>
              <c:idx val="4"/>
              <c:layout>
                <c:manualLayout>
                  <c:x val="9.2192451743013208E-3"/>
                  <c:y val="1.6407855357649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7E-4E51-B590-A2843C16401C}"/>
                </c:ext>
              </c:extLst>
            </c:dLbl>
            <c:spPr>
              <a:noFill/>
              <a:ln>
                <a:noFill/>
              </a:ln>
              <a:effectLst/>
            </c:spPr>
            <c:txPr>
              <a:bodyPr/>
              <a:lstStyle/>
              <a:p>
                <a:pPr>
                  <a:defRPr sz="14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'10'!$B$6:$B$10</c:f>
              <c:strCache>
                <c:ptCount val="5"/>
                <c:pt idx="0">
                  <c:v>GESTIÓN HUMANA</c:v>
                </c:pt>
                <c:pt idx="1">
                  <c:v>MERCADEO</c:v>
                </c:pt>
                <c:pt idx="2">
                  <c:v>FINANCIERO</c:v>
                </c:pt>
                <c:pt idx="3">
                  <c:v>PRODUCCIÓN</c:v>
                </c:pt>
                <c:pt idx="4">
                  <c:v>LOGISTICA</c:v>
                </c:pt>
              </c:strCache>
            </c:strRef>
          </c:cat>
          <c:val>
            <c:numRef>
              <c:f>'10'!$F$6:$F$10</c:f>
              <c:numCache>
                <c:formatCode>General</c:formatCode>
                <c:ptCount val="5"/>
              </c:numCache>
            </c:numRef>
          </c:val>
          <c:extLst>
            <c:ext xmlns:c16="http://schemas.microsoft.com/office/drawing/2014/chart" uri="{C3380CC4-5D6E-409C-BE32-E72D297353CC}">
              <c16:uniqueId val="{00000004-907E-4E51-B590-A2843C16401C}"/>
            </c:ext>
          </c:extLst>
        </c:ser>
        <c:ser>
          <c:idx val="4"/>
          <c:order val="4"/>
          <c:marker>
            <c:symbol val="none"/>
          </c:marker>
          <c:cat>
            <c:strRef>
              <c:f>'10'!$B$6:$B$10</c:f>
              <c:strCache>
                <c:ptCount val="5"/>
                <c:pt idx="0">
                  <c:v>GESTIÓN HUMANA</c:v>
                </c:pt>
                <c:pt idx="1">
                  <c:v>MERCADEO</c:v>
                </c:pt>
                <c:pt idx="2">
                  <c:v>FINANCIERO</c:v>
                </c:pt>
                <c:pt idx="3">
                  <c:v>PRODUCCIÓN</c:v>
                </c:pt>
                <c:pt idx="4">
                  <c:v>LOGISTICA</c:v>
                </c:pt>
              </c:strCache>
            </c:strRef>
          </c:cat>
          <c:val>
            <c:numRef>
              <c:f>'10'!$G$6:$G$10</c:f>
              <c:numCache>
                <c:formatCode>General</c:formatCode>
                <c:ptCount val="5"/>
              </c:numCache>
            </c:numRef>
          </c:val>
          <c:extLst>
            <c:ext xmlns:c16="http://schemas.microsoft.com/office/drawing/2014/chart" uri="{C3380CC4-5D6E-409C-BE32-E72D297353CC}">
              <c16:uniqueId val="{00000005-907E-4E51-B590-A2843C16401C}"/>
            </c:ext>
          </c:extLst>
        </c:ser>
        <c:ser>
          <c:idx val="5"/>
          <c:order val="5"/>
          <c:marker>
            <c:symbol val="none"/>
          </c:marker>
          <c:cat>
            <c:strRef>
              <c:f>'10'!$B$6:$B$10</c:f>
              <c:strCache>
                <c:ptCount val="5"/>
                <c:pt idx="0">
                  <c:v>GESTIÓN HUMANA</c:v>
                </c:pt>
                <c:pt idx="1">
                  <c:v>MERCADEO</c:v>
                </c:pt>
                <c:pt idx="2">
                  <c:v>FINANCIERO</c:v>
                </c:pt>
                <c:pt idx="3">
                  <c:v>PRODUCCIÓN</c:v>
                </c:pt>
                <c:pt idx="4">
                  <c:v>LOGISTICA</c:v>
                </c:pt>
              </c:strCache>
            </c:strRef>
          </c:cat>
          <c:val>
            <c:numRef>
              <c:f>'10'!$H$6:$H$10</c:f>
              <c:numCache>
                <c:formatCode>General</c:formatCode>
                <c:ptCount val="5"/>
              </c:numCache>
            </c:numRef>
          </c:val>
          <c:extLst>
            <c:ext xmlns:c16="http://schemas.microsoft.com/office/drawing/2014/chart" uri="{C3380CC4-5D6E-409C-BE32-E72D297353CC}">
              <c16:uniqueId val="{00000006-907E-4E51-B590-A2843C16401C}"/>
            </c:ext>
          </c:extLst>
        </c:ser>
        <c:ser>
          <c:idx val="6"/>
          <c:order val="6"/>
          <c:spPr>
            <a:ln w="76200">
              <a:solidFill>
                <a:schemeClr val="accent6">
                  <a:lumMod val="75000"/>
                </a:schemeClr>
              </a:solidFill>
            </a:ln>
          </c:spPr>
          <c:marker>
            <c:symbol val="none"/>
          </c:marker>
          <c:dPt>
            <c:idx val="3"/>
            <c:bubble3D val="0"/>
            <c:extLst>
              <c:ext xmlns:c16="http://schemas.microsoft.com/office/drawing/2014/chart" uri="{C3380CC4-5D6E-409C-BE32-E72D297353CC}">
                <c16:uniqueId val="{00000000-447F-457D-AC40-36815C380890}"/>
              </c:ext>
            </c:extLst>
          </c:dPt>
          <c:cat>
            <c:strRef>
              <c:f>'10'!$B$6:$B$10</c:f>
              <c:strCache>
                <c:ptCount val="5"/>
                <c:pt idx="0">
                  <c:v>GESTIÓN HUMANA</c:v>
                </c:pt>
                <c:pt idx="1">
                  <c:v>MERCADEO</c:v>
                </c:pt>
                <c:pt idx="2">
                  <c:v>FINANCIERO</c:v>
                </c:pt>
                <c:pt idx="3">
                  <c:v>PRODUCCIÓN</c:v>
                </c:pt>
                <c:pt idx="4">
                  <c:v>LOGISTICA</c:v>
                </c:pt>
              </c:strCache>
            </c:strRef>
          </c:cat>
          <c:val>
            <c:numRef>
              <c:f>'10'!$I$6:$I$10</c:f>
              <c:numCache>
                <c:formatCode>0%</c:formatCode>
                <c:ptCount val="5"/>
                <c:pt idx="0">
                  <c:v>0.41190476190476188</c:v>
                </c:pt>
                <c:pt idx="1">
                  <c:v>0.4554285714285714</c:v>
                </c:pt>
                <c:pt idx="2">
                  <c:v>0.46916666666666673</c:v>
                </c:pt>
                <c:pt idx="3">
                  <c:v>0.65874999999999995</c:v>
                </c:pt>
                <c:pt idx="4">
                  <c:v>0.57238095238095243</c:v>
                </c:pt>
              </c:numCache>
            </c:numRef>
          </c:val>
          <c:extLst>
            <c:ext xmlns:c16="http://schemas.microsoft.com/office/drawing/2014/chart" uri="{C3380CC4-5D6E-409C-BE32-E72D297353CC}">
              <c16:uniqueId val="{00000007-907E-4E51-B590-A2843C16401C}"/>
            </c:ext>
          </c:extLst>
        </c:ser>
        <c:dLbls>
          <c:showLegendKey val="0"/>
          <c:showVal val="0"/>
          <c:showCatName val="0"/>
          <c:showSerName val="0"/>
          <c:showPercent val="0"/>
          <c:showBubbleSize val="0"/>
        </c:dLbls>
        <c:axId val="162650800"/>
        <c:axId val="162651360"/>
      </c:radarChart>
      <c:catAx>
        <c:axId val="162650800"/>
        <c:scaling>
          <c:orientation val="minMax"/>
        </c:scaling>
        <c:delete val="0"/>
        <c:axPos val="b"/>
        <c:majorGridlines/>
        <c:numFmt formatCode="General" sourceLinked="1"/>
        <c:majorTickMark val="out"/>
        <c:minorTickMark val="none"/>
        <c:tickLblPos val="nextTo"/>
        <c:txPr>
          <a:bodyPr/>
          <a:lstStyle/>
          <a:p>
            <a:pPr>
              <a:defRPr sz="1400" b="1"/>
            </a:pPr>
            <a:endParaRPr lang="es-CO"/>
          </a:p>
        </c:txPr>
        <c:crossAx val="162651360"/>
        <c:crosses val="autoZero"/>
        <c:auto val="1"/>
        <c:lblAlgn val="ctr"/>
        <c:lblOffset val="100"/>
        <c:noMultiLvlLbl val="0"/>
      </c:catAx>
      <c:valAx>
        <c:axId val="162651360"/>
        <c:scaling>
          <c:orientation val="minMax"/>
          <c:max val="1"/>
        </c:scaling>
        <c:delete val="0"/>
        <c:axPos val="l"/>
        <c:majorGridlines/>
        <c:numFmt formatCode="0%" sourceLinked="0"/>
        <c:majorTickMark val="cross"/>
        <c:minorTickMark val="none"/>
        <c:tickLblPos val="nextTo"/>
        <c:txPr>
          <a:bodyPr/>
          <a:lstStyle/>
          <a:p>
            <a:pPr>
              <a:defRPr sz="1100" b="1"/>
            </a:pPr>
            <a:endParaRPr lang="es-CO"/>
          </a:p>
        </c:txPr>
        <c:crossAx val="162650800"/>
        <c:crosses val="autoZero"/>
        <c:crossBetween val="between"/>
      </c:valAx>
      <c:spPr>
        <a:noFill/>
      </c:spPr>
    </c:plotArea>
    <c:plotVisOnly val="1"/>
    <c:dispBlanksAs val="gap"/>
    <c:showDLblsOverMax val="0"/>
  </c:chart>
  <c:spPr>
    <a:noFill/>
    <a:ln>
      <a:noFill/>
    </a:ln>
  </c:spPr>
  <c:printSettings>
    <c:headerFooter/>
    <c:pageMargins b="0.75000000000000799" l="0.70000000000000195" r="0.70000000000000195" t="0.75000000000000799"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MATRIZ 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ubbleChart>
        <c:varyColors val="0"/>
        <c:ser>
          <c:idx val="0"/>
          <c:order val="0"/>
          <c:tx>
            <c:strRef>
              <c:f>'14'!$C$36</c:f>
              <c:strCache>
                <c:ptCount val="1"/>
                <c:pt idx="0">
                  <c:v>EFE</c:v>
                </c:pt>
              </c:strCache>
            </c:strRef>
          </c:tx>
          <c:spPr>
            <a:solidFill>
              <a:schemeClr val="accent1">
                <a:alpha val="75000"/>
              </a:schemeClr>
            </a:solidFill>
            <a:ln>
              <a:noFill/>
            </a:ln>
            <a:effectLst/>
          </c:spPr>
          <c:invertIfNegative val="0"/>
          <c:dPt>
            <c:idx val="0"/>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3-D3E7-458D-953A-B1FF57D435E1}"/>
              </c:ext>
            </c:extLst>
          </c:dPt>
          <c:xVal>
            <c:numRef>
              <c:f>'14'!$D$35:$E$35</c:f>
              <c:numCache>
                <c:formatCode>General</c:formatCode>
                <c:ptCount val="2"/>
                <c:pt idx="0" formatCode="0.00">
                  <c:v>3.6442307692307696</c:v>
                </c:pt>
              </c:numCache>
            </c:numRef>
          </c:xVal>
          <c:yVal>
            <c:numRef>
              <c:f>'14'!$D$36:$E$36</c:f>
              <c:numCache>
                <c:formatCode>General</c:formatCode>
                <c:ptCount val="2"/>
                <c:pt idx="0" formatCode="0.00">
                  <c:v>3.402173913043478</c:v>
                </c:pt>
              </c:numCache>
            </c:numRef>
          </c:yVal>
          <c:bubbleSize>
            <c:numLit>
              <c:formatCode>General</c:formatCode>
              <c:ptCount val="2"/>
              <c:pt idx="0">
                <c:v>1</c:v>
              </c:pt>
              <c:pt idx="1">
                <c:v>1</c:v>
              </c:pt>
            </c:numLit>
          </c:bubbleSize>
          <c:bubble3D val="0"/>
          <c:extLst>
            <c:ext xmlns:c16="http://schemas.microsoft.com/office/drawing/2014/chart" uri="{C3380CC4-5D6E-409C-BE32-E72D297353CC}">
              <c16:uniqueId val="{00000000-D3E7-458D-953A-B1FF57D435E1}"/>
            </c:ext>
          </c:extLst>
        </c:ser>
        <c:dLbls>
          <c:showLegendKey val="0"/>
          <c:showVal val="0"/>
          <c:showCatName val="0"/>
          <c:showSerName val="0"/>
          <c:showPercent val="0"/>
          <c:showBubbleSize val="0"/>
        </c:dLbls>
        <c:bubbleScale val="40"/>
        <c:showNegBubbles val="0"/>
        <c:axId val="1659001312"/>
        <c:axId val="1659001728"/>
      </c:bubbleChart>
      <c:valAx>
        <c:axId val="1659001312"/>
        <c:scaling>
          <c:orientation val="minMax"/>
          <c:max val="4"/>
          <c:min val="1"/>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59001728"/>
        <c:crosses val="autoZero"/>
        <c:crossBetween val="midCat"/>
        <c:majorUnit val="1"/>
      </c:valAx>
      <c:valAx>
        <c:axId val="1659001728"/>
        <c:scaling>
          <c:orientation val="minMax"/>
          <c:max val="4"/>
          <c:min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59001312"/>
        <c:crosses val="autoZero"/>
        <c:crossBetween val="midCat"/>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'4'!$B$78:$B$78</c:f>
          <c:strCache>
            <c:ptCount val="1"/>
            <c:pt idx="0">
              <c:v>Tiempo de Contratación</c:v>
            </c:pt>
          </c:strCache>
        </c:strRef>
      </c:tx>
      <c:layout>
        <c:manualLayout>
          <c:xMode val="edge"/>
          <c:yMode val="edge"/>
          <c:x val="0.24662429703134714"/>
          <c:y val="6.5882441178367057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302"/>
          <c:w val="0.86713344580062701"/>
          <c:h val="0.60483527432145601"/>
        </c:manualLayout>
      </c:layout>
      <c:lineChart>
        <c:grouping val="standard"/>
        <c:varyColors val="0"/>
        <c:ser>
          <c:idx val="0"/>
          <c:order val="0"/>
          <c:tx>
            <c:strRef>
              <c:f>'4'!$B$78:$D$78</c:f>
              <c:strCache>
                <c:ptCount val="3"/>
                <c:pt idx="0">
                  <c:v>Tiempo de Contratación</c:v>
                </c:pt>
                <c:pt idx="1">
                  <c:v>Tiempo de Contratación = (Días para llenar todas las posiciones)/(# total de posiciones llenadas)</c:v>
                </c:pt>
              </c:strCache>
            </c:strRef>
          </c:tx>
          <c:marker>
            <c:spPr>
              <a:solidFill>
                <a:srgbClr val="C00000"/>
              </a:solidFill>
            </c:spPr>
          </c:marker>
          <c:trendline>
            <c:spPr>
              <a:ln w="38100"/>
            </c:spPr>
            <c:trendlineType val="linear"/>
            <c:dispRSqr val="0"/>
            <c:dispEq val="1"/>
            <c:trendlineLbl>
              <c:layout>
                <c:manualLayout>
                  <c:x val="-9.1460439151798203E-2"/>
                  <c:y val="-3.4698153622531898E-4"/>
                </c:manualLayout>
              </c:layout>
              <c:numFmt formatCode="General" sourceLinked="0"/>
              <c:txPr>
                <a:bodyPr/>
                <a:lstStyle/>
                <a:p>
                  <a:pPr>
                    <a:defRPr sz="1400" b="1"/>
                  </a:pPr>
                  <a:endParaRPr lang="es-CO"/>
                </a:p>
              </c:txPr>
            </c:trendlineLbl>
          </c:trendline>
          <c:val>
            <c:numRef>
              <c:f>'4'!$E$78:$H$78</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1DE3-47ED-8F86-4E7975ECC857}"/>
            </c:ext>
          </c:extLst>
        </c:ser>
        <c:dLbls>
          <c:showLegendKey val="0"/>
          <c:showVal val="0"/>
          <c:showCatName val="0"/>
          <c:showSerName val="0"/>
          <c:showPercent val="0"/>
          <c:showBubbleSize val="0"/>
        </c:dLbls>
        <c:marker val="1"/>
        <c:smooth val="0"/>
        <c:axId val="211454080"/>
        <c:axId val="211454640"/>
      </c:lineChart>
      <c:catAx>
        <c:axId val="21145408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54640"/>
        <c:crosses val="autoZero"/>
        <c:auto val="1"/>
        <c:lblAlgn val="ctr"/>
        <c:lblOffset val="100"/>
        <c:noMultiLvlLbl val="0"/>
      </c:catAx>
      <c:valAx>
        <c:axId val="211454640"/>
        <c:scaling>
          <c:orientation val="minMax"/>
        </c:scaling>
        <c:delete val="0"/>
        <c:axPos val="l"/>
        <c:majorGridlines/>
        <c:numFmt formatCode="General" sourceLinked="1"/>
        <c:majorTickMark val="out"/>
        <c:minorTickMark val="none"/>
        <c:tickLblPos val="nextTo"/>
        <c:txPr>
          <a:bodyPr/>
          <a:lstStyle/>
          <a:p>
            <a:pPr>
              <a:defRPr sz="1200" b="1"/>
            </a:pPr>
            <a:endParaRPr lang="es-CO"/>
          </a:p>
        </c:txPr>
        <c:crossAx val="21145408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ubbleChart>
        <c:varyColors val="0"/>
        <c:ser>
          <c:idx val="0"/>
          <c:order val="0"/>
          <c:tx>
            <c:v>Posición Estrategica</c:v>
          </c:tx>
          <c:spPr>
            <a:solidFill>
              <a:srgbClr val="0070C0"/>
            </a:solidFill>
            <a:ln>
              <a:solidFill>
                <a:srgbClr val="0070C0"/>
              </a:solidFill>
            </a:ln>
            <a:effectLst/>
          </c:spPr>
          <c:invertIfNegative val="0"/>
          <c:dPt>
            <c:idx val="0"/>
            <c:invertIfNegative val="0"/>
            <c:bubble3D val="0"/>
            <c:spPr>
              <a:solidFill>
                <a:srgbClr val="FFC000"/>
              </a:solidFill>
              <a:ln>
                <a:noFill/>
              </a:ln>
              <a:effectLst/>
              <a:scene3d>
                <a:camera prst="orthographicFront"/>
                <a:lightRig rig="threePt" dir="t"/>
              </a:scene3d>
              <a:sp3d>
                <a:bevelT/>
              </a:sp3d>
            </c:spPr>
            <c:extLst>
              <c:ext xmlns:c16="http://schemas.microsoft.com/office/drawing/2014/chart" uri="{C3380CC4-5D6E-409C-BE32-E72D297353CC}">
                <c16:uniqueId val="{00000000-1349-4FA9-A0B1-EE10C1627165}"/>
              </c:ext>
            </c:extLst>
          </c:dPt>
          <c:dLbls>
            <c:dLbl>
              <c:idx val="0"/>
              <c:layout>
                <c:manualLayout>
                  <c:x val="1.2793670135262242E-2"/>
                  <c:y val="-2.352581899091967E-2"/>
                </c:manualLayout>
              </c:layout>
              <c:showLegendKey val="0"/>
              <c:showVal val="1"/>
              <c:showCatName val="1"/>
              <c:showSerName val="0"/>
              <c:showPercent val="0"/>
              <c:showBubbleSize val="1"/>
              <c:extLst>
                <c:ext xmlns:c15="http://schemas.microsoft.com/office/drawing/2012/chart" uri="{CE6537A1-D6FC-4f65-9D91-7224C49458BB}"/>
                <c:ext xmlns:c16="http://schemas.microsoft.com/office/drawing/2014/chart" uri="{C3380CC4-5D6E-409C-BE32-E72D297353CC}">
                  <c16:uniqueId val="{00000000-1349-4FA9-A0B1-EE10C1627165}"/>
                </c:ext>
              </c:extLst>
            </c:dLbl>
            <c:spPr>
              <a:solidFill>
                <a:sysClr val="windowText" lastClr="000000"/>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0"/>
            <c:showBubbleSize val="1"/>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'14'!$D$30</c:f>
              <c:numCache>
                <c:formatCode>0.00</c:formatCode>
                <c:ptCount val="1"/>
                <c:pt idx="0">
                  <c:v>2.4333333333333331</c:v>
                </c:pt>
              </c:numCache>
            </c:numRef>
          </c:xVal>
          <c:yVal>
            <c:numRef>
              <c:f>'14'!$E$30</c:f>
              <c:numCache>
                <c:formatCode>0.0</c:formatCode>
                <c:ptCount val="1"/>
                <c:pt idx="0">
                  <c:v>-0.10000000000000009</c:v>
                </c:pt>
              </c:numCache>
            </c:numRef>
          </c:yVal>
          <c:bubbleSize>
            <c:numLit>
              <c:formatCode>General</c:formatCode>
              <c:ptCount val="1"/>
              <c:pt idx="0">
                <c:v>1</c:v>
              </c:pt>
            </c:numLit>
          </c:bubbleSize>
          <c:bubble3D val="0"/>
          <c:extLst>
            <c:ext xmlns:c16="http://schemas.microsoft.com/office/drawing/2014/chart" uri="{C3380CC4-5D6E-409C-BE32-E72D297353CC}">
              <c16:uniqueId val="{00000001-1349-4FA9-A0B1-EE10C1627165}"/>
            </c:ext>
          </c:extLst>
        </c:ser>
        <c:dLbls>
          <c:showLegendKey val="0"/>
          <c:showVal val="0"/>
          <c:showCatName val="0"/>
          <c:showSerName val="0"/>
          <c:showPercent val="0"/>
          <c:showBubbleSize val="0"/>
        </c:dLbls>
        <c:bubbleScale val="20"/>
        <c:showNegBubbles val="0"/>
        <c:axId val="2084009727"/>
        <c:axId val="2084010143"/>
      </c:bubbleChart>
      <c:valAx>
        <c:axId val="2084009727"/>
        <c:scaling>
          <c:orientation val="minMax"/>
          <c:max val="5"/>
          <c:min val="-5"/>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84010143"/>
        <c:crosses val="autoZero"/>
        <c:crossBetween val="midCat"/>
      </c:valAx>
      <c:valAx>
        <c:axId val="2084010143"/>
        <c:scaling>
          <c:orientation val="minMax"/>
          <c:max val="7"/>
          <c:min val="-7"/>
        </c:scaling>
        <c:delete val="0"/>
        <c:axPos val="l"/>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8400972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Proyección Venta 2024-2026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lineMarker"/>
        <c:varyColors val="0"/>
        <c:ser>
          <c:idx val="0"/>
          <c:order val="0"/>
          <c:tx>
            <c:strRef>
              <c:f>'16'!$N$5</c:f>
              <c:strCache>
                <c:ptCount val="1"/>
                <c:pt idx="0">
                  <c:v>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'16'!$M$6:$M$9</c:f>
              <c:numCache>
                <c:formatCode>General</c:formatCode>
                <c:ptCount val="4"/>
                <c:pt idx="0">
                  <c:v>2023</c:v>
                </c:pt>
                <c:pt idx="1">
                  <c:v>2024</c:v>
                </c:pt>
                <c:pt idx="2">
                  <c:v>2025</c:v>
                </c:pt>
                <c:pt idx="3">
                  <c:v>2026</c:v>
                </c:pt>
              </c:numCache>
            </c:numRef>
          </c:xVal>
          <c:yVal>
            <c:numRef>
              <c:f>'16'!$N$6:$N$9</c:f>
              <c:numCache>
                <c:formatCode>_-"$"\ * #,##0_-;\-"$"\ * #,##0_-;_-"$"\ * "-"??_-;_-@_-</c:formatCode>
                <c:ptCount val="4"/>
                <c:pt idx="0">
                  <c:v>34500</c:v>
                </c:pt>
                <c:pt idx="1">
                  <c:v>43676.256723456703</c:v>
                </c:pt>
                <c:pt idx="2">
                  <c:v>55293.200039805699</c:v>
                </c:pt>
                <c:pt idx="3">
                  <c:v>70000</c:v>
                </c:pt>
              </c:numCache>
            </c:numRef>
          </c:yVal>
          <c:smooth val="0"/>
          <c:extLst>
            <c:ext xmlns:c16="http://schemas.microsoft.com/office/drawing/2014/chart" uri="{C3380CC4-5D6E-409C-BE32-E72D297353CC}">
              <c16:uniqueId val="{00000000-0F1C-459D-A138-5FEE6E51C4D6}"/>
            </c:ext>
          </c:extLst>
        </c:ser>
        <c:dLbls>
          <c:showLegendKey val="0"/>
          <c:showVal val="0"/>
          <c:showCatName val="0"/>
          <c:showSerName val="0"/>
          <c:showPercent val="0"/>
          <c:showBubbleSize val="0"/>
        </c:dLbls>
        <c:axId val="360444592"/>
        <c:axId val="360455824"/>
      </c:scatterChart>
      <c:valAx>
        <c:axId val="360444592"/>
        <c:scaling>
          <c:orientation val="minMax"/>
          <c:max val="2026"/>
          <c:min val="2023"/>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0455824"/>
        <c:crosses val="autoZero"/>
        <c:crossBetween val="midCat"/>
      </c:valAx>
      <c:valAx>
        <c:axId val="36045582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 #,##0_-;\-&quot;$&quot;\ * #,##0_-;_-&quot;$&quot;\ *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044459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747509502491"/>
          <c:y val="0.12524461936214437"/>
          <c:w val="0.47960475528794189"/>
          <c:h val="0.80573578984448591"/>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5658-404E-98D1-90775DA6A48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5658-404E-98D1-90775DA6A48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658-404E-98D1-90775DA6A48F}"/>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5658-404E-98D1-90775DA6A48F}"/>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5658-404E-98D1-90775DA6A48F}"/>
              </c:ext>
            </c:extLst>
          </c:dPt>
          <c:dPt>
            <c:idx val="5"/>
            <c:bubble3D val="0"/>
            <c:spPr>
              <a:solidFill>
                <a:srgbClr val="FF0000"/>
              </a:solidFill>
              <a:ln w="19050">
                <a:solidFill>
                  <a:schemeClr val="lt1"/>
                </a:solidFill>
              </a:ln>
              <a:effectLst/>
            </c:spPr>
            <c:extLst>
              <c:ext xmlns:c16="http://schemas.microsoft.com/office/drawing/2014/chart" uri="{C3380CC4-5D6E-409C-BE32-E72D297353CC}">
                <c16:uniqueId val="{0000000B-5658-404E-98D1-90775DA6A48F}"/>
              </c:ext>
            </c:extLst>
          </c:dPt>
          <c:dPt>
            <c:idx val="6"/>
            <c:bubble3D val="0"/>
            <c:spPr>
              <a:solidFill>
                <a:schemeClr val="accent4"/>
              </a:solidFill>
              <a:ln w="19050">
                <a:solidFill>
                  <a:schemeClr val="lt1"/>
                </a:solidFill>
              </a:ln>
              <a:effectLst/>
            </c:spPr>
            <c:extLst>
              <c:ext xmlns:c16="http://schemas.microsoft.com/office/drawing/2014/chart" uri="{C3380CC4-5D6E-409C-BE32-E72D297353CC}">
                <c16:uniqueId val="{0000000D-5658-404E-98D1-90775DA6A48F}"/>
              </c:ext>
            </c:extLst>
          </c:dPt>
          <c:dPt>
            <c:idx val="7"/>
            <c:bubble3D val="0"/>
            <c:spPr>
              <a:solidFill>
                <a:srgbClr val="FFC000"/>
              </a:solidFill>
              <a:ln w="19050">
                <a:solidFill>
                  <a:schemeClr val="lt1"/>
                </a:solidFill>
              </a:ln>
              <a:effectLst/>
            </c:spPr>
            <c:extLst>
              <c:ext xmlns:c16="http://schemas.microsoft.com/office/drawing/2014/chart" uri="{C3380CC4-5D6E-409C-BE32-E72D297353CC}">
                <c16:uniqueId val="{0000000F-5658-404E-98D1-90775DA6A48F}"/>
              </c:ext>
            </c:extLst>
          </c:dPt>
          <c:dPt>
            <c:idx val="8"/>
            <c:bubble3D val="0"/>
            <c:spPr>
              <a:solidFill>
                <a:srgbClr val="00B050"/>
              </a:solidFill>
              <a:ln w="19050">
                <a:solidFill>
                  <a:schemeClr val="lt1"/>
                </a:solidFill>
              </a:ln>
              <a:effectLst/>
            </c:spPr>
            <c:extLst>
              <c:ext xmlns:c16="http://schemas.microsoft.com/office/drawing/2014/chart" uri="{C3380CC4-5D6E-409C-BE32-E72D297353CC}">
                <c16:uniqueId val="{00000011-5658-404E-98D1-90775DA6A48F}"/>
              </c:ext>
            </c:extLst>
          </c:dPt>
          <c:dPt>
            <c:idx val="9"/>
            <c:bubble3D val="0"/>
            <c:spPr>
              <a:solidFill>
                <a:srgbClr val="00B050"/>
              </a:solidFill>
              <a:ln w="19050">
                <a:solidFill>
                  <a:schemeClr val="lt1"/>
                </a:solidFill>
              </a:ln>
              <a:effectLst/>
            </c:spPr>
            <c:extLst>
              <c:ext xmlns:c16="http://schemas.microsoft.com/office/drawing/2014/chart" uri="{C3380CC4-5D6E-409C-BE32-E72D297353CC}">
                <c16:uniqueId val="{00000013-5658-404E-98D1-90775DA6A48F}"/>
              </c:ext>
            </c:extLst>
          </c:dPt>
          <c:dPt>
            <c:idx val="10"/>
            <c:bubble3D val="0"/>
            <c:spPr>
              <a:noFill/>
              <a:ln w="19050">
                <a:noFill/>
              </a:ln>
              <a:effectLst/>
            </c:spPr>
            <c:extLst>
              <c:ext xmlns:c16="http://schemas.microsoft.com/office/drawing/2014/chart" uri="{C3380CC4-5D6E-409C-BE32-E72D297353CC}">
                <c16:uniqueId val="{00000015-5658-404E-98D1-90775DA6A48F}"/>
              </c:ext>
            </c:extLst>
          </c:dPt>
          <c:dLbls>
            <c:dLbl>
              <c:idx val="0"/>
              <c:layout>
                <c:manualLayout>
                  <c:x val="-0.10830999066293187"/>
                  <c:y val="-9.0150928270621253E-2"/>
                </c:manualLayout>
              </c:layout>
              <c:tx>
                <c:rich>
                  <a:bodyPr/>
                  <a:lstStyle/>
                  <a:p>
                    <a:fld id="{465809DF-9969-4906-B819-04457B33742E}"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658-404E-98D1-90775DA6A48F}"/>
                </c:ext>
              </c:extLst>
            </c:dLbl>
            <c:dLbl>
              <c:idx val="1"/>
              <c:layout>
                <c:manualLayout>
                  <c:x val="-8.9635854341736695E-2"/>
                  <c:y val="-0.12440828101345736"/>
                </c:manualLayout>
              </c:layout>
              <c:tx>
                <c:rich>
                  <a:bodyPr/>
                  <a:lstStyle/>
                  <a:p>
                    <a:fld id="{E985B0BB-877B-41B3-80E7-B520398B7971}"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658-404E-98D1-90775DA6A48F}"/>
                </c:ext>
              </c:extLst>
            </c:dLbl>
            <c:dLbl>
              <c:idx val="2"/>
              <c:layout>
                <c:manualLayout>
                  <c:x val="-5.2287581699346407E-2"/>
                  <c:y val="-0.15522453788543128"/>
                </c:manualLayout>
              </c:layout>
              <c:tx>
                <c:rich>
                  <a:bodyPr/>
                  <a:lstStyle/>
                  <a:p>
                    <a:fld id="{FFAD6281-A0E3-48DD-9934-03365D1F1E4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658-404E-98D1-90775DA6A48F}"/>
                </c:ext>
              </c:extLst>
            </c:dLbl>
            <c:dLbl>
              <c:idx val="3"/>
              <c:layout>
                <c:manualLayout>
                  <c:x val="-1.1204481792717087E-2"/>
                  <c:y val="-0.16167066469864746"/>
                </c:manualLayout>
              </c:layout>
              <c:tx>
                <c:rich>
                  <a:bodyPr/>
                  <a:lstStyle/>
                  <a:p>
                    <a:fld id="{F51C3CD4-7EF8-425E-8C38-BDEE397AF918}"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658-404E-98D1-90775DA6A48F}"/>
                </c:ext>
              </c:extLst>
            </c:dLbl>
            <c:dLbl>
              <c:idx val="4"/>
              <c:layout>
                <c:manualLayout>
                  <c:x val="2.6143790849673203E-2"/>
                  <c:y val="-0.14724651617534806"/>
                </c:manualLayout>
              </c:layout>
              <c:tx>
                <c:rich>
                  <a:bodyPr/>
                  <a:lstStyle/>
                  <a:p>
                    <a:fld id="{940F445F-94E6-426E-BCDA-C96049FC23C7}"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658-404E-98D1-90775DA6A48F}"/>
                </c:ext>
              </c:extLst>
            </c:dLbl>
            <c:dLbl>
              <c:idx val="5"/>
              <c:layout>
                <c:manualLayout>
                  <c:x val="6.3492063492063419E-2"/>
                  <c:y val="-0.13522639240593187"/>
                </c:manualLayout>
              </c:layout>
              <c:tx>
                <c:rich>
                  <a:bodyPr/>
                  <a:lstStyle/>
                  <a:p>
                    <a:fld id="{ED9F9BC5-6F5A-4E76-9D4D-699A3B1D9B06}"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658-404E-98D1-90775DA6A48F}"/>
                </c:ext>
              </c:extLst>
            </c:dLbl>
            <c:dLbl>
              <c:idx val="6"/>
              <c:layout>
                <c:manualLayout>
                  <c:x val="0.10457516339869281"/>
                  <c:y val="-9.3591992124911497E-2"/>
                </c:manualLayout>
              </c:layout>
              <c:tx>
                <c:rich>
                  <a:bodyPr/>
                  <a:lstStyle/>
                  <a:p>
                    <a:fld id="{C261BBDA-546C-4E40-A48E-32701F4EFD9A}"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658-404E-98D1-90775DA6A48F}"/>
                </c:ext>
              </c:extLst>
            </c:dLbl>
            <c:dLbl>
              <c:idx val="7"/>
              <c:layout>
                <c:manualLayout>
                  <c:x val="0.11204481792717087"/>
                  <c:y val="-5.3489550773901946E-2"/>
                </c:manualLayout>
              </c:layout>
              <c:tx>
                <c:rich>
                  <a:bodyPr/>
                  <a:lstStyle/>
                  <a:p>
                    <a:fld id="{EDB7FA70-17B7-4679-A340-C34E04B127BC}"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5658-404E-98D1-90775DA6A48F}"/>
                </c:ext>
              </c:extLst>
            </c:dLbl>
            <c:dLbl>
              <c:idx val="8"/>
              <c:layout>
                <c:manualLayout>
                  <c:x val="0.1157796451914099"/>
                  <c:y val="-4.2070433192956582E-3"/>
                </c:manualLayout>
              </c:layout>
              <c:tx>
                <c:rich>
                  <a:bodyPr/>
                  <a:lstStyle/>
                  <a:p>
                    <a:fld id="{5C6EA4EB-82B0-4E8E-A108-5F02EC86ABCF}"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5658-404E-98D1-90775DA6A48F}"/>
                </c:ext>
              </c:extLst>
            </c:dLbl>
            <c:dLbl>
              <c:idx val="9"/>
              <c:layout>
                <c:manualLayout>
                  <c:x val="0.12511686039245096"/>
                  <c:y val="1.3823378951438228E-2"/>
                </c:manualLayout>
              </c:layout>
              <c:tx>
                <c:rich>
                  <a:bodyPr/>
                  <a:lstStyle/>
                  <a:p>
                    <a:fld id="{B833EA0B-1F0F-4177-B5B8-12BA5AFA50E1}"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layout>
                    <c:manualLayout>
                      <c:w val="0.14399611813229224"/>
                      <c:h val="8.7665980636243118E-2"/>
                    </c:manualLayout>
                  </c15:layout>
                  <c15:dlblFieldTable/>
                  <c15:showDataLabelsRange val="1"/>
                </c:ext>
                <c:ext xmlns:c16="http://schemas.microsoft.com/office/drawing/2014/chart" uri="{C3380CC4-5D6E-409C-BE32-E72D297353CC}">
                  <c16:uniqueId val="{00000013-5658-404E-98D1-90775DA6A48F}"/>
                </c:ext>
              </c:extLst>
            </c:dLbl>
            <c:dLbl>
              <c:idx val="10"/>
              <c:delete val="1"/>
              <c:extLst>
                <c:ext xmlns:c15="http://schemas.microsoft.com/office/drawing/2012/chart" uri="{CE6537A1-D6FC-4f65-9D91-7224C49458BB}"/>
                <c:ext xmlns:c16="http://schemas.microsoft.com/office/drawing/2014/chart" uri="{C3380CC4-5D6E-409C-BE32-E72D297353CC}">
                  <c16:uniqueId val="{00000015-5658-404E-98D1-90775DA6A48F}"/>
                </c:ext>
              </c:extLst>
            </c:dLbl>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[2]D1!$T$18:$T$28</c:f>
              <c:numCache>
                <c:formatCode>General</c:formatCode>
                <c:ptCount val="11"/>
                <c:pt idx="0">
                  <c:v>1</c:v>
                </c:pt>
                <c:pt idx="1">
                  <c:v>1</c:v>
                </c:pt>
                <c:pt idx="2">
                  <c:v>1</c:v>
                </c:pt>
                <c:pt idx="3">
                  <c:v>1</c:v>
                </c:pt>
                <c:pt idx="4">
                  <c:v>1</c:v>
                </c:pt>
                <c:pt idx="5">
                  <c:v>1</c:v>
                </c:pt>
                <c:pt idx="6">
                  <c:v>1</c:v>
                </c:pt>
                <c:pt idx="7">
                  <c:v>1</c:v>
                </c:pt>
                <c:pt idx="8">
                  <c:v>1</c:v>
                </c:pt>
                <c:pt idx="9">
                  <c:v>1</c:v>
                </c:pt>
                <c:pt idx="10">
                  <c:v>10</c:v>
                </c:pt>
              </c:numCache>
            </c:numRef>
          </c:val>
          <c:extLst>
            <c:ext xmlns:c15="http://schemas.microsoft.com/office/drawing/2012/chart" uri="{02D57815-91ED-43cb-92C2-25804820EDAC}">
              <c15:datalabelsRange>
                <c15:f>[2]D3!$S$19:$S$28</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16-5658-404E-98D1-90775DA6A48F}"/>
            </c:ext>
          </c:extLst>
        </c:ser>
        <c:dLbls>
          <c:showLegendKey val="0"/>
          <c:showVal val="0"/>
          <c:showCatName val="0"/>
          <c:showSerName val="0"/>
          <c:showPercent val="0"/>
          <c:showBubbleSize val="0"/>
          <c:showLeaderLines val="0"/>
        </c:dLbls>
        <c:firstSliceAng val="270"/>
        <c:holeSize val="50"/>
      </c:doughnutChart>
      <c:scatterChart>
        <c:scatterStyle val="smoothMarker"/>
        <c:varyColors val="0"/>
        <c:ser>
          <c:idx val="1"/>
          <c:order val="1"/>
          <c:tx>
            <c:v>Puntos</c:v>
          </c:tx>
          <c:spPr>
            <a:ln w="38100" cap="rnd">
              <a:solidFill>
                <a:schemeClr val="tx1"/>
              </a:solidFill>
              <a:round/>
              <a:headEnd type="oval"/>
              <a:tailEnd type="triangle"/>
            </a:ln>
            <a:effectLst/>
          </c:spPr>
          <c:marker>
            <c:symbol val="circle"/>
            <c:size val="5"/>
            <c:spPr>
              <a:solidFill>
                <a:schemeClr val="tx1"/>
              </a:solidFill>
              <a:ln w="9525">
                <a:solidFill>
                  <a:schemeClr val="tx1"/>
                </a:solidFill>
              </a:ln>
              <a:effectLst/>
            </c:spPr>
          </c:marker>
          <c:dPt>
            <c:idx val="0"/>
            <c:marker>
              <c:symbol val="circle"/>
              <c:size val="5"/>
              <c:spPr>
                <a:solidFill>
                  <a:schemeClr val="tx1"/>
                </a:solidFill>
                <a:ln w="9525">
                  <a:solidFill>
                    <a:schemeClr val="tx1"/>
                  </a:solidFill>
                </a:ln>
                <a:effectLst/>
              </c:spPr>
            </c:marker>
            <c:bubble3D val="0"/>
            <c:spPr>
              <a:ln w="63500" cap="rnd">
                <a:solidFill>
                  <a:schemeClr val="tx1"/>
                </a:solidFill>
                <a:round/>
                <a:headEnd type="oval"/>
                <a:tailEnd type="triangle"/>
              </a:ln>
              <a:effectLst/>
            </c:spPr>
            <c:extLst>
              <c:ext xmlns:c16="http://schemas.microsoft.com/office/drawing/2014/chart" uri="{C3380CC4-5D6E-409C-BE32-E72D297353CC}">
                <c16:uniqueId val="{00000018-5658-404E-98D1-90775DA6A48F}"/>
              </c:ext>
            </c:extLst>
          </c:dPt>
          <c:dPt>
            <c:idx val="1"/>
            <c:marker>
              <c:symbol val="circle"/>
              <c:size val="5"/>
              <c:spPr>
                <a:noFill/>
                <a:ln w="9525">
                  <a:noFill/>
                </a:ln>
                <a:effectLst/>
              </c:spPr>
            </c:marker>
            <c:bubble3D val="0"/>
            <c:extLst>
              <c:ext xmlns:c16="http://schemas.microsoft.com/office/drawing/2014/chart" uri="{C3380CC4-5D6E-409C-BE32-E72D297353CC}">
                <c16:uniqueId val="{00000019-5658-404E-98D1-90775DA6A48F}"/>
              </c:ext>
            </c:extLst>
          </c:dPt>
          <c:xVal>
            <c:numRef>
              <c:f>[2]D1!$T$34:$T$35</c:f>
              <c:numCache>
                <c:formatCode>General</c:formatCode>
                <c:ptCount val="2"/>
                <c:pt idx="0">
                  <c:v>0</c:v>
                </c:pt>
                <c:pt idx="1">
                  <c:v>0.84672419922828435</c:v>
                </c:pt>
              </c:numCache>
            </c:numRef>
          </c:xVal>
          <c:yVal>
            <c:numRef>
              <c:f>[2]D1!$U$34:$U$35</c:f>
              <c:numCache>
                <c:formatCode>General</c:formatCode>
                <c:ptCount val="2"/>
                <c:pt idx="0">
                  <c:v>0</c:v>
                </c:pt>
                <c:pt idx="1">
                  <c:v>0.53203207651533624</c:v>
                </c:pt>
              </c:numCache>
            </c:numRef>
          </c:yVal>
          <c:smooth val="1"/>
          <c:extLst>
            <c:ext xmlns:c16="http://schemas.microsoft.com/office/drawing/2014/chart" uri="{C3380CC4-5D6E-409C-BE32-E72D297353CC}">
              <c16:uniqueId val="{0000001A-5658-404E-98D1-90775DA6A48F}"/>
            </c:ext>
          </c:extLst>
        </c:ser>
        <c:dLbls>
          <c:showLegendKey val="0"/>
          <c:showVal val="0"/>
          <c:showCatName val="0"/>
          <c:showSerName val="0"/>
          <c:showPercent val="0"/>
          <c:showBubbleSize val="0"/>
        </c:dLbls>
        <c:axId val="713474896"/>
        <c:axId val="713455096"/>
      </c:scatterChart>
      <c:valAx>
        <c:axId val="713455096"/>
        <c:scaling>
          <c:orientation val="minMax"/>
          <c:max val="1"/>
          <c:min val="-1"/>
        </c:scaling>
        <c:delete val="1"/>
        <c:axPos val="l"/>
        <c:numFmt formatCode="General" sourceLinked="1"/>
        <c:majorTickMark val="out"/>
        <c:minorTickMark val="none"/>
        <c:tickLblPos val="nextTo"/>
        <c:crossAx val="713474896"/>
        <c:crosses val="autoZero"/>
        <c:crossBetween val="midCat"/>
      </c:valAx>
      <c:valAx>
        <c:axId val="713474896"/>
        <c:scaling>
          <c:orientation val="minMax"/>
          <c:max val="1"/>
          <c:min val="-1"/>
        </c:scaling>
        <c:delete val="1"/>
        <c:axPos val="b"/>
        <c:numFmt formatCode="General" sourceLinked="1"/>
        <c:majorTickMark val="out"/>
        <c:minorTickMark val="none"/>
        <c:tickLblPos val="nextTo"/>
        <c:crossAx val="713455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CO"/>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[2]Tablero!$AM$5</c:f>
          <c:strCache>
            <c:ptCount val="1"/>
            <c:pt idx="0">
              <c:v>1. Índice de Rentabilidad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[2]Tablero!$N$5</c:f>
              <c:strCache>
                <c:ptCount val="1"/>
                <c:pt idx="0">
                  <c:v>Real </c:v>
                </c:pt>
              </c:strCache>
            </c:strRef>
          </c:tx>
          <c:spPr>
            <a:solidFill>
              <a:srgbClr val="FFC00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F40E-4224-9195-B655622DEA05}"/>
              </c:ext>
            </c:extLst>
          </c:dPt>
          <c:dPt>
            <c:idx val="1"/>
            <c:invertIfNegative val="0"/>
            <c:bubble3D val="0"/>
            <c:spPr>
              <a:solidFill>
                <a:srgbClr val="FFC000"/>
              </a:solidFill>
              <a:ln>
                <a:noFill/>
              </a:ln>
              <a:effectLst/>
            </c:spPr>
            <c:extLst>
              <c:ext xmlns:c16="http://schemas.microsoft.com/office/drawing/2014/chart" uri="{C3380CC4-5D6E-409C-BE32-E72D297353CC}">
                <c16:uniqueId val="{00000003-F40E-4224-9195-B655622DEA05}"/>
              </c:ext>
            </c:extLst>
          </c:dPt>
          <c:dPt>
            <c:idx val="2"/>
            <c:invertIfNegative val="0"/>
            <c:bubble3D val="0"/>
            <c:spPr>
              <a:solidFill>
                <a:srgbClr val="FFC000"/>
              </a:solidFill>
              <a:ln>
                <a:noFill/>
              </a:ln>
              <a:effectLst/>
            </c:spPr>
            <c:extLst>
              <c:ext xmlns:c16="http://schemas.microsoft.com/office/drawing/2014/chart" uri="{C3380CC4-5D6E-409C-BE32-E72D297353CC}">
                <c16:uniqueId val="{00000005-F40E-4224-9195-B655622DEA05}"/>
              </c:ext>
            </c:extLst>
          </c:dPt>
          <c:dPt>
            <c:idx val="3"/>
            <c:invertIfNegative val="0"/>
            <c:bubble3D val="0"/>
            <c:spPr>
              <a:solidFill>
                <a:srgbClr val="FFC000"/>
              </a:solidFill>
              <a:ln>
                <a:noFill/>
              </a:ln>
              <a:effectLst/>
            </c:spPr>
            <c:extLst>
              <c:ext xmlns:c16="http://schemas.microsoft.com/office/drawing/2014/chart" uri="{C3380CC4-5D6E-409C-BE32-E72D297353CC}">
                <c16:uniqueId val="{00000007-F40E-4224-9195-B655622DEA05}"/>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F40E-4224-9195-B655622DEA05}"/>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F40E-4224-9195-B655622DEA05}"/>
                </c:ext>
              </c:extLst>
            </c:dLbl>
            <c:dLbl>
              <c:idx val="2"/>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5-F40E-4224-9195-B655622DEA05}"/>
                </c:ext>
              </c:extLst>
            </c:dLbl>
            <c:dLbl>
              <c:idx val="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7-F40E-4224-9195-B655622DEA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[2]Tablero!$O$5:$R$5</c:f>
              <c:numCache>
                <c:formatCode>General</c:formatCode>
                <c:ptCount val="4"/>
                <c:pt idx="0">
                  <c:v>0.08</c:v>
                </c:pt>
                <c:pt idx="1">
                  <c:v>0.11</c:v>
                </c:pt>
                <c:pt idx="2">
                  <c:v>0.1</c:v>
                </c:pt>
                <c:pt idx="3">
                  <c:v>0.1</c:v>
                </c:pt>
              </c:numCache>
            </c:numRef>
          </c:val>
          <c:extLst>
            <c:ext xmlns:c16="http://schemas.microsoft.com/office/drawing/2014/chart" uri="{C3380CC4-5D6E-409C-BE32-E72D297353CC}">
              <c16:uniqueId val="{00000008-F40E-4224-9195-B655622DEA05}"/>
            </c:ext>
          </c:extLst>
        </c:ser>
        <c:dLbls>
          <c:showLegendKey val="0"/>
          <c:showVal val="0"/>
          <c:showCatName val="0"/>
          <c:showSerName val="0"/>
          <c:showPercent val="0"/>
          <c:showBubbleSize val="0"/>
        </c:dLbls>
        <c:gapWidth val="219"/>
        <c:overlap val="-27"/>
        <c:axId val="726886712"/>
        <c:axId val="726883832"/>
      </c:barChart>
      <c:lineChart>
        <c:grouping val="standard"/>
        <c:varyColors val="0"/>
        <c:ser>
          <c:idx val="1"/>
          <c:order val="1"/>
          <c:tx>
            <c:strRef>
              <c:f>[2]Tablero!$N$25</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[2]Tablero!$O$25:$R$25</c:f>
              <c:numCache>
                <c:formatCode>General</c:formatCode>
                <c:ptCount val="4"/>
                <c:pt idx="0">
                  <c:v>0.12</c:v>
                </c:pt>
                <c:pt idx="1">
                  <c:v>0.12</c:v>
                </c:pt>
                <c:pt idx="2">
                  <c:v>0.12</c:v>
                </c:pt>
                <c:pt idx="3">
                  <c:v>0.12</c:v>
                </c:pt>
              </c:numCache>
            </c:numRef>
          </c:val>
          <c:smooth val="0"/>
          <c:extLst>
            <c:ext xmlns:c16="http://schemas.microsoft.com/office/drawing/2014/chart" uri="{C3380CC4-5D6E-409C-BE32-E72D297353CC}">
              <c16:uniqueId val="{00000009-F40E-4224-9195-B655622DEA05}"/>
            </c:ext>
          </c:extLst>
        </c:ser>
        <c:dLbls>
          <c:showLegendKey val="0"/>
          <c:showVal val="0"/>
          <c:showCatName val="0"/>
          <c:showSerName val="0"/>
          <c:showPercent val="0"/>
          <c:showBubbleSize val="0"/>
        </c:dLbls>
        <c:marker val="1"/>
        <c:smooth val="0"/>
        <c:axId val="726886712"/>
        <c:axId val="726883832"/>
      </c:lineChart>
      <c:catAx>
        <c:axId val="726886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6883832"/>
        <c:crosses val="autoZero"/>
        <c:auto val="1"/>
        <c:lblAlgn val="ctr"/>
        <c:lblOffset val="100"/>
        <c:noMultiLvlLbl val="0"/>
      </c:catAx>
      <c:valAx>
        <c:axId val="72688383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6886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[2]Tablero!$AM$6</c:f>
          <c:strCache>
            <c:ptCount val="1"/>
            <c:pt idx="0">
              <c:v>2. Índice de crecimiento de Ventas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[2]Tablero!$N$6</c:f>
              <c:strCache>
                <c:ptCount val="1"/>
                <c:pt idx="0">
                  <c:v>Real </c:v>
                </c:pt>
              </c:strCache>
            </c:strRef>
          </c:tx>
          <c:spPr>
            <a:ln w="28575" cap="rnd">
              <a:solidFill>
                <a:schemeClr val="accent1"/>
              </a:solidFill>
              <a:round/>
            </a:ln>
            <a:effectLst/>
          </c:spPr>
          <c:marker>
            <c:symbol val="circle"/>
            <c:size val="6"/>
            <c:spPr>
              <a:solidFill>
                <a:srgbClr val="FFFF00"/>
              </a:solidFill>
              <a:ln w="19050">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[2]Tablero!$O$6:$R$6</c:f>
              <c:numCache>
                <c:formatCode>General</c:formatCode>
                <c:ptCount val="4"/>
                <c:pt idx="0">
                  <c:v>0.12</c:v>
                </c:pt>
                <c:pt idx="1">
                  <c:v>0.08</c:v>
                </c:pt>
                <c:pt idx="2">
                  <c:v>0.12</c:v>
                </c:pt>
                <c:pt idx="3">
                  <c:v>0.13</c:v>
                </c:pt>
              </c:numCache>
            </c:numRef>
          </c:val>
          <c:smooth val="0"/>
          <c:extLst>
            <c:ext xmlns:c16="http://schemas.microsoft.com/office/drawing/2014/chart" uri="{C3380CC4-5D6E-409C-BE32-E72D297353CC}">
              <c16:uniqueId val="{00000000-BD2B-40C2-AD5D-093F46D9FF26}"/>
            </c:ext>
          </c:extLst>
        </c:ser>
        <c:ser>
          <c:idx val="1"/>
          <c:order val="1"/>
          <c:tx>
            <c:strRef>
              <c:f>[2]Tablero!$N$26</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[2]Tablero!$O$26:$R$26</c:f>
              <c:numCache>
                <c:formatCode>General</c:formatCode>
                <c:ptCount val="4"/>
                <c:pt idx="0">
                  <c:v>0.15</c:v>
                </c:pt>
                <c:pt idx="1">
                  <c:v>0.15</c:v>
                </c:pt>
                <c:pt idx="2">
                  <c:v>0.15</c:v>
                </c:pt>
                <c:pt idx="3">
                  <c:v>0.15</c:v>
                </c:pt>
              </c:numCache>
            </c:numRef>
          </c:val>
          <c:smooth val="0"/>
          <c:extLst>
            <c:ext xmlns:c16="http://schemas.microsoft.com/office/drawing/2014/chart" uri="{C3380CC4-5D6E-409C-BE32-E72D297353CC}">
              <c16:uniqueId val="{00000001-BD2B-40C2-AD5D-093F46D9FF26}"/>
            </c:ext>
          </c:extLst>
        </c:ser>
        <c:dLbls>
          <c:showLegendKey val="0"/>
          <c:showVal val="0"/>
          <c:showCatName val="0"/>
          <c:showSerName val="0"/>
          <c:showPercent val="0"/>
          <c:showBubbleSize val="0"/>
        </c:dLbls>
        <c:marker val="1"/>
        <c:smooth val="0"/>
        <c:axId val="846203264"/>
        <c:axId val="846201824"/>
      </c:lineChart>
      <c:catAx>
        <c:axId val="846203264"/>
        <c:scaling>
          <c:orientation val="minMax"/>
        </c:scaling>
        <c:delete val="0"/>
        <c:axPos val="b"/>
        <c:minorGridlines>
          <c:spPr>
            <a:ln w="12700" cap="flat" cmpd="sng" algn="ctr">
              <a:solidFill>
                <a:schemeClr val="bg1">
                  <a:lumMod val="7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46201824"/>
        <c:crosses val="autoZero"/>
        <c:auto val="1"/>
        <c:lblAlgn val="ctr"/>
        <c:lblOffset val="100"/>
        <c:noMultiLvlLbl val="0"/>
      </c:catAx>
      <c:valAx>
        <c:axId val="846201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46203264"/>
        <c:crosses val="autoZero"/>
        <c:crossBetween val="between"/>
        <c:majorUnit val="4.0000000000000008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[2]Tablero!$AM$7</c:f>
          <c:strCache>
            <c:ptCount val="1"/>
            <c:pt idx="0">
              <c:v>3. Índice de Liquidez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[2]Tablero!$N$7</c:f>
              <c:strCache>
                <c:ptCount val="1"/>
                <c:pt idx="0">
                  <c:v>Real </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3F1F-4BB9-BC34-A9920F9FC00F}"/>
              </c:ext>
            </c:extLst>
          </c:dPt>
          <c:dPt>
            <c:idx val="1"/>
            <c:invertIfNegative val="0"/>
            <c:bubble3D val="0"/>
            <c:spPr>
              <a:solidFill>
                <a:srgbClr val="FFC000"/>
              </a:solidFill>
              <a:ln>
                <a:noFill/>
              </a:ln>
              <a:effectLst/>
            </c:spPr>
            <c:extLst>
              <c:ext xmlns:c16="http://schemas.microsoft.com/office/drawing/2014/chart" uri="{C3380CC4-5D6E-409C-BE32-E72D297353CC}">
                <c16:uniqueId val="{00000003-3F1F-4BB9-BC34-A9920F9FC00F}"/>
              </c:ext>
            </c:extLst>
          </c:dPt>
          <c:dPt>
            <c:idx val="2"/>
            <c:invertIfNegative val="0"/>
            <c:bubble3D val="0"/>
            <c:spPr>
              <a:solidFill>
                <a:srgbClr val="FF0000"/>
              </a:solidFill>
              <a:ln>
                <a:noFill/>
              </a:ln>
              <a:effectLst/>
            </c:spPr>
            <c:extLst>
              <c:ext xmlns:c16="http://schemas.microsoft.com/office/drawing/2014/chart" uri="{C3380CC4-5D6E-409C-BE32-E72D297353CC}">
                <c16:uniqueId val="{00000005-3F1F-4BB9-BC34-A9920F9FC00F}"/>
              </c:ext>
            </c:extLst>
          </c:dPt>
          <c:dPt>
            <c:idx val="3"/>
            <c:invertIfNegative val="0"/>
            <c:bubble3D val="0"/>
            <c:spPr>
              <a:solidFill>
                <a:srgbClr val="FFC000"/>
              </a:solidFill>
              <a:ln>
                <a:noFill/>
              </a:ln>
              <a:effectLst/>
            </c:spPr>
            <c:extLst>
              <c:ext xmlns:c16="http://schemas.microsoft.com/office/drawing/2014/chart" uri="{C3380CC4-5D6E-409C-BE32-E72D297353CC}">
                <c16:uniqueId val="{00000007-3F1F-4BB9-BC34-A9920F9FC00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[2]Tablero!$O$7:$R$7</c:f>
              <c:numCache>
                <c:formatCode>General</c:formatCode>
                <c:ptCount val="4"/>
                <c:pt idx="0">
                  <c:v>2.2999999999999998</c:v>
                </c:pt>
                <c:pt idx="1">
                  <c:v>1.2</c:v>
                </c:pt>
                <c:pt idx="2">
                  <c:v>0.8</c:v>
                </c:pt>
                <c:pt idx="3">
                  <c:v>1.5</c:v>
                </c:pt>
              </c:numCache>
            </c:numRef>
          </c:val>
          <c:extLst>
            <c:ext xmlns:c16="http://schemas.microsoft.com/office/drawing/2014/chart" uri="{C3380CC4-5D6E-409C-BE32-E72D297353CC}">
              <c16:uniqueId val="{00000008-3F1F-4BB9-BC34-A9920F9FC00F}"/>
            </c:ext>
          </c:extLst>
        </c:ser>
        <c:dLbls>
          <c:showLegendKey val="0"/>
          <c:showVal val="0"/>
          <c:showCatName val="0"/>
          <c:showSerName val="0"/>
          <c:showPercent val="0"/>
          <c:showBubbleSize val="0"/>
        </c:dLbls>
        <c:gapWidth val="219"/>
        <c:overlap val="-27"/>
        <c:axId val="713477776"/>
        <c:axId val="713483536"/>
      </c:barChart>
      <c:lineChart>
        <c:grouping val="standard"/>
        <c:varyColors val="0"/>
        <c:ser>
          <c:idx val="1"/>
          <c:order val="1"/>
          <c:tx>
            <c:strRef>
              <c:f>[2]Tablero!$N$27</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[2]Tablero!$O$27:$R$27</c:f>
              <c:numCache>
                <c:formatCode>General</c:formatCode>
                <c:ptCount val="4"/>
                <c:pt idx="0">
                  <c:v>2</c:v>
                </c:pt>
                <c:pt idx="1">
                  <c:v>2</c:v>
                </c:pt>
                <c:pt idx="2">
                  <c:v>2</c:v>
                </c:pt>
                <c:pt idx="3">
                  <c:v>2</c:v>
                </c:pt>
              </c:numCache>
            </c:numRef>
          </c:val>
          <c:smooth val="0"/>
          <c:extLst>
            <c:ext xmlns:c16="http://schemas.microsoft.com/office/drawing/2014/chart" uri="{C3380CC4-5D6E-409C-BE32-E72D297353CC}">
              <c16:uniqueId val="{00000009-3F1F-4BB9-BC34-A9920F9FC00F}"/>
            </c:ext>
          </c:extLst>
        </c:ser>
        <c:dLbls>
          <c:showLegendKey val="0"/>
          <c:showVal val="0"/>
          <c:showCatName val="0"/>
          <c:showSerName val="0"/>
          <c:showPercent val="0"/>
          <c:showBubbleSize val="0"/>
        </c:dLbls>
        <c:marker val="1"/>
        <c:smooth val="0"/>
        <c:axId val="713477776"/>
        <c:axId val="713483536"/>
      </c:lineChart>
      <c:catAx>
        <c:axId val="71347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13483536"/>
        <c:crosses val="autoZero"/>
        <c:auto val="1"/>
        <c:lblAlgn val="ctr"/>
        <c:lblOffset val="100"/>
        <c:noMultiLvlLbl val="0"/>
      </c:catAx>
      <c:valAx>
        <c:axId val="7134835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13477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[2]Tablero!$AM$9</c:f>
          <c:strCache>
            <c:ptCount val="1"/>
            <c:pt idx="0">
              <c:v>5. Retorno de la Inversión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[2]Tablero!$N$9</c:f>
              <c:strCache>
                <c:ptCount val="1"/>
                <c:pt idx="0">
                  <c:v>Real </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dPt>
            <c:idx val="0"/>
            <c:marker>
              <c:symbol val="circle"/>
              <c:size val="7"/>
              <c:spPr>
                <a:solidFill>
                  <a:srgbClr val="00B050"/>
                </a:solidFill>
                <a:ln w="9525">
                  <a:solidFill>
                    <a:schemeClr val="accent1"/>
                  </a:solidFill>
                </a:ln>
                <a:effectLst/>
              </c:spPr>
            </c:marker>
            <c:bubble3D val="0"/>
            <c:extLst>
              <c:ext xmlns:c16="http://schemas.microsoft.com/office/drawing/2014/chart" uri="{C3380CC4-5D6E-409C-BE32-E72D297353CC}">
                <c16:uniqueId val="{00000000-AB81-41E1-81ED-103B4B79BE4B}"/>
              </c:ext>
            </c:extLst>
          </c:dPt>
          <c:dPt>
            <c:idx val="1"/>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1-AB81-41E1-81ED-103B4B79BE4B}"/>
              </c:ext>
            </c:extLst>
          </c:dPt>
          <c:dPt>
            <c:idx val="2"/>
            <c:marker>
              <c:symbol val="circle"/>
              <c:size val="7"/>
              <c:spPr>
                <a:solidFill>
                  <a:srgbClr val="FF0000"/>
                </a:solidFill>
                <a:ln w="9525">
                  <a:solidFill>
                    <a:schemeClr val="accent1"/>
                  </a:solidFill>
                </a:ln>
                <a:effectLst/>
              </c:spPr>
            </c:marker>
            <c:bubble3D val="0"/>
            <c:extLst>
              <c:ext xmlns:c16="http://schemas.microsoft.com/office/drawing/2014/chart" uri="{C3380CC4-5D6E-409C-BE32-E72D297353CC}">
                <c16:uniqueId val="{00000002-AB81-41E1-81ED-103B4B79BE4B}"/>
              </c:ext>
            </c:extLst>
          </c:dPt>
          <c:dPt>
            <c:idx val="3"/>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3-AB81-41E1-81ED-103B4B79BE4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[2]Tablero!$O$9:$R$9</c:f>
              <c:numCache>
                <c:formatCode>General</c:formatCode>
                <c:ptCount val="4"/>
                <c:pt idx="0">
                  <c:v>1.8</c:v>
                </c:pt>
                <c:pt idx="1">
                  <c:v>1.4</c:v>
                </c:pt>
                <c:pt idx="2">
                  <c:v>0.7</c:v>
                </c:pt>
                <c:pt idx="3">
                  <c:v>1.2</c:v>
                </c:pt>
              </c:numCache>
            </c:numRef>
          </c:val>
          <c:smooth val="0"/>
          <c:extLst>
            <c:ext xmlns:c16="http://schemas.microsoft.com/office/drawing/2014/chart" uri="{C3380CC4-5D6E-409C-BE32-E72D297353CC}">
              <c16:uniqueId val="{00000004-AB81-41E1-81ED-103B4B79BE4B}"/>
            </c:ext>
          </c:extLst>
        </c:ser>
        <c:ser>
          <c:idx val="1"/>
          <c:order val="1"/>
          <c:tx>
            <c:strRef>
              <c:f>[2]Tablero!$N$29</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[2]Tablero!$O$29:$R$29</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5-AB81-41E1-81ED-103B4B79BE4B}"/>
            </c:ext>
          </c:extLst>
        </c:ser>
        <c:dLbls>
          <c:showLegendKey val="0"/>
          <c:showVal val="0"/>
          <c:showCatName val="0"/>
          <c:showSerName val="0"/>
          <c:showPercent val="0"/>
          <c:showBubbleSize val="0"/>
        </c:dLbls>
        <c:marker val="1"/>
        <c:smooth val="0"/>
        <c:axId val="720831640"/>
        <c:axId val="720832720"/>
      </c:lineChart>
      <c:catAx>
        <c:axId val="720831640"/>
        <c:scaling>
          <c:orientation val="minMax"/>
        </c:scaling>
        <c:delete val="0"/>
        <c:axPos val="b"/>
        <c:minorGridlines>
          <c:spPr>
            <a:ln w="12700" cap="flat" cmpd="sng" algn="ctr">
              <a:solidFill>
                <a:schemeClr val="bg1">
                  <a:lumMod val="75000"/>
                </a:schemeClr>
              </a:solidFill>
              <a:round/>
            </a:ln>
            <a:effectLst/>
          </c:spPr>
        </c:minorGridlines>
        <c:numFmt formatCode="General" sourceLinked="1"/>
        <c:majorTickMark val="none"/>
        <c:minorTickMark val="none"/>
        <c:tickLblPos val="nextTo"/>
        <c:spPr>
          <a:noFill/>
          <a:ln w="31750" cap="flat" cmpd="sng" algn="ctr">
            <a:solidFill>
              <a:schemeClr val="bg1">
                <a:lumMod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0832720"/>
        <c:crosses val="autoZero"/>
        <c:auto val="1"/>
        <c:lblAlgn val="ctr"/>
        <c:lblOffset val="100"/>
        <c:noMultiLvlLbl val="0"/>
      </c:catAx>
      <c:valAx>
        <c:axId val="720832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0831640"/>
        <c:crosses val="autoZero"/>
        <c:crossBetween val="between"/>
        <c:majorUnit val="0.4"/>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[2]Tablero!$AM$8</c:f>
          <c:strCache>
            <c:ptCount val="1"/>
            <c:pt idx="0">
              <c:v>4. Nivel de Gasto Operativo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[2]Tablero!$N$8</c:f>
              <c:strCache>
                <c:ptCount val="1"/>
                <c:pt idx="0">
                  <c:v>Real </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26D5-4AE4-B57E-6B02589893FC}"/>
              </c:ext>
            </c:extLst>
          </c:dPt>
          <c:dPt>
            <c:idx val="1"/>
            <c:invertIfNegative val="0"/>
            <c:bubble3D val="0"/>
            <c:spPr>
              <a:solidFill>
                <a:srgbClr val="FFC000"/>
              </a:solidFill>
              <a:ln>
                <a:noFill/>
              </a:ln>
              <a:effectLst/>
            </c:spPr>
            <c:extLst>
              <c:ext xmlns:c16="http://schemas.microsoft.com/office/drawing/2014/chart" uri="{C3380CC4-5D6E-409C-BE32-E72D297353CC}">
                <c16:uniqueId val="{00000003-26D5-4AE4-B57E-6B02589893FC}"/>
              </c:ext>
            </c:extLst>
          </c:dPt>
          <c:dPt>
            <c:idx val="2"/>
            <c:invertIfNegative val="0"/>
            <c:bubble3D val="0"/>
            <c:spPr>
              <a:solidFill>
                <a:srgbClr val="00B050"/>
              </a:solidFill>
              <a:ln>
                <a:noFill/>
              </a:ln>
              <a:effectLst/>
            </c:spPr>
            <c:extLst>
              <c:ext xmlns:c16="http://schemas.microsoft.com/office/drawing/2014/chart" uri="{C3380CC4-5D6E-409C-BE32-E72D297353CC}">
                <c16:uniqueId val="{00000005-26D5-4AE4-B57E-6B02589893FC}"/>
              </c:ext>
            </c:extLst>
          </c:dPt>
          <c:dPt>
            <c:idx val="3"/>
            <c:invertIfNegative val="0"/>
            <c:bubble3D val="0"/>
            <c:spPr>
              <a:solidFill>
                <a:srgbClr val="FFC000"/>
              </a:solidFill>
              <a:ln>
                <a:noFill/>
              </a:ln>
              <a:effectLst/>
            </c:spPr>
            <c:extLst>
              <c:ext xmlns:c16="http://schemas.microsoft.com/office/drawing/2014/chart" uri="{C3380CC4-5D6E-409C-BE32-E72D297353CC}">
                <c16:uniqueId val="{00000007-26D5-4AE4-B57E-6B02589893FC}"/>
              </c:ext>
            </c:extLst>
          </c:dPt>
          <c:dLbls>
            <c:dLbl>
              <c:idx val="2"/>
              <c:layout>
                <c:manualLayout>
                  <c:x val="3.6630047195075769E-3"/>
                  <c:y val="0.120663650075414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D5-4AE4-B57E-6B02589893F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[2]Tablero!$O$8:$R$8</c:f>
              <c:numCache>
                <c:formatCode>General</c:formatCode>
                <c:ptCount val="4"/>
                <c:pt idx="0">
                  <c:v>23000</c:v>
                </c:pt>
                <c:pt idx="1">
                  <c:v>18000</c:v>
                </c:pt>
                <c:pt idx="2">
                  <c:v>13000</c:v>
                </c:pt>
                <c:pt idx="3">
                  <c:v>16000</c:v>
                </c:pt>
              </c:numCache>
            </c:numRef>
          </c:val>
          <c:extLst>
            <c:ext xmlns:c16="http://schemas.microsoft.com/office/drawing/2014/chart" uri="{C3380CC4-5D6E-409C-BE32-E72D297353CC}">
              <c16:uniqueId val="{00000008-26D5-4AE4-B57E-6B02589893FC}"/>
            </c:ext>
          </c:extLst>
        </c:ser>
        <c:dLbls>
          <c:showLegendKey val="0"/>
          <c:showVal val="0"/>
          <c:showCatName val="0"/>
          <c:showSerName val="0"/>
          <c:showPercent val="0"/>
          <c:showBubbleSize val="0"/>
        </c:dLbls>
        <c:gapWidth val="150"/>
        <c:axId val="784064576"/>
        <c:axId val="784056656"/>
      </c:barChart>
      <c:lineChart>
        <c:grouping val="standard"/>
        <c:varyColors val="0"/>
        <c:ser>
          <c:idx val="1"/>
          <c:order val="1"/>
          <c:tx>
            <c:strRef>
              <c:f>[2]Tablero!$N$28</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[2]Tablero!$O$28:$R$28</c:f>
              <c:numCache>
                <c:formatCode>General</c:formatCode>
                <c:ptCount val="4"/>
                <c:pt idx="0">
                  <c:v>14000</c:v>
                </c:pt>
                <c:pt idx="1">
                  <c:v>14000</c:v>
                </c:pt>
                <c:pt idx="2">
                  <c:v>14000</c:v>
                </c:pt>
                <c:pt idx="3">
                  <c:v>14000</c:v>
                </c:pt>
              </c:numCache>
            </c:numRef>
          </c:val>
          <c:smooth val="0"/>
          <c:extLst>
            <c:ext xmlns:c16="http://schemas.microsoft.com/office/drawing/2014/chart" uri="{C3380CC4-5D6E-409C-BE32-E72D297353CC}">
              <c16:uniqueId val="{00000009-26D5-4AE4-B57E-6B02589893FC}"/>
            </c:ext>
          </c:extLst>
        </c:ser>
        <c:dLbls>
          <c:showLegendKey val="0"/>
          <c:showVal val="0"/>
          <c:showCatName val="0"/>
          <c:showSerName val="0"/>
          <c:showPercent val="0"/>
          <c:showBubbleSize val="0"/>
        </c:dLbls>
        <c:marker val="1"/>
        <c:smooth val="0"/>
        <c:axId val="784064576"/>
        <c:axId val="784056656"/>
      </c:lineChart>
      <c:catAx>
        <c:axId val="78406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84056656"/>
        <c:crosses val="autoZero"/>
        <c:auto val="1"/>
        <c:lblAlgn val="ctr"/>
        <c:lblOffset val="100"/>
        <c:noMultiLvlLbl val="0"/>
      </c:catAx>
      <c:valAx>
        <c:axId val="7840566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84064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747509502491"/>
          <c:y val="0.12524461936214437"/>
          <c:w val="0.47960475528794189"/>
          <c:h val="0.80573578984448591"/>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F883-4C0B-8C0F-5449B61CCC20}"/>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883-4C0B-8C0F-5449B61CCC2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883-4C0B-8C0F-5449B61CCC20}"/>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F883-4C0B-8C0F-5449B61CCC20}"/>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F883-4C0B-8C0F-5449B61CCC20}"/>
              </c:ext>
            </c:extLst>
          </c:dPt>
          <c:dPt>
            <c:idx val="5"/>
            <c:bubble3D val="0"/>
            <c:spPr>
              <a:solidFill>
                <a:srgbClr val="FF0000"/>
              </a:solidFill>
              <a:ln w="19050">
                <a:solidFill>
                  <a:schemeClr val="lt1"/>
                </a:solidFill>
              </a:ln>
              <a:effectLst/>
            </c:spPr>
            <c:extLst>
              <c:ext xmlns:c16="http://schemas.microsoft.com/office/drawing/2014/chart" uri="{C3380CC4-5D6E-409C-BE32-E72D297353CC}">
                <c16:uniqueId val="{0000000B-F883-4C0B-8C0F-5449B61CCC20}"/>
              </c:ext>
            </c:extLst>
          </c:dPt>
          <c:dPt>
            <c:idx val="6"/>
            <c:bubble3D val="0"/>
            <c:spPr>
              <a:solidFill>
                <a:schemeClr val="accent4"/>
              </a:solidFill>
              <a:ln w="19050">
                <a:solidFill>
                  <a:schemeClr val="lt1"/>
                </a:solidFill>
              </a:ln>
              <a:effectLst/>
            </c:spPr>
            <c:extLst>
              <c:ext xmlns:c16="http://schemas.microsoft.com/office/drawing/2014/chart" uri="{C3380CC4-5D6E-409C-BE32-E72D297353CC}">
                <c16:uniqueId val="{0000000D-F883-4C0B-8C0F-5449B61CCC20}"/>
              </c:ext>
            </c:extLst>
          </c:dPt>
          <c:dPt>
            <c:idx val="7"/>
            <c:bubble3D val="0"/>
            <c:spPr>
              <a:solidFill>
                <a:srgbClr val="FFC000"/>
              </a:solidFill>
              <a:ln w="19050">
                <a:solidFill>
                  <a:schemeClr val="lt1"/>
                </a:solidFill>
              </a:ln>
              <a:effectLst/>
            </c:spPr>
            <c:extLst>
              <c:ext xmlns:c16="http://schemas.microsoft.com/office/drawing/2014/chart" uri="{C3380CC4-5D6E-409C-BE32-E72D297353CC}">
                <c16:uniqueId val="{0000000F-F883-4C0B-8C0F-5449B61CCC20}"/>
              </c:ext>
            </c:extLst>
          </c:dPt>
          <c:dPt>
            <c:idx val="8"/>
            <c:bubble3D val="0"/>
            <c:spPr>
              <a:solidFill>
                <a:srgbClr val="00B050"/>
              </a:solidFill>
              <a:ln w="19050">
                <a:solidFill>
                  <a:schemeClr val="lt1"/>
                </a:solidFill>
              </a:ln>
              <a:effectLst/>
            </c:spPr>
            <c:extLst>
              <c:ext xmlns:c16="http://schemas.microsoft.com/office/drawing/2014/chart" uri="{C3380CC4-5D6E-409C-BE32-E72D297353CC}">
                <c16:uniqueId val="{00000011-F883-4C0B-8C0F-5449B61CCC20}"/>
              </c:ext>
            </c:extLst>
          </c:dPt>
          <c:dPt>
            <c:idx val="9"/>
            <c:bubble3D val="0"/>
            <c:spPr>
              <a:solidFill>
                <a:srgbClr val="00B050"/>
              </a:solidFill>
              <a:ln w="19050">
                <a:solidFill>
                  <a:schemeClr val="lt1"/>
                </a:solidFill>
              </a:ln>
              <a:effectLst/>
            </c:spPr>
            <c:extLst>
              <c:ext xmlns:c16="http://schemas.microsoft.com/office/drawing/2014/chart" uri="{C3380CC4-5D6E-409C-BE32-E72D297353CC}">
                <c16:uniqueId val="{00000013-F883-4C0B-8C0F-5449B61CCC20}"/>
              </c:ext>
            </c:extLst>
          </c:dPt>
          <c:dPt>
            <c:idx val="10"/>
            <c:bubble3D val="0"/>
            <c:spPr>
              <a:noFill/>
              <a:ln w="19050">
                <a:noFill/>
              </a:ln>
              <a:effectLst/>
            </c:spPr>
            <c:extLst>
              <c:ext xmlns:c16="http://schemas.microsoft.com/office/drawing/2014/chart" uri="{C3380CC4-5D6E-409C-BE32-E72D297353CC}">
                <c16:uniqueId val="{00000015-F883-4C0B-8C0F-5449B61CCC20}"/>
              </c:ext>
            </c:extLst>
          </c:dPt>
          <c:dLbls>
            <c:dLbl>
              <c:idx val="0"/>
              <c:layout>
                <c:manualLayout>
                  <c:x val="-0.10830999066293187"/>
                  <c:y val="-9.0150928270621253E-2"/>
                </c:manualLayout>
              </c:layout>
              <c:tx>
                <c:rich>
                  <a:bodyPr/>
                  <a:lstStyle/>
                  <a:p>
                    <a:fld id="{2D2957C7-4807-430B-A200-8F2FA4140F6C}"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883-4C0B-8C0F-5449B61CCC20}"/>
                </c:ext>
              </c:extLst>
            </c:dLbl>
            <c:dLbl>
              <c:idx val="1"/>
              <c:layout>
                <c:manualLayout>
                  <c:x val="-8.9635854341736695E-2"/>
                  <c:y val="-0.12440828101345736"/>
                </c:manualLayout>
              </c:layout>
              <c:tx>
                <c:rich>
                  <a:bodyPr/>
                  <a:lstStyle/>
                  <a:p>
                    <a:fld id="{D95A1812-07BC-4344-9562-C7AF47FF7C0F}"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883-4C0B-8C0F-5449B61CCC20}"/>
                </c:ext>
              </c:extLst>
            </c:dLbl>
            <c:dLbl>
              <c:idx val="2"/>
              <c:layout>
                <c:manualLayout>
                  <c:x val="-4.8552754435107343E-2"/>
                  <c:y val="-0.1430394728560524"/>
                </c:manualLayout>
              </c:layout>
              <c:tx>
                <c:rich>
                  <a:bodyPr/>
                  <a:lstStyle/>
                  <a:p>
                    <a:fld id="{B6B5746A-B610-4B83-B95C-AA17D041CB96}"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883-4C0B-8C0F-5449B61CCC20}"/>
                </c:ext>
              </c:extLst>
            </c:dLbl>
            <c:dLbl>
              <c:idx val="3"/>
              <c:layout>
                <c:manualLayout>
                  <c:x val="-1.1204481792717087E-2"/>
                  <c:y val="-0.16167066469864746"/>
                </c:manualLayout>
              </c:layout>
              <c:tx>
                <c:rich>
                  <a:bodyPr/>
                  <a:lstStyle/>
                  <a:p>
                    <a:fld id="{91395582-FFD7-460D-97F2-DC91614CB00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883-4C0B-8C0F-5449B61CCC20}"/>
                </c:ext>
              </c:extLst>
            </c:dLbl>
            <c:dLbl>
              <c:idx val="4"/>
              <c:layout>
                <c:manualLayout>
                  <c:x val="3.3613445378151259E-2"/>
                  <c:y val="-0.14724651617534806"/>
                </c:manualLayout>
              </c:layout>
              <c:tx>
                <c:rich>
                  <a:bodyPr/>
                  <a:lstStyle/>
                  <a:p>
                    <a:fld id="{C6AC4AB3-29FC-4BB3-9BD4-3DA2CEC06C8E}"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883-4C0B-8C0F-5449B61CCC20}"/>
                </c:ext>
              </c:extLst>
            </c:dLbl>
            <c:dLbl>
              <c:idx val="5"/>
              <c:layout>
                <c:manualLayout>
                  <c:x val="6.3492063492063419E-2"/>
                  <c:y val="-0.13522639240593187"/>
                </c:manualLayout>
              </c:layout>
              <c:tx>
                <c:rich>
                  <a:bodyPr/>
                  <a:lstStyle/>
                  <a:p>
                    <a:fld id="{71741863-3430-4033-92E9-3ED51A64522D}"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883-4C0B-8C0F-5449B61CCC20}"/>
                </c:ext>
              </c:extLst>
            </c:dLbl>
            <c:dLbl>
              <c:idx val="6"/>
              <c:layout>
                <c:manualLayout>
                  <c:x val="0.10457516339869281"/>
                  <c:y val="-9.9767027286154178E-2"/>
                </c:manualLayout>
              </c:layout>
              <c:tx>
                <c:rich>
                  <a:bodyPr/>
                  <a:lstStyle/>
                  <a:p>
                    <a:fld id="{1665B426-D603-47A3-B178-98FC444A6856}"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883-4C0B-8C0F-5449B61CCC20}"/>
                </c:ext>
              </c:extLst>
            </c:dLbl>
            <c:dLbl>
              <c:idx val="7"/>
              <c:layout>
                <c:manualLayout>
                  <c:x val="0.11204481792717087"/>
                  <c:y val="-5.3489550773901946E-2"/>
                </c:manualLayout>
              </c:layout>
              <c:tx>
                <c:rich>
                  <a:bodyPr/>
                  <a:lstStyle/>
                  <a:p>
                    <a:fld id="{6AEFA903-E9B0-4EF9-A7BF-8B179CEC1F70}"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883-4C0B-8C0F-5449B61CCC20}"/>
                </c:ext>
              </c:extLst>
            </c:dLbl>
            <c:dLbl>
              <c:idx val="8"/>
              <c:layout>
                <c:manualLayout>
                  <c:x val="0.1157796451914099"/>
                  <c:y val="-4.2070433192956582E-3"/>
                </c:manualLayout>
              </c:layout>
              <c:tx>
                <c:rich>
                  <a:bodyPr/>
                  <a:lstStyle/>
                  <a:p>
                    <a:fld id="{DB4CBF48-7CDB-460F-AF7D-1A80476F92E3}"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883-4C0B-8C0F-5449B61CCC20}"/>
                </c:ext>
              </c:extLst>
            </c:dLbl>
            <c:dLbl>
              <c:idx val="9"/>
              <c:layout>
                <c:manualLayout>
                  <c:x val="0.12511686039245096"/>
                  <c:y val="1.3823378951438228E-2"/>
                </c:manualLayout>
              </c:layout>
              <c:tx>
                <c:rich>
                  <a:bodyPr/>
                  <a:lstStyle/>
                  <a:p>
                    <a:fld id="{272A826E-AA72-4C8B-817D-1CB4D659EEE0}"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layout>
                    <c:manualLayout>
                      <c:w val="0.14399611813229224"/>
                      <c:h val="8.7665980636243118E-2"/>
                    </c:manualLayout>
                  </c15:layout>
                  <c15:dlblFieldTable/>
                  <c15:showDataLabelsRange val="1"/>
                </c:ext>
                <c:ext xmlns:c16="http://schemas.microsoft.com/office/drawing/2014/chart" uri="{C3380CC4-5D6E-409C-BE32-E72D297353CC}">
                  <c16:uniqueId val="{00000013-F883-4C0B-8C0F-5449B61CCC20}"/>
                </c:ext>
              </c:extLst>
            </c:dLbl>
            <c:dLbl>
              <c:idx val="10"/>
              <c:delete val="1"/>
              <c:extLst>
                <c:ext xmlns:c15="http://schemas.microsoft.com/office/drawing/2012/chart" uri="{CE6537A1-D6FC-4f65-9D91-7224C49458BB}"/>
                <c:ext xmlns:c16="http://schemas.microsoft.com/office/drawing/2014/chart" uri="{C3380CC4-5D6E-409C-BE32-E72D297353CC}">
                  <c16:uniqueId val="{00000015-F883-4C0B-8C0F-5449B61CCC20}"/>
                </c:ext>
              </c:extLst>
            </c:dLbl>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[2]D3!$T$18:$T$28</c:f>
              <c:numCache>
                <c:formatCode>General</c:formatCode>
                <c:ptCount val="11"/>
                <c:pt idx="0">
                  <c:v>1</c:v>
                </c:pt>
                <c:pt idx="1">
                  <c:v>1</c:v>
                </c:pt>
                <c:pt idx="2">
                  <c:v>1</c:v>
                </c:pt>
                <c:pt idx="3">
                  <c:v>1</c:v>
                </c:pt>
                <c:pt idx="4">
                  <c:v>1</c:v>
                </c:pt>
                <c:pt idx="5">
                  <c:v>1</c:v>
                </c:pt>
                <c:pt idx="6">
                  <c:v>1</c:v>
                </c:pt>
                <c:pt idx="7">
                  <c:v>1</c:v>
                </c:pt>
                <c:pt idx="8">
                  <c:v>1</c:v>
                </c:pt>
                <c:pt idx="9">
                  <c:v>1</c:v>
                </c:pt>
                <c:pt idx="10">
                  <c:v>10</c:v>
                </c:pt>
              </c:numCache>
            </c:numRef>
          </c:val>
          <c:extLst>
            <c:ext xmlns:c15="http://schemas.microsoft.com/office/drawing/2012/chart" uri="{02D57815-91ED-43cb-92C2-25804820EDAC}">
              <c15:datalabelsRange>
                <c15:f>[2]D3!$S$19:$S$28</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16-F883-4C0B-8C0F-5449B61CCC20}"/>
            </c:ext>
          </c:extLst>
        </c:ser>
        <c:dLbls>
          <c:showLegendKey val="0"/>
          <c:showVal val="0"/>
          <c:showCatName val="0"/>
          <c:showSerName val="0"/>
          <c:showPercent val="0"/>
          <c:showBubbleSize val="0"/>
          <c:showLeaderLines val="0"/>
        </c:dLbls>
        <c:firstSliceAng val="270"/>
        <c:holeSize val="50"/>
      </c:doughnutChart>
      <c:scatterChart>
        <c:scatterStyle val="smoothMarker"/>
        <c:varyColors val="0"/>
        <c:ser>
          <c:idx val="1"/>
          <c:order val="1"/>
          <c:tx>
            <c:v>Puntos</c:v>
          </c:tx>
          <c:spPr>
            <a:ln w="38100" cap="rnd">
              <a:solidFill>
                <a:schemeClr val="tx1"/>
              </a:solidFill>
              <a:round/>
              <a:headEnd type="oval"/>
              <a:tailEnd type="triangle"/>
            </a:ln>
            <a:effectLst/>
          </c:spPr>
          <c:marker>
            <c:symbol val="circle"/>
            <c:size val="5"/>
            <c:spPr>
              <a:solidFill>
                <a:schemeClr val="tx1"/>
              </a:solidFill>
              <a:ln w="9525">
                <a:solidFill>
                  <a:schemeClr val="tx1"/>
                </a:solidFill>
              </a:ln>
              <a:effectLst/>
            </c:spPr>
          </c:marker>
          <c:dPt>
            <c:idx val="0"/>
            <c:marker>
              <c:symbol val="circle"/>
              <c:size val="5"/>
              <c:spPr>
                <a:solidFill>
                  <a:schemeClr val="tx1"/>
                </a:solidFill>
                <a:ln w="9525">
                  <a:solidFill>
                    <a:schemeClr val="tx1"/>
                  </a:solidFill>
                </a:ln>
                <a:effectLst/>
              </c:spPr>
            </c:marker>
            <c:bubble3D val="0"/>
            <c:spPr>
              <a:ln w="63500" cap="rnd">
                <a:solidFill>
                  <a:schemeClr val="tx1"/>
                </a:solidFill>
                <a:round/>
                <a:headEnd type="oval"/>
                <a:tailEnd type="triangle"/>
              </a:ln>
              <a:effectLst/>
            </c:spPr>
            <c:extLst>
              <c:ext xmlns:c16="http://schemas.microsoft.com/office/drawing/2014/chart" uri="{C3380CC4-5D6E-409C-BE32-E72D297353CC}">
                <c16:uniqueId val="{00000018-F883-4C0B-8C0F-5449B61CCC20}"/>
              </c:ext>
            </c:extLst>
          </c:dPt>
          <c:dPt>
            <c:idx val="1"/>
            <c:marker>
              <c:symbol val="circle"/>
              <c:size val="5"/>
              <c:spPr>
                <a:noFill/>
                <a:ln w="9525">
                  <a:noFill/>
                </a:ln>
                <a:effectLst/>
              </c:spPr>
            </c:marker>
            <c:bubble3D val="0"/>
            <c:extLst>
              <c:ext xmlns:c16="http://schemas.microsoft.com/office/drawing/2014/chart" uri="{C3380CC4-5D6E-409C-BE32-E72D297353CC}">
                <c16:uniqueId val="{00000019-F883-4C0B-8C0F-5449B61CCC20}"/>
              </c:ext>
            </c:extLst>
          </c:dPt>
          <c:xVal>
            <c:numRef>
              <c:f>[2]D3!$T$34:$T$35</c:f>
              <c:numCache>
                <c:formatCode>General</c:formatCode>
                <c:ptCount val="2"/>
                <c:pt idx="0">
                  <c:v>0</c:v>
                </c:pt>
                <c:pt idx="1">
                  <c:v>0.43837114678907751</c:v>
                </c:pt>
              </c:numCache>
            </c:numRef>
          </c:xVal>
          <c:yVal>
            <c:numRef>
              <c:f>[2]D3!$U$34:$U$35</c:f>
              <c:numCache>
                <c:formatCode>General</c:formatCode>
                <c:ptCount val="2"/>
                <c:pt idx="0">
                  <c:v>0</c:v>
                </c:pt>
                <c:pt idx="1">
                  <c:v>0.89879404629916693</c:v>
                </c:pt>
              </c:numCache>
            </c:numRef>
          </c:yVal>
          <c:smooth val="1"/>
          <c:extLst>
            <c:ext xmlns:c16="http://schemas.microsoft.com/office/drawing/2014/chart" uri="{C3380CC4-5D6E-409C-BE32-E72D297353CC}">
              <c16:uniqueId val="{0000001A-F883-4C0B-8C0F-5449B61CCC20}"/>
            </c:ext>
          </c:extLst>
        </c:ser>
        <c:dLbls>
          <c:showLegendKey val="0"/>
          <c:showVal val="0"/>
          <c:showCatName val="0"/>
          <c:showSerName val="0"/>
          <c:showPercent val="0"/>
          <c:showBubbleSize val="0"/>
        </c:dLbls>
        <c:axId val="713474896"/>
        <c:axId val="713455096"/>
      </c:scatterChart>
      <c:valAx>
        <c:axId val="713455096"/>
        <c:scaling>
          <c:orientation val="minMax"/>
          <c:max val="1"/>
          <c:min val="-1"/>
        </c:scaling>
        <c:delete val="1"/>
        <c:axPos val="l"/>
        <c:numFmt formatCode="General" sourceLinked="1"/>
        <c:majorTickMark val="out"/>
        <c:minorTickMark val="none"/>
        <c:tickLblPos val="nextTo"/>
        <c:crossAx val="713474896"/>
        <c:crosses val="autoZero"/>
        <c:crossBetween val="midCat"/>
      </c:valAx>
      <c:valAx>
        <c:axId val="713474896"/>
        <c:scaling>
          <c:orientation val="minMax"/>
          <c:max val="1"/>
          <c:min val="-1"/>
        </c:scaling>
        <c:delete val="1"/>
        <c:axPos val="b"/>
        <c:numFmt formatCode="General" sourceLinked="1"/>
        <c:majorTickMark val="out"/>
        <c:minorTickMark val="none"/>
        <c:tickLblPos val="nextTo"/>
        <c:crossAx val="713455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CO"/>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[2]Tablero!$AM$14</c:f>
          <c:strCache>
            <c:ptCount val="1"/>
            <c:pt idx="0">
              <c:v>10. Costo de Reclamos de cliente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[2]Tablero!$N$14</c:f>
              <c:strCache>
                <c:ptCount val="1"/>
                <c:pt idx="0">
                  <c:v>Real </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F098-4281-A333-25A18AF86411}"/>
              </c:ext>
            </c:extLst>
          </c:dPt>
          <c:dPt>
            <c:idx val="1"/>
            <c:invertIfNegative val="0"/>
            <c:bubble3D val="0"/>
            <c:spPr>
              <a:solidFill>
                <a:srgbClr val="00B050"/>
              </a:solidFill>
              <a:ln>
                <a:noFill/>
              </a:ln>
              <a:effectLst/>
            </c:spPr>
            <c:extLst>
              <c:ext xmlns:c16="http://schemas.microsoft.com/office/drawing/2014/chart" uri="{C3380CC4-5D6E-409C-BE32-E72D297353CC}">
                <c16:uniqueId val="{00000003-F098-4281-A333-25A18AF86411}"/>
              </c:ext>
            </c:extLst>
          </c:dPt>
          <c:dPt>
            <c:idx val="2"/>
            <c:invertIfNegative val="0"/>
            <c:bubble3D val="0"/>
            <c:spPr>
              <a:solidFill>
                <a:srgbClr val="FFC000"/>
              </a:solidFill>
              <a:ln>
                <a:noFill/>
              </a:ln>
              <a:effectLst/>
            </c:spPr>
            <c:extLst>
              <c:ext xmlns:c16="http://schemas.microsoft.com/office/drawing/2014/chart" uri="{C3380CC4-5D6E-409C-BE32-E72D297353CC}">
                <c16:uniqueId val="{00000005-F098-4281-A333-25A18AF86411}"/>
              </c:ext>
            </c:extLst>
          </c:dPt>
          <c:dPt>
            <c:idx val="3"/>
            <c:invertIfNegative val="0"/>
            <c:bubble3D val="0"/>
            <c:spPr>
              <a:solidFill>
                <a:srgbClr val="00B050"/>
              </a:solidFill>
              <a:ln>
                <a:noFill/>
              </a:ln>
              <a:effectLst/>
            </c:spPr>
            <c:extLst>
              <c:ext xmlns:c16="http://schemas.microsoft.com/office/drawing/2014/chart" uri="{C3380CC4-5D6E-409C-BE32-E72D297353CC}">
                <c16:uniqueId val="{00000007-F098-4281-A333-25A18AF8641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[2]Tablero!$O$14:$R$14</c:f>
              <c:numCache>
                <c:formatCode>General</c:formatCode>
                <c:ptCount val="4"/>
                <c:pt idx="0">
                  <c:v>8600</c:v>
                </c:pt>
                <c:pt idx="1">
                  <c:v>5700</c:v>
                </c:pt>
                <c:pt idx="2">
                  <c:v>6300</c:v>
                </c:pt>
                <c:pt idx="3">
                  <c:v>4800</c:v>
                </c:pt>
              </c:numCache>
            </c:numRef>
          </c:val>
          <c:extLst>
            <c:ext xmlns:c16="http://schemas.microsoft.com/office/drawing/2014/chart" uri="{C3380CC4-5D6E-409C-BE32-E72D297353CC}">
              <c16:uniqueId val="{00000008-F098-4281-A333-25A18AF86411}"/>
            </c:ext>
          </c:extLst>
        </c:ser>
        <c:dLbls>
          <c:showLegendKey val="0"/>
          <c:showVal val="0"/>
          <c:showCatName val="0"/>
          <c:showSerName val="0"/>
          <c:showPercent val="0"/>
          <c:showBubbleSize val="0"/>
        </c:dLbls>
        <c:gapWidth val="150"/>
        <c:axId val="784064576"/>
        <c:axId val="784056656"/>
      </c:barChart>
      <c:lineChart>
        <c:grouping val="standard"/>
        <c:varyColors val="0"/>
        <c:ser>
          <c:idx val="1"/>
          <c:order val="1"/>
          <c:tx>
            <c:strRef>
              <c:f>[2]Tablero!$N$34</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[2]Tablero!$O$34:$R$34</c:f>
              <c:numCache>
                <c:formatCode>General</c:formatCode>
                <c:ptCount val="4"/>
                <c:pt idx="0">
                  <c:v>5000</c:v>
                </c:pt>
                <c:pt idx="1">
                  <c:v>5000</c:v>
                </c:pt>
                <c:pt idx="2">
                  <c:v>5000</c:v>
                </c:pt>
                <c:pt idx="3">
                  <c:v>5000</c:v>
                </c:pt>
              </c:numCache>
            </c:numRef>
          </c:val>
          <c:smooth val="0"/>
          <c:extLst>
            <c:ext xmlns:c16="http://schemas.microsoft.com/office/drawing/2014/chart" uri="{C3380CC4-5D6E-409C-BE32-E72D297353CC}">
              <c16:uniqueId val="{00000009-F098-4281-A333-25A18AF86411}"/>
            </c:ext>
          </c:extLst>
        </c:ser>
        <c:dLbls>
          <c:showLegendKey val="0"/>
          <c:showVal val="0"/>
          <c:showCatName val="0"/>
          <c:showSerName val="0"/>
          <c:showPercent val="0"/>
          <c:showBubbleSize val="0"/>
        </c:dLbls>
        <c:marker val="1"/>
        <c:smooth val="0"/>
        <c:axId val="784064576"/>
        <c:axId val="784056656"/>
      </c:lineChart>
      <c:catAx>
        <c:axId val="78406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84056656"/>
        <c:crosses val="autoZero"/>
        <c:auto val="1"/>
        <c:lblAlgn val="ctr"/>
        <c:lblOffset val="100"/>
        <c:noMultiLvlLbl val="0"/>
      </c:catAx>
      <c:valAx>
        <c:axId val="7840566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84064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'4'!$B$79:$B$79</c:f>
          <c:strCache>
            <c:ptCount val="1"/>
            <c:pt idx="0">
              <c:v>Costo por Contratación</c:v>
            </c:pt>
          </c:strCache>
        </c:strRef>
      </c:tx>
      <c:layout>
        <c:manualLayout>
          <c:xMode val="edge"/>
          <c:yMode val="edge"/>
          <c:x val="0.27709707478278173"/>
          <c:y val="5.560344327544451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302"/>
          <c:w val="0.86713344580062701"/>
          <c:h val="0.60816860677990003"/>
        </c:manualLayout>
      </c:layout>
      <c:lineChart>
        <c:grouping val="standard"/>
        <c:varyColors val="0"/>
        <c:ser>
          <c:idx val="0"/>
          <c:order val="0"/>
          <c:tx>
            <c:strRef>
              <c:f>'4'!$B$79:$D$79</c:f>
              <c:strCache>
                <c:ptCount val="3"/>
                <c:pt idx="0">
                  <c:v>Costo por Contratación</c:v>
                </c:pt>
                <c:pt idx="1">
                  <c:v>Costo por Contratación = (Total costo de Reclutamiento)/(# total de nuevas reclutaciones)</c:v>
                </c:pt>
              </c:strCache>
            </c:strRef>
          </c:tx>
          <c:marker>
            <c:spPr>
              <a:solidFill>
                <a:srgbClr val="C00000"/>
              </a:solidFill>
            </c:spPr>
          </c:marker>
          <c:trendline>
            <c:spPr>
              <a:ln w="38100"/>
            </c:spPr>
            <c:trendlineType val="linear"/>
            <c:dispRSqr val="0"/>
            <c:dispEq val="1"/>
            <c:trendlineLbl>
              <c:layout>
                <c:manualLayout>
                  <c:x val="-3.6668278942409101E-2"/>
                  <c:y val="-0.14811282201763201"/>
                </c:manualLayout>
              </c:layout>
              <c:numFmt formatCode="General" sourceLinked="0"/>
              <c:txPr>
                <a:bodyPr/>
                <a:lstStyle/>
                <a:p>
                  <a:pPr>
                    <a:defRPr sz="1400" b="1"/>
                  </a:pPr>
                  <a:endParaRPr lang="es-CO"/>
                </a:p>
              </c:txPr>
            </c:trendlineLbl>
          </c:trendline>
          <c:val>
            <c:numRef>
              <c:f>'4'!$E$79:$H$79</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DE0A-41B0-93CC-A1B617C90BFD}"/>
            </c:ext>
          </c:extLst>
        </c:ser>
        <c:dLbls>
          <c:showLegendKey val="0"/>
          <c:showVal val="0"/>
          <c:showCatName val="0"/>
          <c:showSerName val="0"/>
          <c:showPercent val="0"/>
          <c:showBubbleSize val="0"/>
        </c:dLbls>
        <c:marker val="1"/>
        <c:smooth val="0"/>
        <c:axId val="211456880"/>
        <c:axId val="211457440"/>
      </c:lineChart>
      <c:catAx>
        <c:axId val="21145688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57440"/>
        <c:crosses val="autoZero"/>
        <c:auto val="1"/>
        <c:lblAlgn val="ctr"/>
        <c:lblOffset val="100"/>
        <c:noMultiLvlLbl val="0"/>
      </c:catAx>
      <c:valAx>
        <c:axId val="211457440"/>
        <c:scaling>
          <c:orientation val="minMax"/>
        </c:scaling>
        <c:delete val="0"/>
        <c:axPos val="l"/>
        <c:majorGridlines/>
        <c:numFmt formatCode="&quot;$&quot;\ #,##0" sourceLinked="1"/>
        <c:majorTickMark val="out"/>
        <c:minorTickMark val="none"/>
        <c:tickLblPos val="nextTo"/>
        <c:txPr>
          <a:bodyPr/>
          <a:lstStyle/>
          <a:p>
            <a:pPr>
              <a:defRPr sz="1200" b="1"/>
            </a:pPr>
            <a:endParaRPr lang="es-CO"/>
          </a:p>
        </c:txPr>
        <c:crossAx val="21145688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[2]Tablero!$AM$10</c:f>
          <c:strCache>
            <c:ptCount val="1"/>
            <c:pt idx="0">
              <c:v>6. Índice Satisfacción del cliente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[2]Tablero!$N$10</c:f>
              <c:strCache>
                <c:ptCount val="1"/>
                <c:pt idx="0">
                  <c:v>Real </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[2]Tablero!$O$10:$R$10</c:f>
              <c:numCache>
                <c:formatCode>General</c:formatCode>
                <c:ptCount val="4"/>
                <c:pt idx="0">
                  <c:v>0.78</c:v>
                </c:pt>
                <c:pt idx="1">
                  <c:v>0.81</c:v>
                </c:pt>
                <c:pt idx="2">
                  <c:v>0.75</c:v>
                </c:pt>
                <c:pt idx="3">
                  <c:v>0.8</c:v>
                </c:pt>
              </c:numCache>
            </c:numRef>
          </c:val>
          <c:extLst>
            <c:ext xmlns:c16="http://schemas.microsoft.com/office/drawing/2014/chart" uri="{C3380CC4-5D6E-409C-BE32-E72D297353CC}">
              <c16:uniqueId val="{00000000-BB46-49AD-9C14-69050C8AE70C}"/>
            </c:ext>
          </c:extLst>
        </c:ser>
        <c:dLbls>
          <c:showLegendKey val="0"/>
          <c:showVal val="0"/>
          <c:showCatName val="0"/>
          <c:showSerName val="0"/>
          <c:showPercent val="0"/>
          <c:showBubbleSize val="0"/>
        </c:dLbls>
        <c:gapWidth val="219"/>
        <c:overlap val="-27"/>
        <c:axId val="510922048"/>
        <c:axId val="510922768"/>
      </c:barChart>
      <c:lineChart>
        <c:grouping val="standard"/>
        <c:varyColors val="0"/>
        <c:ser>
          <c:idx val="1"/>
          <c:order val="1"/>
          <c:tx>
            <c:strRef>
              <c:f>[2]Tablero!$N$30</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[2]Tablero!$O$30:$R$30</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1-BB46-49AD-9C14-69050C8AE70C}"/>
            </c:ext>
          </c:extLst>
        </c:ser>
        <c:dLbls>
          <c:showLegendKey val="0"/>
          <c:showVal val="0"/>
          <c:showCatName val="0"/>
          <c:showSerName val="0"/>
          <c:showPercent val="0"/>
          <c:showBubbleSize val="0"/>
        </c:dLbls>
        <c:marker val="1"/>
        <c:smooth val="0"/>
        <c:axId val="510922048"/>
        <c:axId val="510922768"/>
      </c:lineChart>
      <c:catAx>
        <c:axId val="51092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510922768"/>
        <c:crosses val="autoZero"/>
        <c:auto val="1"/>
        <c:lblAlgn val="ctr"/>
        <c:lblOffset val="100"/>
        <c:noMultiLvlLbl val="0"/>
      </c:catAx>
      <c:valAx>
        <c:axId val="5109227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51092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[2]Tablero!$AM$11</c:f>
          <c:strCache>
            <c:ptCount val="1"/>
            <c:pt idx="0">
              <c:v>7. Tasa de Clientes nuevos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[2]Tablero!$N$11</c:f>
              <c:strCache>
                <c:ptCount val="1"/>
                <c:pt idx="0">
                  <c:v>Real </c:v>
                </c:pt>
              </c:strCache>
            </c:strRef>
          </c:tx>
          <c:spPr>
            <a:ln w="28575" cap="rnd">
              <a:solidFill>
                <a:schemeClr val="accent1"/>
              </a:solidFill>
              <a:round/>
            </a:ln>
            <a:effectLst/>
          </c:spPr>
          <c:marker>
            <c:symbol val="circle"/>
            <c:size val="7"/>
            <c:spPr>
              <a:solidFill>
                <a:srgbClr val="FFC000"/>
              </a:solidFill>
              <a:ln w="9525" cap="flat">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[2]Tablero!$O$11:$R$11</c:f>
              <c:numCache>
                <c:formatCode>General</c:formatCode>
                <c:ptCount val="4"/>
                <c:pt idx="0">
                  <c:v>7.0000000000000007E-2</c:v>
                </c:pt>
                <c:pt idx="1">
                  <c:v>0.05</c:v>
                </c:pt>
                <c:pt idx="2">
                  <c:v>0.06</c:v>
                </c:pt>
                <c:pt idx="3">
                  <c:v>0.08</c:v>
                </c:pt>
              </c:numCache>
            </c:numRef>
          </c:val>
          <c:smooth val="0"/>
          <c:extLst>
            <c:ext xmlns:c16="http://schemas.microsoft.com/office/drawing/2014/chart" uri="{C3380CC4-5D6E-409C-BE32-E72D297353CC}">
              <c16:uniqueId val="{00000000-458A-464D-A2B9-8C40BFE78D15}"/>
            </c:ext>
          </c:extLst>
        </c:ser>
        <c:ser>
          <c:idx val="1"/>
          <c:order val="1"/>
          <c:tx>
            <c:strRef>
              <c:f>[2]Tablero!$N$31</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[2]Tablero!$O$31:$R$31</c:f>
              <c:numCache>
                <c:formatCode>General</c:formatCode>
                <c:ptCount val="4"/>
                <c:pt idx="0">
                  <c:v>0.1</c:v>
                </c:pt>
                <c:pt idx="1">
                  <c:v>0.1</c:v>
                </c:pt>
                <c:pt idx="2">
                  <c:v>0.1</c:v>
                </c:pt>
                <c:pt idx="3">
                  <c:v>0.1</c:v>
                </c:pt>
              </c:numCache>
            </c:numRef>
          </c:val>
          <c:smooth val="0"/>
          <c:extLst>
            <c:ext xmlns:c16="http://schemas.microsoft.com/office/drawing/2014/chart" uri="{C3380CC4-5D6E-409C-BE32-E72D297353CC}">
              <c16:uniqueId val="{00000001-458A-464D-A2B9-8C40BFE78D15}"/>
            </c:ext>
          </c:extLst>
        </c:ser>
        <c:dLbls>
          <c:showLegendKey val="0"/>
          <c:showVal val="0"/>
          <c:showCatName val="0"/>
          <c:showSerName val="0"/>
          <c:showPercent val="0"/>
          <c:showBubbleSize val="0"/>
        </c:dLbls>
        <c:marker val="1"/>
        <c:smooth val="0"/>
        <c:axId val="1297539936"/>
        <c:axId val="1297540296"/>
      </c:lineChart>
      <c:catAx>
        <c:axId val="1297539936"/>
        <c:scaling>
          <c:orientation val="minMax"/>
        </c:scaling>
        <c:delete val="0"/>
        <c:axPos val="b"/>
        <c:minorGridlines>
          <c:spPr>
            <a:ln w="12700" cap="flat" cmpd="sng" algn="ctr">
              <a:solidFill>
                <a:schemeClr val="bg1">
                  <a:lumMod val="8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7540296"/>
        <c:crosses val="autoZero"/>
        <c:auto val="1"/>
        <c:lblAlgn val="ctr"/>
        <c:lblOffset val="100"/>
        <c:noMultiLvlLbl val="0"/>
      </c:catAx>
      <c:valAx>
        <c:axId val="1297540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97539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[2]Tablero!$AM$12</c:f>
          <c:strCache>
            <c:ptCount val="1"/>
            <c:pt idx="0">
              <c:v>8. Tasa de Retención de Clientes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[2]Tablero!$N$12</c:f>
              <c:strCache>
                <c:ptCount val="1"/>
                <c:pt idx="0">
                  <c:v>Real </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A8F4-43F1-B3AC-3F252B760C5C}"/>
              </c:ext>
            </c:extLst>
          </c:dPt>
          <c:dPt>
            <c:idx val="1"/>
            <c:invertIfNegative val="0"/>
            <c:bubble3D val="0"/>
            <c:spPr>
              <a:solidFill>
                <a:srgbClr val="FF0000"/>
              </a:solidFill>
              <a:ln>
                <a:noFill/>
              </a:ln>
              <a:effectLst/>
            </c:spPr>
            <c:extLst>
              <c:ext xmlns:c16="http://schemas.microsoft.com/office/drawing/2014/chart" uri="{C3380CC4-5D6E-409C-BE32-E72D297353CC}">
                <c16:uniqueId val="{00000003-A8F4-43F1-B3AC-3F252B760C5C}"/>
              </c:ext>
            </c:extLst>
          </c:dPt>
          <c:dPt>
            <c:idx val="2"/>
            <c:invertIfNegative val="0"/>
            <c:bubble3D val="0"/>
            <c:spPr>
              <a:solidFill>
                <a:srgbClr val="FF0000"/>
              </a:solidFill>
              <a:ln>
                <a:noFill/>
              </a:ln>
              <a:effectLst/>
            </c:spPr>
            <c:extLst>
              <c:ext xmlns:c16="http://schemas.microsoft.com/office/drawing/2014/chart" uri="{C3380CC4-5D6E-409C-BE32-E72D297353CC}">
                <c16:uniqueId val="{00000005-A8F4-43F1-B3AC-3F252B760C5C}"/>
              </c:ext>
            </c:extLst>
          </c:dPt>
          <c:dPt>
            <c:idx val="3"/>
            <c:invertIfNegative val="0"/>
            <c:bubble3D val="0"/>
            <c:spPr>
              <a:solidFill>
                <a:srgbClr val="FFFF00"/>
              </a:solidFill>
              <a:ln>
                <a:noFill/>
              </a:ln>
              <a:effectLst/>
            </c:spPr>
            <c:extLst>
              <c:ext xmlns:c16="http://schemas.microsoft.com/office/drawing/2014/chart" uri="{C3380CC4-5D6E-409C-BE32-E72D297353CC}">
                <c16:uniqueId val="{00000007-A8F4-43F1-B3AC-3F252B760C5C}"/>
              </c:ext>
            </c:extLst>
          </c:dPt>
          <c:dLbls>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7-A8F4-43F1-B3AC-3F252B760C5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[2]Tablero!$O$12:$R$12</c:f>
              <c:numCache>
                <c:formatCode>General</c:formatCode>
                <c:ptCount val="4"/>
                <c:pt idx="0">
                  <c:v>0.73</c:v>
                </c:pt>
                <c:pt idx="1">
                  <c:v>0.75</c:v>
                </c:pt>
                <c:pt idx="2">
                  <c:v>0.7</c:v>
                </c:pt>
                <c:pt idx="3">
                  <c:v>0.85</c:v>
                </c:pt>
              </c:numCache>
            </c:numRef>
          </c:val>
          <c:extLst>
            <c:ext xmlns:c16="http://schemas.microsoft.com/office/drawing/2014/chart" uri="{C3380CC4-5D6E-409C-BE32-E72D297353CC}">
              <c16:uniqueId val="{00000008-A8F4-43F1-B3AC-3F252B760C5C}"/>
            </c:ext>
          </c:extLst>
        </c:ser>
        <c:dLbls>
          <c:showLegendKey val="0"/>
          <c:showVal val="0"/>
          <c:showCatName val="0"/>
          <c:showSerName val="0"/>
          <c:showPercent val="0"/>
          <c:showBubbleSize val="0"/>
        </c:dLbls>
        <c:gapWidth val="150"/>
        <c:axId val="1311314496"/>
        <c:axId val="1311313056"/>
      </c:barChart>
      <c:lineChart>
        <c:grouping val="standard"/>
        <c:varyColors val="0"/>
        <c:ser>
          <c:idx val="1"/>
          <c:order val="1"/>
          <c:tx>
            <c:strRef>
              <c:f>[2]Tablero!$N$32</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[2]Tablero!$O$32:$R$32</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9-A8F4-43F1-B3AC-3F252B760C5C}"/>
            </c:ext>
          </c:extLst>
        </c:ser>
        <c:dLbls>
          <c:showLegendKey val="0"/>
          <c:showVal val="0"/>
          <c:showCatName val="0"/>
          <c:showSerName val="0"/>
          <c:showPercent val="0"/>
          <c:showBubbleSize val="0"/>
        </c:dLbls>
        <c:marker val="1"/>
        <c:smooth val="0"/>
        <c:axId val="1311314496"/>
        <c:axId val="1311313056"/>
      </c:lineChart>
      <c:catAx>
        <c:axId val="131131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11313056"/>
        <c:crosses val="autoZero"/>
        <c:auto val="1"/>
        <c:lblAlgn val="ctr"/>
        <c:lblOffset val="100"/>
        <c:noMultiLvlLbl val="0"/>
      </c:catAx>
      <c:valAx>
        <c:axId val="13113130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11314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[2]Tablero!$AM$13</c:f>
          <c:strCache>
            <c:ptCount val="1"/>
            <c:pt idx="0">
              <c:v>9. Tasa de conversión de Clientes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[2]Tablero!$N$13</c:f>
              <c:strCache>
                <c:ptCount val="1"/>
                <c:pt idx="0">
                  <c:v>Real </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dPt>
            <c:idx val="0"/>
            <c:marker>
              <c:symbol val="circle"/>
              <c:size val="7"/>
              <c:spPr>
                <a:solidFill>
                  <a:srgbClr val="FF0000"/>
                </a:solidFill>
                <a:ln w="9525">
                  <a:solidFill>
                    <a:schemeClr val="accent1"/>
                  </a:solidFill>
                </a:ln>
                <a:effectLst/>
              </c:spPr>
            </c:marker>
            <c:bubble3D val="0"/>
            <c:extLst>
              <c:ext xmlns:c16="http://schemas.microsoft.com/office/drawing/2014/chart" uri="{C3380CC4-5D6E-409C-BE32-E72D297353CC}">
                <c16:uniqueId val="{00000000-0743-4288-8B00-1390C1627EB3}"/>
              </c:ext>
            </c:extLst>
          </c:dPt>
          <c:dPt>
            <c:idx val="1"/>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1-0743-4288-8B00-1390C1627EB3}"/>
              </c:ext>
            </c:extLst>
          </c:dPt>
          <c:dPt>
            <c:idx val="2"/>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2-0743-4288-8B00-1390C1627EB3}"/>
              </c:ext>
            </c:extLst>
          </c:dPt>
          <c:dPt>
            <c:idx val="3"/>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3-0743-4288-8B00-1390C1627EB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[2]Tablero!$O$13:$R$13</c:f>
              <c:numCache>
                <c:formatCode>General</c:formatCode>
                <c:ptCount val="4"/>
                <c:pt idx="0">
                  <c:v>0.08</c:v>
                </c:pt>
                <c:pt idx="1">
                  <c:v>0.12</c:v>
                </c:pt>
                <c:pt idx="2">
                  <c:v>0.1</c:v>
                </c:pt>
                <c:pt idx="3">
                  <c:v>0.13</c:v>
                </c:pt>
              </c:numCache>
            </c:numRef>
          </c:val>
          <c:smooth val="0"/>
          <c:extLst>
            <c:ext xmlns:c16="http://schemas.microsoft.com/office/drawing/2014/chart" uri="{C3380CC4-5D6E-409C-BE32-E72D297353CC}">
              <c16:uniqueId val="{00000004-0743-4288-8B00-1390C1627EB3}"/>
            </c:ext>
          </c:extLst>
        </c:ser>
        <c:ser>
          <c:idx val="1"/>
          <c:order val="1"/>
          <c:tx>
            <c:strRef>
              <c:f>[2]Tablero!$N$33</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[2]Tablero!$O$33:$R$33</c:f>
              <c:numCache>
                <c:formatCode>General</c:formatCode>
                <c:ptCount val="4"/>
                <c:pt idx="0">
                  <c:v>0.2</c:v>
                </c:pt>
                <c:pt idx="1">
                  <c:v>0.2</c:v>
                </c:pt>
                <c:pt idx="2">
                  <c:v>0.2</c:v>
                </c:pt>
                <c:pt idx="3">
                  <c:v>0.2</c:v>
                </c:pt>
              </c:numCache>
            </c:numRef>
          </c:val>
          <c:smooth val="0"/>
          <c:extLst>
            <c:ext xmlns:c16="http://schemas.microsoft.com/office/drawing/2014/chart" uri="{C3380CC4-5D6E-409C-BE32-E72D297353CC}">
              <c16:uniqueId val="{00000005-0743-4288-8B00-1390C1627EB3}"/>
            </c:ext>
          </c:extLst>
        </c:ser>
        <c:dLbls>
          <c:showLegendKey val="0"/>
          <c:showVal val="0"/>
          <c:showCatName val="0"/>
          <c:showSerName val="0"/>
          <c:showPercent val="0"/>
          <c:showBubbleSize val="0"/>
        </c:dLbls>
        <c:marker val="1"/>
        <c:smooth val="0"/>
        <c:axId val="1307770080"/>
        <c:axId val="1307766840"/>
      </c:lineChart>
      <c:catAx>
        <c:axId val="1307770080"/>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07766840"/>
        <c:crosses val="autoZero"/>
        <c:auto val="1"/>
        <c:lblAlgn val="ctr"/>
        <c:lblOffset val="100"/>
        <c:noMultiLvlLbl val="0"/>
      </c:catAx>
      <c:valAx>
        <c:axId val="1307766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0777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[2]Tablero!$AM$15</c:f>
          <c:strCache>
            <c:ptCount val="1"/>
            <c:pt idx="0">
              <c:v>11. Eficiencia del Proceso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[2]Tablero!$N$15</c:f>
              <c:strCache>
                <c:ptCount val="1"/>
                <c:pt idx="0">
                  <c:v>Real </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7D1E-4564-AF86-5C94671701DD}"/>
              </c:ext>
            </c:extLst>
          </c:dPt>
          <c:dPt>
            <c:idx val="1"/>
            <c:invertIfNegative val="0"/>
            <c:bubble3D val="0"/>
            <c:spPr>
              <a:solidFill>
                <a:srgbClr val="FFC000"/>
              </a:solidFill>
              <a:ln>
                <a:noFill/>
              </a:ln>
              <a:effectLst/>
            </c:spPr>
            <c:extLst>
              <c:ext xmlns:c16="http://schemas.microsoft.com/office/drawing/2014/chart" uri="{C3380CC4-5D6E-409C-BE32-E72D297353CC}">
                <c16:uniqueId val="{00000003-7D1E-4564-AF86-5C94671701DD}"/>
              </c:ext>
            </c:extLst>
          </c:dPt>
          <c:dPt>
            <c:idx val="2"/>
            <c:invertIfNegative val="0"/>
            <c:bubble3D val="0"/>
            <c:spPr>
              <a:solidFill>
                <a:srgbClr val="FFC000"/>
              </a:solidFill>
              <a:ln>
                <a:noFill/>
              </a:ln>
              <a:effectLst/>
            </c:spPr>
            <c:extLst>
              <c:ext xmlns:c16="http://schemas.microsoft.com/office/drawing/2014/chart" uri="{C3380CC4-5D6E-409C-BE32-E72D297353CC}">
                <c16:uniqueId val="{00000005-7D1E-4564-AF86-5C94671701DD}"/>
              </c:ext>
            </c:extLst>
          </c:dPt>
          <c:dPt>
            <c:idx val="3"/>
            <c:invertIfNegative val="0"/>
            <c:bubble3D val="0"/>
            <c:spPr>
              <a:solidFill>
                <a:srgbClr val="FFC000"/>
              </a:solidFill>
              <a:ln>
                <a:noFill/>
              </a:ln>
              <a:effectLst/>
            </c:spPr>
            <c:extLst>
              <c:ext xmlns:c16="http://schemas.microsoft.com/office/drawing/2014/chart" uri="{C3380CC4-5D6E-409C-BE32-E72D297353CC}">
                <c16:uniqueId val="{00000007-7D1E-4564-AF86-5C94671701DD}"/>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7D1E-4564-AF86-5C94671701D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[2]Tablero!$O$15:$R$15</c:f>
              <c:numCache>
                <c:formatCode>General</c:formatCode>
                <c:ptCount val="4"/>
                <c:pt idx="0">
                  <c:v>0.65</c:v>
                </c:pt>
                <c:pt idx="1">
                  <c:v>0.75</c:v>
                </c:pt>
                <c:pt idx="2">
                  <c:v>0.72</c:v>
                </c:pt>
                <c:pt idx="3">
                  <c:v>0.79</c:v>
                </c:pt>
              </c:numCache>
            </c:numRef>
          </c:val>
          <c:extLst>
            <c:ext xmlns:c16="http://schemas.microsoft.com/office/drawing/2014/chart" uri="{C3380CC4-5D6E-409C-BE32-E72D297353CC}">
              <c16:uniqueId val="{00000008-7D1E-4564-AF86-5C94671701DD}"/>
            </c:ext>
          </c:extLst>
        </c:ser>
        <c:dLbls>
          <c:showLegendKey val="0"/>
          <c:showVal val="0"/>
          <c:showCatName val="0"/>
          <c:showSerName val="0"/>
          <c:showPercent val="0"/>
          <c:showBubbleSize val="0"/>
        </c:dLbls>
        <c:gapWidth val="219"/>
        <c:overlap val="-27"/>
        <c:axId val="726886712"/>
        <c:axId val="726883832"/>
      </c:barChart>
      <c:lineChart>
        <c:grouping val="standard"/>
        <c:varyColors val="0"/>
        <c:ser>
          <c:idx val="1"/>
          <c:order val="1"/>
          <c:tx>
            <c:strRef>
              <c:f>[2]Tablero!$N$35</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[2]Tablero!$O$35:$R$35</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9-7D1E-4564-AF86-5C94671701DD}"/>
            </c:ext>
          </c:extLst>
        </c:ser>
        <c:dLbls>
          <c:showLegendKey val="0"/>
          <c:showVal val="0"/>
          <c:showCatName val="0"/>
          <c:showSerName val="0"/>
          <c:showPercent val="0"/>
          <c:showBubbleSize val="0"/>
        </c:dLbls>
        <c:marker val="1"/>
        <c:smooth val="0"/>
        <c:axId val="726886712"/>
        <c:axId val="726883832"/>
      </c:lineChart>
      <c:catAx>
        <c:axId val="726886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6883832"/>
        <c:crosses val="autoZero"/>
        <c:auto val="1"/>
        <c:lblAlgn val="ctr"/>
        <c:lblOffset val="100"/>
        <c:noMultiLvlLbl val="0"/>
      </c:catAx>
      <c:valAx>
        <c:axId val="72688383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6886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[2]Tablero!$AM$16</c:f>
          <c:strCache>
            <c:ptCount val="1"/>
            <c:pt idx="0">
              <c:v>12. Índice de Productos no conformes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[2]Tablero!$N$16</c:f>
              <c:strCache>
                <c:ptCount val="1"/>
                <c:pt idx="0">
                  <c:v>Real </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dPt>
            <c:idx val="0"/>
            <c:marker>
              <c:symbol val="circle"/>
              <c:size val="7"/>
              <c:spPr>
                <a:solidFill>
                  <a:srgbClr val="FF0000"/>
                </a:solidFill>
                <a:ln w="9525">
                  <a:solidFill>
                    <a:schemeClr val="accent1"/>
                  </a:solidFill>
                </a:ln>
                <a:effectLst/>
              </c:spPr>
            </c:marker>
            <c:bubble3D val="0"/>
            <c:extLst>
              <c:ext xmlns:c16="http://schemas.microsoft.com/office/drawing/2014/chart" uri="{C3380CC4-5D6E-409C-BE32-E72D297353CC}">
                <c16:uniqueId val="{00000000-569E-4EBE-92E8-ABB52DABD61A}"/>
              </c:ext>
            </c:extLst>
          </c:dPt>
          <c:dPt>
            <c:idx val="1"/>
            <c:marker>
              <c:symbol val="circle"/>
              <c:size val="7"/>
              <c:spPr>
                <a:solidFill>
                  <a:srgbClr val="FF0000"/>
                </a:solidFill>
                <a:ln w="9525">
                  <a:solidFill>
                    <a:schemeClr val="accent1"/>
                  </a:solidFill>
                </a:ln>
                <a:effectLst/>
              </c:spPr>
            </c:marker>
            <c:bubble3D val="0"/>
            <c:extLst>
              <c:ext xmlns:c16="http://schemas.microsoft.com/office/drawing/2014/chart" uri="{C3380CC4-5D6E-409C-BE32-E72D297353CC}">
                <c16:uniqueId val="{00000001-569E-4EBE-92E8-ABB52DABD61A}"/>
              </c:ext>
            </c:extLst>
          </c:dPt>
          <c:dPt>
            <c:idx val="2"/>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2-569E-4EBE-92E8-ABB52DABD61A}"/>
              </c:ext>
            </c:extLst>
          </c:dPt>
          <c:dPt>
            <c:idx val="3"/>
            <c:marker>
              <c:symbol val="circle"/>
              <c:size val="7"/>
              <c:spPr>
                <a:solidFill>
                  <a:srgbClr val="FF0000"/>
                </a:solidFill>
                <a:ln w="9525">
                  <a:solidFill>
                    <a:schemeClr val="accent1"/>
                  </a:solidFill>
                </a:ln>
                <a:effectLst/>
              </c:spPr>
            </c:marker>
            <c:bubble3D val="0"/>
            <c:extLst>
              <c:ext xmlns:c16="http://schemas.microsoft.com/office/drawing/2014/chart" uri="{C3380CC4-5D6E-409C-BE32-E72D297353CC}">
                <c16:uniqueId val="{00000003-569E-4EBE-92E8-ABB52DABD61A}"/>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[2]Tablero!$O$16:$R$16</c:f>
              <c:numCache>
                <c:formatCode>General</c:formatCode>
                <c:ptCount val="4"/>
                <c:pt idx="0">
                  <c:v>7.0000000000000007E-2</c:v>
                </c:pt>
                <c:pt idx="1">
                  <c:v>0.09</c:v>
                </c:pt>
                <c:pt idx="2">
                  <c:v>0.04</c:v>
                </c:pt>
                <c:pt idx="3">
                  <c:v>0.06</c:v>
                </c:pt>
              </c:numCache>
            </c:numRef>
          </c:val>
          <c:smooth val="0"/>
          <c:extLst>
            <c:ext xmlns:c16="http://schemas.microsoft.com/office/drawing/2014/chart" uri="{C3380CC4-5D6E-409C-BE32-E72D297353CC}">
              <c16:uniqueId val="{00000004-569E-4EBE-92E8-ABB52DABD61A}"/>
            </c:ext>
          </c:extLst>
        </c:ser>
        <c:ser>
          <c:idx val="1"/>
          <c:order val="1"/>
          <c:tx>
            <c:strRef>
              <c:f>[2]Tablero!$N$36</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[2]Tablero!$O$36:$R$36</c:f>
              <c:numCache>
                <c:formatCode>General</c:formatCode>
                <c:ptCount val="4"/>
                <c:pt idx="0">
                  <c:v>0.03</c:v>
                </c:pt>
                <c:pt idx="1">
                  <c:v>0.03</c:v>
                </c:pt>
                <c:pt idx="2">
                  <c:v>0.03</c:v>
                </c:pt>
                <c:pt idx="3">
                  <c:v>0.03</c:v>
                </c:pt>
              </c:numCache>
            </c:numRef>
          </c:val>
          <c:smooth val="0"/>
          <c:extLst>
            <c:ext xmlns:c16="http://schemas.microsoft.com/office/drawing/2014/chart" uri="{C3380CC4-5D6E-409C-BE32-E72D297353CC}">
              <c16:uniqueId val="{00000005-569E-4EBE-92E8-ABB52DABD61A}"/>
            </c:ext>
          </c:extLst>
        </c:ser>
        <c:dLbls>
          <c:showLegendKey val="0"/>
          <c:showVal val="0"/>
          <c:showCatName val="0"/>
          <c:showSerName val="0"/>
          <c:showPercent val="0"/>
          <c:showBubbleSize val="0"/>
        </c:dLbls>
        <c:marker val="1"/>
        <c:smooth val="0"/>
        <c:axId val="846203264"/>
        <c:axId val="846201824"/>
      </c:lineChart>
      <c:catAx>
        <c:axId val="846203264"/>
        <c:scaling>
          <c:orientation val="minMax"/>
        </c:scaling>
        <c:delete val="0"/>
        <c:axPos val="b"/>
        <c:minorGridlines>
          <c:spPr>
            <a:ln w="12700" cap="flat" cmpd="sng" algn="ctr">
              <a:solidFill>
                <a:schemeClr val="bg1">
                  <a:lumMod val="7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46201824"/>
        <c:crosses val="autoZero"/>
        <c:auto val="1"/>
        <c:lblAlgn val="ctr"/>
        <c:lblOffset val="100"/>
        <c:noMultiLvlLbl val="0"/>
      </c:catAx>
      <c:valAx>
        <c:axId val="846201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46203264"/>
        <c:crosses val="autoZero"/>
        <c:crossBetween val="between"/>
        <c:majorUnit val="2.0000000000000004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[2]Tablero!$AM$17</c:f>
          <c:strCache>
            <c:ptCount val="1"/>
            <c:pt idx="0">
              <c:v>13. Tiempo de Ciclo (días)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[2]Tablero!$N$17</c:f>
              <c:strCache>
                <c:ptCount val="1"/>
                <c:pt idx="0">
                  <c:v>Real </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FEF3-40E2-82E9-82ACD0665F3B}"/>
              </c:ext>
            </c:extLst>
          </c:dPt>
          <c:dPt>
            <c:idx val="1"/>
            <c:invertIfNegative val="0"/>
            <c:bubble3D val="0"/>
            <c:spPr>
              <a:solidFill>
                <a:srgbClr val="FF0000"/>
              </a:solidFill>
              <a:ln>
                <a:noFill/>
              </a:ln>
              <a:effectLst/>
            </c:spPr>
            <c:extLst>
              <c:ext xmlns:c16="http://schemas.microsoft.com/office/drawing/2014/chart" uri="{C3380CC4-5D6E-409C-BE32-E72D297353CC}">
                <c16:uniqueId val="{00000003-FEF3-40E2-82E9-82ACD0665F3B}"/>
              </c:ext>
            </c:extLst>
          </c:dPt>
          <c:dPt>
            <c:idx val="2"/>
            <c:invertIfNegative val="0"/>
            <c:bubble3D val="0"/>
            <c:spPr>
              <a:solidFill>
                <a:srgbClr val="00B050"/>
              </a:solidFill>
              <a:ln>
                <a:noFill/>
              </a:ln>
              <a:effectLst/>
            </c:spPr>
            <c:extLst>
              <c:ext xmlns:c16="http://schemas.microsoft.com/office/drawing/2014/chart" uri="{C3380CC4-5D6E-409C-BE32-E72D297353CC}">
                <c16:uniqueId val="{00000005-FEF3-40E2-82E9-82ACD0665F3B}"/>
              </c:ext>
            </c:extLst>
          </c:dPt>
          <c:dPt>
            <c:idx val="3"/>
            <c:invertIfNegative val="0"/>
            <c:bubble3D val="0"/>
            <c:spPr>
              <a:solidFill>
                <a:srgbClr val="FFC000"/>
              </a:solidFill>
              <a:ln>
                <a:noFill/>
              </a:ln>
              <a:effectLst/>
            </c:spPr>
            <c:extLst>
              <c:ext xmlns:c16="http://schemas.microsoft.com/office/drawing/2014/chart" uri="{C3380CC4-5D6E-409C-BE32-E72D297353CC}">
                <c16:uniqueId val="{00000007-FEF3-40E2-82E9-82ACD0665F3B}"/>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[2]Tablero!$O$17:$R$17</c:f>
              <c:numCache>
                <c:formatCode>General</c:formatCode>
                <c:ptCount val="4"/>
                <c:pt idx="0">
                  <c:v>22</c:v>
                </c:pt>
                <c:pt idx="1">
                  <c:v>20</c:v>
                </c:pt>
                <c:pt idx="2">
                  <c:v>14</c:v>
                </c:pt>
                <c:pt idx="3">
                  <c:v>18</c:v>
                </c:pt>
              </c:numCache>
            </c:numRef>
          </c:val>
          <c:extLst>
            <c:ext xmlns:c16="http://schemas.microsoft.com/office/drawing/2014/chart" uri="{C3380CC4-5D6E-409C-BE32-E72D297353CC}">
              <c16:uniqueId val="{00000008-FEF3-40E2-82E9-82ACD0665F3B}"/>
            </c:ext>
          </c:extLst>
        </c:ser>
        <c:dLbls>
          <c:showLegendKey val="0"/>
          <c:showVal val="0"/>
          <c:showCatName val="0"/>
          <c:showSerName val="0"/>
          <c:showPercent val="0"/>
          <c:showBubbleSize val="0"/>
        </c:dLbls>
        <c:gapWidth val="219"/>
        <c:overlap val="-27"/>
        <c:axId val="713477776"/>
        <c:axId val="713483536"/>
      </c:barChart>
      <c:lineChart>
        <c:grouping val="standard"/>
        <c:varyColors val="0"/>
        <c:ser>
          <c:idx val="1"/>
          <c:order val="1"/>
          <c:tx>
            <c:strRef>
              <c:f>[2]Tablero!$N$37</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[2]Tablero!$O$37:$R$37</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9-FEF3-40E2-82E9-82ACD0665F3B}"/>
            </c:ext>
          </c:extLst>
        </c:ser>
        <c:dLbls>
          <c:showLegendKey val="0"/>
          <c:showVal val="0"/>
          <c:showCatName val="0"/>
          <c:showSerName val="0"/>
          <c:showPercent val="0"/>
          <c:showBubbleSize val="0"/>
        </c:dLbls>
        <c:marker val="1"/>
        <c:smooth val="0"/>
        <c:axId val="713477776"/>
        <c:axId val="713483536"/>
      </c:lineChart>
      <c:catAx>
        <c:axId val="71347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13483536"/>
        <c:crosses val="autoZero"/>
        <c:auto val="1"/>
        <c:lblAlgn val="ctr"/>
        <c:lblOffset val="100"/>
        <c:noMultiLvlLbl val="0"/>
      </c:catAx>
      <c:valAx>
        <c:axId val="7134835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13477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[2]Tablero!$AM$18</c:f>
          <c:strCache>
            <c:ptCount val="1"/>
            <c:pt idx="0">
              <c:v>14. Índice de Cumplimiento de Proveedores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[2]Tablero!$N$18</c:f>
              <c:strCache>
                <c:ptCount val="1"/>
                <c:pt idx="0">
                  <c:v>Real </c:v>
                </c:pt>
              </c:strCache>
            </c:strRef>
          </c:tx>
          <c:spPr>
            <a:ln w="28575" cap="rnd">
              <a:solidFill>
                <a:schemeClr val="accent1"/>
              </a:solidFill>
              <a:round/>
            </a:ln>
            <a:effectLst/>
          </c:spPr>
          <c:marker>
            <c:symbol val="circle"/>
            <c:size val="7"/>
            <c:spPr>
              <a:solidFill>
                <a:srgbClr val="FFC000"/>
              </a:solidFill>
              <a:ln w="9525">
                <a:solidFill>
                  <a:schemeClr val="accent1"/>
                </a:solidFill>
              </a:ln>
              <a:effectLst/>
            </c:spPr>
          </c:marker>
          <c:dPt>
            <c:idx val="1"/>
            <c:marker>
              <c:symbol val="circle"/>
              <c:size val="7"/>
              <c:spPr>
                <a:solidFill>
                  <a:srgbClr val="00B050"/>
                </a:solidFill>
                <a:ln w="9525">
                  <a:solidFill>
                    <a:schemeClr val="accent1"/>
                  </a:solidFill>
                </a:ln>
                <a:effectLst/>
              </c:spPr>
            </c:marker>
            <c:bubble3D val="0"/>
            <c:extLst>
              <c:ext xmlns:c16="http://schemas.microsoft.com/office/drawing/2014/chart" uri="{C3380CC4-5D6E-409C-BE32-E72D297353CC}">
                <c16:uniqueId val="{00000000-8A23-417C-83AA-FB81F18A5C24}"/>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[2]Tablero!$O$18:$R$18</c:f>
              <c:numCache>
                <c:formatCode>General</c:formatCode>
                <c:ptCount val="4"/>
                <c:pt idx="0">
                  <c:v>0.78</c:v>
                </c:pt>
                <c:pt idx="1">
                  <c:v>0.95</c:v>
                </c:pt>
                <c:pt idx="2">
                  <c:v>0.75</c:v>
                </c:pt>
                <c:pt idx="3">
                  <c:v>0.85</c:v>
                </c:pt>
              </c:numCache>
            </c:numRef>
          </c:val>
          <c:smooth val="0"/>
          <c:extLst>
            <c:ext xmlns:c16="http://schemas.microsoft.com/office/drawing/2014/chart" uri="{C3380CC4-5D6E-409C-BE32-E72D297353CC}">
              <c16:uniqueId val="{00000001-8A23-417C-83AA-FB81F18A5C24}"/>
            </c:ext>
          </c:extLst>
        </c:ser>
        <c:ser>
          <c:idx val="1"/>
          <c:order val="1"/>
          <c:tx>
            <c:strRef>
              <c:f>[2]Tablero!$N$38</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[2]Tablero!$O$38:$R$38</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2-8A23-417C-83AA-FB81F18A5C24}"/>
            </c:ext>
          </c:extLst>
        </c:ser>
        <c:dLbls>
          <c:showLegendKey val="0"/>
          <c:showVal val="0"/>
          <c:showCatName val="0"/>
          <c:showSerName val="0"/>
          <c:showPercent val="0"/>
          <c:showBubbleSize val="0"/>
        </c:dLbls>
        <c:marker val="1"/>
        <c:smooth val="0"/>
        <c:axId val="720831640"/>
        <c:axId val="720832720"/>
      </c:lineChart>
      <c:catAx>
        <c:axId val="720831640"/>
        <c:scaling>
          <c:orientation val="minMax"/>
        </c:scaling>
        <c:delete val="0"/>
        <c:axPos val="b"/>
        <c:minorGridlines>
          <c:spPr>
            <a:ln w="12700" cap="flat" cmpd="sng" algn="ctr">
              <a:solidFill>
                <a:schemeClr val="bg1">
                  <a:lumMod val="75000"/>
                </a:schemeClr>
              </a:solidFill>
              <a:round/>
            </a:ln>
            <a:effectLst/>
          </c:spPr>
        </c:minorGridlines>
        <c:numFmt formatCode="General" sourceLinked="1"/>
        <c:majorTickMark val="none"/>
        <c:minorTickMark val="none"/>
        <c:tickLblPos val="nextTo"/>
        <c:spPr>
          <a:noFill/>
          <a:ln w="31750" cap="flat" cmpd="sng" algn="ctr">
            <a:solidFill>
              <a:schemeClr val="bg1">
                <a:lumMod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0832720"/>
        <c:crosses val="autoZero"/>
        <c:auto val="1"/>
        <c:lblAlgn val="ctr"/>
        <c:lblOffset val="100"/>
        <c:noMultiLvlLbl val="0"/>
      </c:catAx>
      <c:valAx>
        <c:axId val="720832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083164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747509502491"/>
          <c:y val="0.12524461936214437"/>
          <c:w val="0.47960475528794189"/>
          <c:h val="0.80573578984448591"/>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13E8-407C-9907-45A4C0DB6D04}"/>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13E8-407C-9907-45A4C0DB6D0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3E8-407C-9907-45A4C0DB6D04}"/>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13E8-407C-9907-45A4C0DB6D04}"/>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13E8-407C-9907-45A4C0DB6D04}"/>
              </c:ext>
            </c:extLst>
          </c:dPt>
          <c:dPt>
            <c:idx val="5"/>
            <c:bubble3D val="0"/>
            <c:spPr>
              <a:solidFill>
                <a:srgbClr val="FF0000"/>
              </a:solidFill>
              <a:ln w="19050">
                <a:solidFill>
                  <a:schemeClr val="lt1"/>
                </a:solidFill>
              </a:ln>
              <a:effectLst/>
            </c:spPr>
            <c:extLst>
              <c:ext xmlns:c16="http://schemas.microsoft.com/office/drawing/2014/chart" uri="{C3380CC4-5D6E-409C-BE32-E72D297353CC}">
                <c16:uniqueId val="{0000000B-13E8-407C-9907-45A4C0DB6D04}"/>
              </c:ext>
            </c:extLst>
          </c:dPt>
          <c:dPt>
            <c:idx val="6"/>
            <c:bubble3D val="0"/>
            <c:spPr>
              <a:solidFill>
                <a:schemeClr val="accent4"/>
              </a:solidFill>
              <a:ln w="19050">
                <a:solidFill>
                  <a:schemeClr val="lt1"/>
                </a:solidFill>
              </a:ln>
              <a:effectLst/>
            </c:spPr>
            <c:extLst>
              <c:ext xmlns:c16="http://schemas.microsoft.com/office/drawing/2014/chart" uri="{C3380CC4-5D6E-409C-BE32-E72D297353CC}">
                <c16:uniqueId val="{0000000D-13E8-407C-9907-45A4C0DB6D04}"/>
              </c:ext>
            </c:extLst>
          </c:dPt>
          <c:dPt>
            <c:idx val="7"/>
            <c:bubble3D val="0"/>
            <c:spPr>
              <a:solidFill>
                <a:srgbClr val="FFC000"/>
              </a:solidFill>
              <a:ln w="19050">
                <a:solidFill>
                  <a:schemeClr val="lt1"/>
                </a:solidFill>
              </a:ln>
              <a:effectLst/>
            </c:spPr>
            <c:extLst>
              <c:ext xmlns:c16="http://schemas.microsoft.com/office/drawing/2014/chart" uri="{C3380CC4-5D6E-409C-BE32-E72D297353CC}">
                <c16:uniqueId val="{0000000F-13E8-407C-9907-45A4C0DB6D04}"/>
              </c:ext>
            </c:extLst>
          </c:dPt>
          <c:dPt>
            <c:idx val="8"/>
            <c:bubble3D val="0"/>
            <c:spPr>
              <a:solidFill>
                <a:srgbClr val="00B050"/>
              </a:solidFill>
              <a:ln w="19050">
                <a:solidFill>
                  <a:schemeClr val="lt1"/>
                </a:solidFill>
              </a:ln>
              <a:effectLst/>
            </c:spPr>
            <c:extLst>
              <c:ext xmlns:c16="http://schemas.microsoft.com/office/drawing/2014/chart" uri="{C3380CC4-5D6E-409C-BE32-E72D297353CC}">
                <c16:uniqueId val="{00000011-13E8-407C-9907-45A4C0DB6D04}"/>
              </c:ext>
            </c:extLst>
          </c:dPt>
          <c:dPt>
            <c:idx val="9"/>
            <c:bubble3D val="0"/>
            <c:spPr>
              <a:solidFill>
                <a:srgbClr val="00B050"/>
              </a:solidFill>
              <a:ln w="19050">
                <a:solidFill>
                  <a:schemeClr val="lt1"/>
                </a:solidFill>
              </a:ln>
              <a:effectLst/>
            </c:spPr>
            <c:extLst>
              <c:ext xmlns:c16="http://schemas.microsoft.com/office/drawing/2014/chart" uri="{C3380CC4-5D6E-409C-BE32-E72D297353CC}">
                <c16:uniqueId val="{00000013-13E8-407C-9907-45A4C0DB6D04}"/>
              </c:ext>
            </c:extLst>
          </c:dPt>
          <c:dPt>
            <c:idx val="10"/>
            <c:bubble3D val="0"/>
            <c:spPr>
              <a:noFill/>
              <a:ln w="19050">
                <a:noFill/>
              </a:ln>
              <a:effectLst/>
            </c:spPr>
            <c:extLst>
              <c:ext xmlns:c16="http://schemas.microsoft.com/office/drawing/2014/chart" uri="{C3380CC4-5D6E-409C-BE32-E72D297353CC}">
                <c16:uniqueId val="{00000015-13E8-407C-9907-45A4C0DB6D04}"/>
              </c:ext>
            </c:extLst>
          </c:dPt>
          <c:dLbls>
            <c:dLbl>
              <c:idx val="0"/>
              <c:layout>
                <c:manualLayout>
                  <c:x val="-0.10830999066293187"/>
                  <c:y val="-9.0150928270621253E-2"/>
                </c:manualLayout>
              </c:layout>
              <c:tx>
                <c:rich>
                  <a:bodyPr/>
                  <a:lstStyle/>
                  <a:p>
                    <a:fld id="{D1ADFAC4-26F5-4659-9B45-147B1FACCCF4}"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13E8-407C-9907-45A4C0DB6D04}"/>
                </c:ext>
              </c:extLst>
            </c:dLbl>
            <c:dLbl>
              <c:idx val="1"/>
              <c:layout>
                <c:manualLayout>
                  <c:x val="-8.9635854341736695E-2"/>
                  <c:y val="-0.12440828101345736"/>
                </c:manualLayout>
              </c:layout>
              <c:tx>
                <c:rich>
                  <a:bodyPr/>
                  <a:lstStyle/>
                  <a:p>
                    <a:fld id="{F0AB9EF6-8AC8-4668-8BFC-BFEF7D4FF5B7}"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13E8-407C-9907-45A4C0DB6D04}"/>
                </c:ext>
              </c:extLst>
            </c:dLbl>
            <c:dLbl>
              <c:idx val="2"/>
              <c:layout>
                <c:manualLayout>
                  <c:x val="-4.8552754435107343E-2"/>
                  <c:y val="-0.1430394728560524"/>
                </c:manualLayout>
              </c:layout>
              <c:tx>
                <c:rich>
                  <a:bodyPr/>
                  <a:lstStyle/>
                  <a:p>
                    <a:fld id="{CA93FC13-16A4-4B80-A3C4-072871962410}"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13E8-407C-9907-45A4C0DB6D04}"/>
                </c:ext>
              </c:extLst>
            </c:dLbl>
            <c:dLbl>
              <c:idx val="3"/>
              <c:layout>
                <c:manualLayout>
                  <c:x val="-1.1204481792717087E-2"/>
                  <c:y val="-0.16167066469864746"/>
                </c:manualLayout>
              </c:layout>
              <c:tx>
                <c:rich>
                  <a:bodyPr/>
                  <a:lstStyle/>
                  <a:p>
                    <a:fld id="{DDBC53DC-4F7E-4D7F-B031-76B7E1DC489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3E8-407C-9907-45A4C0DB6D04}"/>
                </c:ext>
              </c:extLst>
            </c:dLbl>
            <c:dLbl>
              <c:idx val="4"/>
              <c:layout>
                <c:manualLayout>
                  <c:x val="2.6143790849673203E-2"/>
                  <c:y val="-0.14724651617534806"/>
                </c:manualLayout>
              </c:layout>
              <c:tx>
                <c:rich>
                  <a:bodyPr/>
                  <a:lstStyle/>
                  <a:p>
                    <a:fld id="{99F25CB8-9B2D-4824-9458-B5025461E698}"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13E8-407C-9907-45A4C0DB6D04}"/>
                </c:ext>
              </c:extLst>
            </c:dLbl>
            <c:dLbl>
              <c:idx val="5"/>
              <c:layout>
                <c:manualLayout>
                  <c:x val="6.3492063492063419E-2"/>
                  <c:y val="-0.13522639240593187"/>
                </c:manualLayout>
              </c:layout>
              <c:tx>
                <c:rich>
                  <a:bodyPr/>
                  <a:lstStyle/>
                  <a:p>
                    <a:fld id="{7AAF8210-4878-49E7-B2B2-90A5AD273F82}"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13E8-407C-9907-45A4C0DB6D04}"/>
                </c:ext>
              </c:extLst>
            </c:dLbl>
            <c:dLbl>
              <c:idx val="6"/>
              <c:layout>
                <c:manualLayout>
                  <c:x val="0.10084033613445378"/>
                  <c:y val="-8.7746903516738028E-2"/>
                </c:manualLayout>
              </c:layout>
              <c:tx>
                <c:rich>
                  <a:bodyPr/>
                  <a:lstStyle/>
                  <a:p>
                    <a:fld id="{37C90C03-3463-4F8A-B1B3-8EBE79D79E05}"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13E8-407C-9907-45A4C0DB6D04}"/>
                </c:ext>
              </c:extLst>
            </c:dLbl>
            <c:dLbl>
              <c:idx val="7"/>
              <c:layout>
                <c:manualLayout>
                  <c:x val="0.11204481792717087"/>
                  <c:y val="-5.3489550773901946E-2"/>
                </c:manualLayout>
              </c:layout>
              <c:tx>
                <c:rich>
                  <a:bodyPr/>
                  <a:lstStyle/>
                  <a:p>
                    <a:fld id="{5747FEDE-F2DA-44FD-9CAD-91288C303F3F}"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13E8-407C-9907-45A4C0DB6D04}"/>
                </c:ext>
              </c:extLst>
            </c:dLbl>
            <c:dLbl>
              <c:idx val="8"/>
              <c:layout>
                <c:manualLayout>
                  <c:x val="0.1157796451914099"/>
                  <c:y val="-4.2070433192956582E-3"/>
                </c:manualLayout>
              </c:layout>
              <c:tx>
                <c:rich>
                  <a:bodyPr/>
                  <a:lstStyle/>
                  <a:p>
                    <a:fld id="{BFD5CF13-CB85-43C9-8C66-0485DF39CA4A}"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13E8-407C-9907-45A4C0DB6D04}"/>
                </c:ext>
              </c:extLst>
            </c:dLbl>
            <c:dLbl>
              <c:idx val="9"/>
              <c:layout>
                <c:manualLayout>
                  <c:x val="0.12511686039245096"/>
                  <c:y val="1.3823378951438228E-2"/>
                </c:manualLayout>
              </c:layout>
              <c:tx>
                <c:rich>
                  <a:bodyPr/>
                  <a:lstStyle/>
                  <a:p>
                    <a:fld id="{1A341B07-68C1-45F5-BA2C-1BA83A0D73C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layout>
                    <c:manualLayout>
                      <c:w val="0.14399611813229224"/>
                      <c:h val="8.7665980636243118E-2"/>
                    </c:manualLayout>
                  </c15:layout>
                  <c15:dlblFieldTable/>
                  <c15:showDataLabelsRange val="1"/>
                </c:ext>
                <c:ext xmlns:c16="http://schemas.microsoft.com/office/drawing/2014/chart" uri="{C3380CC4-5D6E-409C-BE32-E72D297353CC}">
                  <c16:uniqueId val="{00000013-13E8-407C-9907-45A4C0DB6D04}"/>
                </c:ext>
              </c:extLst>
            </c:dLbl>
            <c:dLbl>
              <c:idx val="10"/>
              <c:delete val="1"/>
              <c:extLst>
                <c:ext xmlns:c15="http://schemas.microsoft.com/office/drawing/2012/chart" uri="{CE6537A1-D6FC-4f65-9D91-7224C49458BB}"/>
                <c:ext xmlns:c16="http://schemas.microsoft.com/office/drawing/2014/chart" uri="{C3380CC4-5D6E-409C-BE32-E72D297353CC}">
                  <c16:uniqueId val="{00000015-13E8-407C-9907-45A4C0DB6D04}"/>
                </c:ext>
              </c:extLst>
            </c:dLbl>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[2]D3!$T$18:$T$28</c:f>
              <c:numCache>
                <c:formatCode>General</c:formatCode>
                <c:ptCount val="11"/>
                <c:pt idx="0">
                  <c:v>1</c:v>
                </c:pt>
                <c:pt idx="1">
                  <c:v>1</c:v>
                </c:pt>
                <c:pt idx="2">
                  <c:v>1</c:v>
                </c:pt>
                <c:pt idx="3">
                  <c:v>1</c:v>
                </c:pt>
                <c:pt idx="4">
                  <c:v>1</c:v>
                </c:pt>
                <c:pt idx="5">
                  <c:v>1</c:v>
                </c:pt>
                <c:pt idx="6">
                  <c:v>1</c:v>
                </c:pt>
                <c:pt idx="7">
                  <c:v>1</c:v>
                </c:pt>
                <c:pt idx="8">
                  <c:v>1</c:v>
                </c:pt>
                <c:pt idx="9">
                  <c:v>1</c:v>
                </c:pt>
                <c:pt idx="10">
                  <c:v>10</c:v>
                </c:pt>
              </c:numCache>
            </c:numRef>
          </c:val>
          <c:extLst>
            <c:ext xmlns:c15="http://schemas.microsoft.com/office/drawing/2012/chart" uri="{02D57815-91ED-43cb-92C2-25804820EDAC}">
              <c15:datalabelsRange>
                <c15:f>[2]D3!$S$19:$S$28</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16-13E8-407C-9907-45A4C0DB6D04}"/>
            </c:ext>
          </c:extLst>
        </c:ser>
        <c:dLbls>
          <c:showLegendKey val="0"/>
          <c:showVal val="0"/>
          <c:showCatName val="0"/>
          <c:showSerName val="0"/>
          <c:showPercent val="0"/>
          <c:showBubbleSize val="0"/>
          <c:showLeaderLines val="0"/>
        </c:dLbls>
        <c:firstSliceAng val="270"/>
        <c:holeSize val="50"/>
      </c:doughnutChart>
      <c:scatterChart>
        <c:scatterStyle val="smoothMarker"/>
        <c:varyColors val="0"/>
        <c:ser>
          <c:idx val="1"/>
          <c:order val="1"/>
          <c:tx>
            <c:v>Puntos</c:v>
          </c:tx>
          <c:spPr>
            <a:ln w="38100" cap="rnd">
              <a:solidFill>
                <a:schemeClr val="tx1"/>
              </a:solidFill>
              <a:round/>
              <a:headEnd type="oval"/>
              <a:tailEnd type="triangle"/>
            </a:ln>
            <a:effectLst/>
          </c:spPr>
          <c:marker>
            <c:symbol val="circle"/>
            <c:size val="5"/>
            <c:spPr>
              <a:solidFill>
                <a:schemeClr val="tx1"/>
              </a:solidFill>
              <a:ln w="9525">
                <a:solidFill>
                  <a:schemeClr val="tx1"/>
                </a:solidFill>
              </a:ln>
              <a:effectLst/>
            </c:spPr>
          </c:marker>
          <c:dPt>
            <c:idx val="0"/>
            <c:marker>
              <c:symbol val="circle"/>
              <c:size val="5"/>
              <c:spPr>
                <a:solidFill>
                  <a:schemeClr val="tx1"/>
                </a:solidFill>
                <a:ln w="9525">
                  <a:solidFill>
                    <a:schemeClr val="tx1"/>
                  </a:solidFill>
                </a:ln>
                <a:effectLst/>
              </c:spPr>
            </c:marker>
            <c:bubble3D val="0"/>
            <c:spPr>
              <a:ln w="63500" cap="rnd">
                <a:solidFill>
                  <a:schemeClr val="tx1"/>
                </a:solidFill>
                <a:round/>
                <a:headEnd type="oval"/>
                <a:tailEnd type="triangle"/>
              </a:ln>
              <a:effectLst/>
            </c:spPr>
            <c:extLst>
              <c:ext xmlns:c16="http://schemas.microsoft.com/office/drawing/2014/chart" uri="{C3380CC4-5D6E-409C-BE32-E72D297353CC}">
                <c16:uniqueId val="{00000018-13E8-407C-9907-45A4C0DB6D04}"/>
              </c:ext>
            </c:extLst>
          </c:dPt>
          <c:dPt>
            <c:idx val="1"/>
            <c:marker>
              <c:symbol val="circle"/>
              <c:size val="5"/>
              <c:spPr>
                <a:noFill/>
                <a:ln w="9525">
                  <a:noFill/>
                </a:ln>
                <a:effectLst/>
              </c:spPr>
            </c:marker>
            <c:bubble3D val="0"/>
            <c:extLst>
              <c:ext xmlns:c16="http://schemas.microsoft.com/office/drawing/2014/chart" uri="{C3380CC4-5D6E-409C-BE32-E72D297353CC}">
                <c16:uniqueId val="{00000019-13E8-407C-9907-45A4C0DB6D04}"/>
              </c:ext>
            </c:extLst>
          </c:dPt>
          <c:xVal>
            <c:numRef>
              <c:f>[2]D3!$T$34:$T$35</c:f>
              <c:numCache>
                <c:formatCode>General</c:formatCode>
                <c:ptCount val="2"/>
                <c:pt idx="0">
                  <c:v>0</c:v>
                </c:pt>
                <c:pt idx="1">
                  <c:v>0.43837114678907751</c:v>
                </c:pt>
              </c:numCache>
            </c:numRef>
          </c:xVal>
          <c:yVal>
            <c:numRef>
              <c:f>[2]D3!$U$34:$U$35</c:f>
              <c:numCache>
                <c:formatCode>General</c:formatCode>
                <c:ptCount val="2"/>
                <c:pt idx="0">
                  <c:v>0</c:v>
                </c:pt>
                <c:pt idx="1">
                  <c:v>0.89879404629916693</c:v>
                </c:pt>
              </c:numCache>
            </c:numRef>
          </c:yVal>
          <c:smooth val="1"/>
          <c:extLst>
            <c:ext xmlns:c16="http://schemas.microsoft.com/office/drawing/2014/chart" uri="{C3380CC4-5D6E-409C-BE32-E72D297353CC}">
              <c16:uniqueId val="{0000001A-13E8-407C-9907-45A4C0DB6D04}"/>
            </c:ext>
          </c:extLst>
        </c:ser>
        <c:dLbls>
          <c:showLegendKey val="0"/>
          <c:showVal val="0"/>
          <c:showCatName val="0"/>
          <c:showSerName val="0"/>
          <c:showPercent val="0"/>
          <c:showBubbleSize val="0"/>
        </c:dLbls>
        <c:axId val="713474896"/>
        <c:axId val="713455096"/>
      </c:scatterChart>
      <c:valAx>
        <c:axId val="713455096"/>
        <c:scaling>
          <c:orientation val="minMax"/>
          <c:max val="1"/>
          <c:min val="-1"/>
        </c:scaling>
        <c:delete val="1"/>
        <c:axPos val="l"/>
        <c:numFmt formatCode="General" sourceLinked="1"/>
        <c:majorTickMark val="out"/>
        <c:minorTickMark val="none"/>
        <c:tickLblPos val="nextTo"/>
        <c:crossAx val="713474896"/>
        <c:crosses val="autoZero"/>
        <c:crossBetween val="midCat"/>
      </c:valAx>
      <c:valAx>
        <c:axId val="713474896"/>
        <c:scaling>
          <c:orientation val="minMax"/>
          <c:max val="1"/>
          <c:min val="-1"/>
        </c:scaling>
        <c:delete val="1"/>
        <c:axPos val="b"/>
        <c:numFmt formatCode="General" sourceLinked="1"/>
        <c:majorTickMark val="out"/>
        <c:minorTickMark val="none"/>
        <c:tickLblPos val="nextTo"/>
        <c:crossAx val="713455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CO"/>
    </a:p>
  </c:txPr>
  <c:printSettings>
    <c:headerFooter/>
    <c:pageMargins b="0.75" l="0.7" r="0.7" t="0.75" header="0.3" footer="0.3"/>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[2]Tablero!$AM$19</c:f>
          <c:strCache>
            <c:ptCount val="1"/>
            <c:pt idx="0">
              <c:v>15. Tasa de Desarrollo de nuevos productos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[2]Tablero!$N$19</c:f>
              <c:strCache>
                <c:ptCount val="1"/>
                <c:pt idx="0">
                  <c:v>Real </c:v>
                </c:pt>
              </c:strCache>
            </c:strRef>
          </c:tx>
          <c:spPr>
            <a:solidFill>
              <a:srgbClr val="FFC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3777-4406-BDCF-C8242BFBFBD8}"/>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[2]Tablero!$O$19:$R$19</c:f>
              <c:numCache>
                <c:formatCode>General</c:formatCode>
                <c:ptCount val="4"/>
                <c:pt idx="0">
                  <c:v>0.2</c:v>
                </c:pt>
                <c:pt idx="1">
                  <c:v>0.1</c:v>
                </c:pt>
                <c:pt idx="2">
                  <c:v>0.15</c:v>
                </c:pt>
                <c:pt idx="3">
                  <c:v>0.12</c:v>
                </c:pt>
              </c:numCache>
            </c:numRef>
          </c:val>
          <c:extLst>
            <c:ext xmlns:c16="http://schemas.microsoft.com/office/drawing/2014/chart" uri="{C3380CC4-5D6E-409C-BE32-E72D297353CC}">
              <c16:uniqueId val="{00000002-3777-4406-BDCF-C8242BFBFBD8}"/>
            </c:ext>
          </c:extLst>
        </c:ser>
        <c:dLbls>
          <c:showLegendKey val="0"/>
          <c:showVal val="0"/>
          <c:showCatName val="0"/>
          <c:showSerName val="0"/>
          <c:showPercent val="0"/>
          <c:showBubbleSize val="0"/>
        </c:dLbls>
        <c:gapWidth val="150"/>
        <c:axId val="784064576"/>
        <c:axId val="784056656"/>
      </c:barChart>
      <c:lineChart>
        <c:grouping val="standard"/>
        <c:varyColors val="0"/>
        <c:ser>
          <c:idx val="1"/>
          <c:order val="1"/>
          <c:tx>
            <c:strRef>
              <c:f>[2]Tablero!$N$39</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[2]Tablero!$O$39:$R$39</c:f>
              <c:numCache>
                <c:formatCode>General</c:formatCode>
                <c:ptCount val="4"/>
                <c:pt idx="0">
                  <c:v>0.2</c:v>
                </c:pt>
                <c:pt idx="1">
                  <c:v>0.2</c:v>
                </c:pt>
                <c:pt idx="2">
                  <c:v>0.2</c:v>
                </c:pt>
                <c:pt idx="3">
                  <c:v>0.2</c:v>
                </c:pt>
              </c:numCache>
            </c:numRef>
          </c:val>
          <c:smooth val="0"/>
          <c:extLst>
            <c:ext xmlns:c16="http://schemas.microsoft.com/office/drawing/2014/chart" uri="{C3380CC4-5D6E-409C-BE32-E72D297353CC}">
              <c16:uniqueId val="{00000003-3777-4406-BDCF-C8242BFBFBD8}"/>
            </c:ext>
          </c:extLst>
        </c:ser>
        <c:dLbls>
          <c:showLegendKey val="0"/>
          <c:showVal val="0"/>
          <c:showCatName val="0"/>
          <c:showSerName val="0"/>
          <c:showPercent val="0"/>
          <c:showBubbleSize val="0"/>
        </c:dLbls>
        <c:marker val="1"/>
        <c:smooth val="0"/>
        <c:axId val="784064576"/>
        <c:axId val="784056656"/>
      </c:lineChart>
      <c:catAx>
        <c:axId val="78406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84056656"/>
        <c:crosses val="autoZero"/>
        <c:auto val="1"/>
        <c:lblAlgn val="ctr"/>
        <c:lblOffset val="100"/>
        <c:noMultiLvlLbl val="0"/>
      </c:catAx>
      <c:valAx>
        <c:axId val="7840566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84064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'4'!$B$80:$B$80</c:f>
          <c:strCache>
            <c:ptCount val="1"/>
            <c:pt idx="0">
              <c:v>Tasa de Retención</c:v>
            </c:pt>
          </c:strCache>
        </c:strRef>
      </c:tx>
      <c:layout>
        <c:manualLayout>
          <c:xMode val="edge"/>
          <c:yMode val="edge"/>
          <c:x val="0.28463951521929992"/>
          <c:y val="6.5882266285939614E-2"/>
        </c:manualLayout>
      </c:layout>
      <c:overlay val="0"/>
      <c:txPr>
        <a:bodyPr/>
        <a:lstStyle/>
        <a:p>
          <a:pPr>
            <a:defRPr sz="2400">
              <a:solidFill>
                <a:srgbClr val="C00000"/>
              </a:solidFill>
            </a:defRPr>
          </a:pPr>
          <a:endParaRPr lang="es-CO"/>
        </a:p>
      </c:txPr>
    </c:title>
    <c:autoTitleDeleted val="0"/>
    <c:plotArea>
      <c:layout>
        <c:manualLayout>
          <c:layoutTarget val="inner"/>
          <c:xMode val="edge"/>
          <c:yMode val="edge"/>
          <c:x val="9.6663748895226997E-2"/>
          <c:y val="0.26792016072299402"/>
          <c:w val="0.86713344580062701"/>
          <c:h val="0.61064728447406202"/>
        </c:manualLayout>
      </c:layout>
      <c:lineChart>
        <c:grouping val="standard"/>
        <c:varyColors val="0"/>
        <c:ser>
          <c:idx val="0"/>
          <c:order val="0"/>
          <c:tx>
            <c:strRef>
              <c:f>'4'!$B$80:$D$80</c:f>
              <c:strCache>
                <c:ptCount val="3"/>
                <c:pt idx="0">
                  <c:v>Tasa de Retención</c:v>
                </c:pt>
                <c:pt idx="1">
                  <c:v>Tasa de Retención = (# empleados al final-nuevas contrataciones)/(# empleados al inicio)</c:v>
                </c:pt>
              </c:strCache>
            </c:strRef>
          </c:tx>
          <c:marker>
            <c:spPr>
              <a:solidFill>
                <a:srgbClr val="C00000"/>
              </a:solidFill>
            </c:spPr>
          </c:marker>
          <c:trendline>
            <c:spPr>
              <a:ln w="38100"/>
            </c:spPr>
            <c:trendlineType val="linear"/>
            <c:dispRSqr val="0"/>
            <c:dispEq val="1"/>
            <c:trendlineLbl>
              <c:layout>
                <c:manualLayout>
                  <c:x val="-0.13086800501415299"/>
                  <c:y val="4.1841308298001201E-2"/>
                </c:manualLayout>
              </c:layout>
              <c:numFmt formatCode="General" sourceLinked="0"/>
              <c:txPr>
                <a:bodyPr/>
                <a:lstStyle/>
                <a:p>
                  <a:pPr>
                    <a:defRPr sz="1400" b="1"/>
                  </a:pPr>
                  <a:endParaRPr lang="es-CO"/>
                </a:p>
              </c:txPr>
            </c:trendlineLbl>
          </c:trendline>
          <c:val>
            <c:numRef>
              <c:f>'4'!$E$80:$H$80</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58A1-48F3-9109-A1E16D60DE89}"/>
            </c:ext>
          </c:extLst>
        </c:ser>
        <c:dLbls>
          <c:showLegendKey val="0"/>
          <c:showVal val="0"/>
          <c:showCatName val="0"/>
          <c:showSerName val="0"/>
          <c:showPercent val="0"/>
          <c:showBubbleSize val="0"/>
        </c:dLbls>
        <c:marker val="1"/>
        <c:smooth val="0"/>
        <c:axId val="211997600"/>
        <c:axId val="211998160"/>
      </c:lineChart>
      <c:catAx>
        <c:axId val="2119976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998160"/>
        <c:crosses val="autoZero"/>
        <c:auto val="1"/>
        <c:lblAlgn val="ctr"/>
        <c:lblOffset val="100"/>
        <c:noMultiLvlLbl val="0"/>
      </c:catAx>
      <c:valAx>
        <c:axId val="21199816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9976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747509502491"/>
          <c:y val="0.12524461936214437"/>
          <c:w val="0.47960475528794189"/>
          <c:h val="0.80573578984448591"/>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1C12-4F67-991D-542058DAFAF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1C12-4F67-991D-542058DAFAF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C12-4F67-991D-542058DAFAF2}"/>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1C12-4F67-991D-542058DAFAF2}"/>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1C12-4F67-991D-542058DAFAF2}"/>
              </c:ext>
            </c:extLst>
          </c:dPt>
          <c:dPt>
            <c:idx val="5"/>
            <c:bubble3D val="0"/>
            <c:spPr>
              <a:solidFill>
                <a:srgbClr val="FF0000"/>
              </a:solidFill>
              <a:ln w="19050">
                <a:solidFill>
                  <a:schemeClr val="lt1"/>
                </a:solidFill>
              </a:ln>
              <a:effectLst/>
            </c:spPr>
            <c:extLst>
              <c:ext xmlns:c16="http://schemas.microsoft.com/office/drawing/2014/chart" uri="{C3380CC4-5D6E-409C-BE32-E72D297353CC}">
                <c16:uniqueId val="{0000000B-1C12-4F67-991D-542058DAFAF2}"/>
              </c:ext>
            </c:extLst>
          </c:dPt>
          <c:dPt>
            <c:idx val="6"/>
            <c:bubble3D val="0"/>
            <c:spPr>
              <a:solidFill>
                <a:schemeClr val="accent4"/>
              </a:solidFill>
              <a:ln w="19050">
                <a:solidFill>
                  <a:schemeClr val="lt1"/>
                </a:solidFill>
              </a:ln>
              <a:effectLst/>
            </c:spPr>
            <c:extLst>
              <c:ext xmlns:c16="http://schemas.microsoft.com/office/drawing/2014/chart" uri="{C3380CC4-5D6E-409C-BE32-E72D297353CC}">
                <c16:uniqueId val="{0000000D-1C12-4F67-991D-542058DAFAF2}"/>
              </c:ext>
            </c:extLst>
          </c:dPt>
          <c:dPt>
            <c:idx val="7"/>
            <c:bubble3D val="0"/>
            <c:spPr>
              <a:solidFill>
                <a:srgbClr val="FFC000"/>
              </a:solidFill>
              <a:ln w="19050">
                <a:solidFill>
                  <a:schemeClr val="lt1"/>
                </a:solidFill>
              </a:ln>
              <a:effectLst/>
            </c:spPr>
            <c:extLst>
              <c:ext xmlns:c16="http://schemas.microsoft.com/office/drawing/2014/chart" uri="{C3380CC4-5D6E-409C-BE32-E72D297353CC}">
                <c16:uniqueId val="{0000000F-1C12-4F67-991D-542058DAFAF2}"/>
              </c:ext>
            </c:extLst>
          </c:dPt>
          <c:dPt>
            <c:idx val="8"/>
            <c:bubble3D val="0"/>
            <c:spPr>
              <a:solidFill>
                <a:srgbClr val="00B050"/>
              </a:solidFill>
              <a:ln w="19050">
                <a:solidFill>
                  <a:schemeClr val="lt1"/>
                </a:solidFill>
              </a:ln>
              <a:effectLst/>
            </c:spPr>
            <c:extLst>
              <c:ext xmlns:c16="http://schemas.microsoft.com/office/drawing/2014/chart" uri="{C3380CC4-5D6E-409C-BE32-E72D297353CC}">
                <c16:uniqueId val="{00000011-1C12-4F67-991D-542058DAFAF2}"/>
              </c:ext>
            </c:extLst>
          </c:dPt>
          <c:dPt>
            <c:idx val="9"/>
            <c:bubble3D val="0"/>
            <c:spPr>
              <a:solidFill>
                <a:srgbClr val="00B050"/>
              </a:solidFill>
              <a:ln w="19050">
                <a:solidFill>
                  <a:schemeClr val="lt1"/>
                </a:solidFill>
              </a:ln>
              <a:effectLst/>
            </c:spPr>
            <c:extLst>
              <c:ext xmlns:c16="http://schemas.microsoft.com/office/drawing/2014/chart" uri="{C3380CC4-5D6E-409C-BE32-E72D297353CC}">
                <c16:uniqueId val="{00000013-1C12-4F67-991D-542058DAFAF2}"/>
              </c:ext>
            </c:extLst>
          </c:dPt>
          <c:dPt>
            <c:idx val="10"/>
            <c:bubble3D val="0"/>
            <c:spPr>
              <a:noFill/>
              <a:ln w="19050">
                <a:noFill/>
              </a:ln>
              <a:effectLst/>
            </c:spPr>
            <c:extLst>
              <c:ext xmlns:c16="http://schemas.microsoft.com/office/drawing/2014/chart" uri="{C3380CC4-5D6E-409C-BE32-E72D297353CC}">
                <c16:uniqueId val="{00000015-1C12-4F67-991D-542058DAFAF2}"/>
              </c:ext>
            </c:extLst>
          </c:dPt>
          <c:dLbls>
            <c:dLbl>
              <c:idx val="0"/>
              <c:layout>
                <c:manualLayout>
                  <c:x val="-0.10830999066293187"/>
                  <c:y val="-9.0150928270621253E-2"/>
                </c:manualLayout>
              </c:layout>
              <c:tx>
                <c:rich>
                  <a:bodyPr/>
                  <a:lstStyle/>
                  <a:p>
                    <a:fld id="{B046B587-293D-4E35-8F78-94EA47A39674}"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1C12-4F67-991D-542058DAFAF2}"/>
                </c:ext>
              </c:extLst>
            </c:dLbl>
            <c:dLbl>
              <c:idx val="1"/>
              <c:layout>
                <c:manualLayout>
                  <c:x val="-8.9635854341736695E-2"/>
                  <c:y val="-0.12440828101345736"/>
                </c:manualLayout>
              </c:layout>
              <c:tx>
                <c:rich>
                  <a:bodyPr/>
                  <a:lstStyle/>
                  <a:p>
                    <a:fld id="{BCF5D0CB-25C5-4D81-BB38-4BED35545A4E}"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1C12-4F67-991D-542058DAFAF2}"/>
                </c:ext>
              </c:extLst>
            </c:dLbl>
            <c:dLbl>
              <c:idx val="2"/>
              <c:layout>
                <c:manualLayout>
                  <c:x val="-4.8552754435107343E-2"/>
                  <c:y val="-0.1430394728560524"/>
                </c:manualLayout>
              </c:layout>
              <c:tx>
                <c:rich>
                  <a:bodyPr/>
                  <a:lstStyle/>
                  <a:p>
                    <a:fld id="{F8828FC9-6017-4D47-AB5D-DBA223F4BAA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1C12-4F67-991D-542058DAFAF2}"/>
                </c:ext>
              </c:extLst>
            </c:dLbl>
            <c:dLbl>
              <c:idx val="3"/>
              <c:layout>
                <c:manualLayout>
                  <c:x val="-1.1204481792717087E-2"/>
                  <c:y val="-0.16167066469864746"/>
                </c:manualLayout>
              </c:layout>
              <c:tx>
                <c:rich>
                  <a:bodyPr/>
                  <a:lstStyle/>
                  <a:p>
                    <a:fld id="{51DCCC9B-9A5C-4295-8F91-0F230E7290D0}"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C12-4F67-991D-542058DAFAF2}"/>
                </c:ext>
              </c:extLst>
            </c:dLbl>
            <c:dLbl>
              <c:idx val="4"/>
              <c:layout>
                <c:manualLayout>
                  <c:x val="2.6143790849673203E-2"/>
                  <c:y val="-0.14724651617534806"/>
                </c:manualLayout>
              </c:layout>
              <c:tx>
                <c:rich>
                  <a:bodyPr/>
                  <a:lstStyle/>
                  <a:p>
                    <a:fld id="{BC263614-21F5-407C-BEF2-820DBAD0A325}"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1C12-4F67-991D-542058DAFAF2}"/>
                </c:ext>
              </c:extLst>
            </c:dLbl>
            <c:dLbl>
              <c:idx val="5"/>
              <c:layout>
                <c:manualLayout>
                  <c:x val="6.3492063492063419E-2"/>
                  <c:y val="-0.13522639240593187"/>
                </c:manualLayout>
              </c:layout>
              <c:tx>
                <c:rich>
                  <a:bodyPr/>
                  <a:lstStyle/>
                  <a:p>
                    <a:fld id="{C8F75391-2E95-4E9A-B13F-348CFF5A7978}"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1C12-4F67-991D-542058DAFAF2}"/>
                </c:ext>
              </c:extLst>
            </c:dLbl>
            <c:dLbl>
              <c:idx val="6"/>
              <c:layout>
                <c:manualLayout>
                  <c:x val="0.10084033613445378"/>
                  <c:y val="-9.9767027286154178E-2"/>
                </c:manualLayout>
              </c:layout>
              <c:tx>
                <c:rich>
                  <a:bodyPr/>
                  <a:lstStyle/>
                  <a:p>
                    <a:fld id="{11CAD80F-3EE5-4FAC-A080-3791A2888EC6}"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1C12-4F67-991D-542058DAFAF2}"/>
                </c:ext>
              </c:extLst>
            </c:dLbl>
            <c:dLbl>
              <c:idx val="7"/>
              <c:layout>
                <c:manualLayout>
                  <c:x val="0.11204481792717087"/>
                  <c:y val="-5.3489550773901946E-2"/>
                </c:manualLayout>
              </c:layout>
              <c:tx>
                <c:rich>
                  <a:bodyPr/>
                  <a:lstStyle/>
                  <a:p>
                    <a:fld id="{167064E5-7D6F-48C1-A814-ED125F86C945}"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1C12-4F67-991D-542058DAFAF2}"/>
                </c:ext>
              </c:extLst>
            </c:dLbl>
            <c:dLbl>
              <c:idx val="8"/>
              <c:layout>
                <c:manualLayout>
                  <c:x val="0.1157796451914099"/>
                  <c:y val="-4.2070433192956582E-3"/>
                </c:manualLayout>
              </c:layout>
              <c:tx>
                <c:rich>
                  <a:bodyPr/>
                  <a:lstStyle/>
                  <a:p>
                    <a:fld id="{8E800A70-9C2F-4E61-B25C-583AC232418F}"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1C12-4F67-991D-542058DAFAF2}"/>
                </c:ext>
              </c:extLst>
            </c:dLbl>
            <c:dLbl>
              <c:idx val="9"/>
              <c:layout>
                <c:manualLayout>
                  <c:x val="0.12511686039245096"/>
                  <c:y val="1.3823378951438228E-2"/>
                </c:manualLayout>
              </c:layout>
              <c:tx>
                <c:rich>
                  <a:bodyPr/>
                  <a:lstStyle/>
                  <a:p>
                    <a:fld id="{8318CFCB-C8AB-48A8-B679-4805EA6FA63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layout>
                    <c:manualLayout>
                      <c:w val="0.14399611813229224"/>
                      <c:h val="8.7665980636243118E-2"/>
                    </c:manualLayout>
                  </c15:layout>
                  <c15:dlblFieldTable/>
                  <c15:showDataLabelsRange val="1"/>
                </c:ext>
                <c:ext xmlns:c16="http://schemas.microsoft.com/office/drawing/2014/chart" uri="{C3380CC4-5D6E-409C-BE32-E72D297353CC}">
                  <c16:uniqueId val="{00000013-1C12-4F67-991D-542058DAFAF2}"/>
                </c:ext>
              </c:extLst>
            </c:dLbl>
            <c:dLbl>
              <c:idx val="10"/>
              <c:delete val="1"/>
              <c:extLst>
                <c:ext xmlns:c15="http://schemas.microsoft.com/office/drawing/2012/chart" uri="{CE6537A1-D6FC-4f65-9D91-7224C49458BB}"/>
                <c:ext xmlns:c16="http://schemas.microsoft.com/office/drawing/2014/chart" uri="{C3380CC4-5D6E-409C-BE32-E72D297353CC}">
                  <c16:uniqueId val="{00000015-1C12-4F67-991D-542058DAFAF2}"/>
                </c:ext>
              </c:extLst>
            </c:dLbl>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[2]D4!$T$18:$T$28</c:f>
              <c:numCache>
                <c:formatCode>General</c:formatCode>
                <c:ptCount val="11"/>
                <c:pt idx="0">
                  <c:v>1</c:v>
                </c:pt>
                <c:pt idx="1">
                  <c:v>1</c:v>
                </c:pt>
                <c:pt idx="2">
                  <c:v>1</c:v>
                </c:pt>
                <c:pt idx="3">
                  <c:v>1</c:v>
                </c:pt>
                <c:pt idx="4">
                  <c:v>1</c:v>
                </c:pt>
                <c:pt idx="5">
                  <c:v>1</c:v>
                </c:pt>
                <c:pt idx="6">
                  <c:v>1</c:v>
                </c:pt>
                <c:pt idx="7">
                  <c:v>1</c:v>
                </c:pt>
                <c:pt idx="8">
                  <c:v>1</c:v>
                </c:pt>
                <c:pt idx="9">
                  <c:v>1</c:v>
                </c:pt>
                <c:pt idx="10">
                  <c:v>10</c:v>
                </c:pt>
              </c:numCache>
            </c:numRef>
          </c:val>
          <c:extLst>
            <c:ext xmlns:c15="http://schemas.microsoft.com/office/drawing/2012/chart" uri="{02D57815-91ED-43cb-92C2-25804820EDAC}">
              <c15:datalabelsRange>
                <c15:f>[2]D3!$S$19:$S$28</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16-1C12-4F67-991D-542058DAFAF2}"/>
            </c:ext>
          </c:extLst>
        </c:ser>
        <c:dLbls>
          <c:showLegendKey val="0"/>
          <c:showVal val="0"/>
          <c:showCatName val="0"/>
          <c:showSerName val="0"/>
          <c:showPercent val="0"/>
          <c:showBubbleSize val="0"/>
          <c:showLeaderLines val="0"/>
        </c:dLbls>
        <c:firstSliceAng val="270"/>
        <c:holeSize val="50"/>
      </c:doughnutChart>
      <c:scatterChart>
        <c:scatterStyle val="smoothMarker"/>
        <c:varyColors val="0"/>
        <c:ser>
          <c:idx val="1"/>
          <c:order val="1"/>
          <c:tx>
            <c:v>Puntos</c:v>
          </c:tx>
          <c:spPr>
            <a:ln w="38100" cap="rnd">
              <a:solidFill>
                <a:schemeClr val="tx1"/>
              </a:solidFill>
              <a:round/>
              <a:headEnd type="oval"/>
              <a:tailEnd type="triangle"/>
            </a:ln>
            <a:effectLst/>
          </c:spPr>
          <c:marker>
            <c:symbol val="circle"/>
            <c:size val="5"/>
            <c:spPr>
              <a:solidFill>
                <a:schemeClr val="tx1"/>
              </a:solidFill>
              <a:ln w="9525">
                <a:solidFill>
                  <a:schemeClr val="tx1"/>
                </a:solidFill>
              </a:ln>
              <a:effectLst/>
            </c:spPr>
          </c:marker>
          <c:dPt>
            <c:idx val="0"/>
            <c:marker>
              <c:symbol val="circle"/>
              <c:size val="5"/>
              <c:spPr>
                <a:solidFill>
                  <a:schemeClr val="tx1"/>
                </a:solidFill>
                <a:ln w="9525">
                  <a:solidFill>
                    <a:schemeClr val="tx1"/>
                  </a:solidFill>
                </a:ln>
                <a:effectLst/>
              </c:spPr>
            </c:marker>
            <c:bubble3D val="0"/>
            <c:spPr>
              <a:ln w="63500" cap="rnd">
                <a:solidFill>
                  <a:schemeClr val="tx1"/>
                </a:solidFill>
                <a:round/>
                <a:headEnd type="oval"/>
                <a:tailEnd type="triangle"/>
              </a:ln>
              <a:effectLst/>
            </c:spPr>
            <c:extLst>
              <c:ext xmlns:c16="http://schemas.microsoft.com/office/drawing/2014/chart" uri="{C3380CC4-5D6E-409C-BE32-E72D297353CC}">
                <c16:uniqueId val="{00000018-1C12-4F67-991D-542058DAFAF2}"/>
              </c:ext>
            </c:extLst>
          </c:dPt>
          <c:dPt>
            <c:idx val="1"/>
            <c:marker>
              <c:symbol val="circle"/>
              <c:size val="5"/>
              <c:spPr>
                <a:noFill/>
                <a:ln w="9525">
                  <a:noFill/>
                </a:ln>
                <a:effectLst/>
              </c:spPr>
            </c:marker>
            <c:bubble3D val="0"/>
            <c:extLst>
              <c:ext xmlns:c16="http://schemas.microsoft.com/office/drawing/2014/chart" uri="{C3380CC4-5D6E-409C-BE32-E72D297353CC}">
                <c16:uniqueId val="{00000019-1C12-4F67-991D-542058DAFAF2}"/>
              </c:ext>
            </c:extLst>
          </c:dPt>
          <c:xVal>
            <c:numRef>
              <c:f>[2]D4!$T$34:$T$35</c:f>
              <c:numCache>
                <c:formatCode>General</c:formatCode>
                <c:ptCount val="2"/>
                <c:pt idx="0">
                  <c:v>0</c:v>
                </c:pt>
                <c:pt idx="1">
                  <c:v>0.6505403313863658</c:v>
                </c:pt>
              </c:numCache>
            </c:numRef>
          </c:xVal>
          <c:yVal>
            <c:numRef>
              <c:f>[2]D4!$U$34:$U$35</c:f>
              <c:numCache>
                <c:formatCode>General</c:formatCode>
                <c:ptCount val="2"/>
                <c:pt idx="0">
                  <c:v>0</c:v>
                </c:pt>
                <c:pt idx="1">
                  <c:v>0.75947170930833063</c:v>
                </c:pt>
              </c:numCache>
            </c:numRef>
          </c:yVal>
          <c:smooth val="1"/>
          <c:extLst>
            <c:ext xmlns:c16="http://schemas.microsoft.com/office/drawing/2014/chart" uri="{C3380CC4-5D6E-409C-BE32-E72D297353CC}">
              <c16:uniqueId val="{0000001A-1C12-4F67-991D-542058DAFAF2}"/>
            </c:ext>
          </c:extLst>
        </c:ser>
        <c:dLbls>
          <c:showLegendKey val="0"/>
          <c:showVal val="0"/>
          <c:showCatName val="0"/>
          <c:showSerName val="0"/>
          <c:showPercent val="0"/>
          <c:showBubbleSize val="0"/>
        </c:dLbls>
        <c:axId val="713474896"/>
        <c:axId val="713455096"/>
      </c:scatterChart>
      <c:valAx>
        <c:axId val="713455096"/>
        <c:scaling>
          <c:orientation val="minMax"/>
          <c:max val="1"/>
          <c:min val="-1"/>
        </c:scaling>
        <c:delete val="1"/>
        <c:axPos val="l"/>
        <c:numFmt formatCode="General" sourceLinked="1"/>
        <c:majorTickMark val="out"/>
        <c:minorTickMark val="none"/>
        <c:tickLblPos val="nextTo"/>
        <c:crossAx val="713474896"/>
        <c:crosses val="autoZero"/>
        <c:crossBetween val="midCat"/>
      </c:valAx>
      <c:valAx>
        <c:axId val="713474896"/>
        <c:scaling>
          <c:orientation val="minMax"/>
          <c:max val="1"/>
          <c:min val="-1"/>
        </c:scaling>
        <c:delete val="1"/>
        <c:axPos val="b"/>
        <c:numFmt formatCode="General" sourceLinked="1"/>
        <c:majorTickMark val="out"/>
        <c:minorTickMark val="none"/>
        <c:tickLblPos val="nextTo"/>
        <c:crossAx val="713455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CO"/>
    </a:p>
  </c:txPr>
  <c:printSettings>
    <c:headerFooter/>
    <c:pageMargins b="0.75" l="0.7" r="0.7" t="0.75" header="0.3" footer="0.3"/>
    <c:pageSetup/>
  </c:printSettings>
  <c:userShapes r:id="rId3"/>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[2]Tablero!$AM$20</c:f>
          <c:strCache>
            <c:ptCount val="1"/>
            <c:pt idx="0">
              <c:v>16. Nivel de cumplimiento de capacitaciones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[2]Tablero!$N$20</c:f>
              <c:strCache>
                <c:ptCount val="1"/>
                <c:pt idx="0">
                  <c:v>Real </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A498-466C-AAA4-C5732ADDEC16}"/>
              </c:ext>
            </c:extLst>
          </c:dPt>
          <c:dPt>
            <c:idx val="1"/>
            <c:invertIfNegative val="0"/>
            <c:bubble3D val="0"/>
            <c:spPr>
              <a:solidFill>
                <a:srgbClr val="FFC000"/>
              </a:solidFill>
              <a:ln>
                <a:noFill/>
              </a:ln>
              <a:effectLst/>
            </c:spPr>
            <c:extLst>
              <c:ext xmlns:c16="http://schemas.microsoft.com/office/drawing/2014/chart" uri="{C3380CC4-5D6E-409C-BE32-E72D297353CC}">
                <c16:uniqueId val="{00000003-A498-466C-AAA4-C5732ADDEC16}"/>
              </c:ext>
            </c:extLst>
          </c:dPt>
          <c:dPt>
            <c:idx val="2"/>
            <c:invertIfNegative val="0"/>
            <c:bubble3D val="0"/>
            <c:spPr>
              <a:solidFill>
                <a:srgbClr val="FFC000"/>
              </a:solidFill>
              <a:ln>
                <a:noFill/>
              </a:ln>
              <a:effectLst/>
            </c:spPr>
            <c:extLst>
              <c:ext xmlns:c16="http://schemas.microsoft.com/office/drawing/2014/chart" uri="{C3380CC4-5D6E-409C-BE32-E72D297353CC}">
                <c16:uniqueId val="{00000005-A498-466C-AAA4-C5732ADDEC16}"/>
              </c:ext>
            </c:extLst>
          </c:dPt>
          <c:dPt>
            <c:idx val="3"/>
            <c:invertIfNegative val="0"/>
            <c:bubble3D val="0"/>
            <c:spPr>
              <a:solidFill>
                <a:srgbClr val="FFC000"/>
              </a:solidFill>
              <a:ln>
                <a:noFill/>
              </a:ln>
              <a:effectLst/>
            </c:spPr>
            <c:extLst>
              <c:ext xmlns:c16="http://schemas.microsoft.com/office/drawing/2014/chart" uri="{C3380CC4-5D6E-409C-BE32-E72D297353CC}">
                <c16:uniqueId val="{00000007-A498-466C-AAA4-C5732ADDEC16}"/>
              </c:ext>
            </c:extLst>
          </c:dPt>
          <c:dLbls>
            <c:dLbl>
              <c:idx val="1"/>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A498-466C-AAA4-C5732ADDEC16}"/>
                </c:ext>
              </c:extLst>
            </c:dLbl>
            <c:dLbl>
              <c:idx val="2"/>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5-A498-466C-AAA4-C5732ADDEC16}"/>
                </c:ext>
              </c:extLst>
            </c:dLbl>
            <c:dLbl>
              <c:idx val="3"/>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7-A498-466C-AAA4-C5732ADDEC16}"/>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[2]Tablero!$O$20:$R$20</c:f>
              <c:numCache>
                <c:formatCode>General</c:formatCode>
                <c:ptCount val="4"/>
                <c:pt idx="0">
                  <c:v>0.75</c:v>
                </c:pt>
                <c:pt idx="1">
                  <c:v>0.82</c:v>
                </c:pt>
                <c:pt idx="2">
                  <c:v>0.85</c:v>
                </c:pt>
                <c:pt idx="3">
                  <c:v>0.88</c:v>
                </c:pt>
              </c:numCache>
            </c:numRef>
          </c:val>
          <c:extLst>
            <c:ext xmlns:c16="http://schemas.microsoft.com/office/drawing/2014/chart" uri="{C3380CC4-5D6E-409C-BE32-E72D297353CC}">
              <c16:uniqueId val="{00000008-A498-466C-AAA4-C5732ADDEC16}"/>
            </c:ext>
          </c:extLst>
        </c:ser>
        <c:dLbls>
          <c:showLegendKey val="0"/>
          <c:showVal val="0"/>
          <c:showCatName val="0"/>
          <c:showSerName val="0"/>
          <c:showPercent val="0"/>
          <c:showBubbleSize val="0"/>
        </c:dLbls>
        <c:gapWidth val="219"/>
        <c:overlap val="-27"/>
        <c:axId val="726886712"/>
        <c:axId val="726883832"/>
      </c:barChart>
      <c:lineChart>
        <c:grouping val="standard"/>
        <c:varyColors val="0"/>
        <c:ser>
          <c:idx val="1"/>
          <c:order val="1"/>
          <c:tx>
            <c:strRef>
              <c:f>[2]Tablero!$N$40</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[2]Tablero!$O$40:$R$40</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9-A498-466C-AAA4-C5732ADDEC16}"/>
            </c:ext>
          </c:extLst>
        </c:ser>
        <c:dLbls>
          <c:showLegendKey val="0"/>
          <c:showVal val="0"/>
          <c:showCatName val="0"/>
          <c:showSerName val="0"/>
          <c:showPercent val="0"/>
          <c:showBubbleSize val="0"/>
        </c:dLbls>
        <c:marker val="1"/>
        <c:smooth val="0"/>
        <c:axId val="726886712"/>
        <c:axId val="726883832"/>
      </c:lineChart>
      <c:catAx>
        <c:axId val="726886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6883832"/>
        <c:crosses val="autoZero"/>
        <c:auto val="1"/>
        <c:lblAlgn val="ctr"/>
        <c:lblOffset val="100"/>
        <c:noMultiLvlLbl val="0"/>
      </c:catAx>
      <c:valAx>
        <c:axId val="72688383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6886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[2]Tablero!$AM$21</c:f>
          <c:strCache>
            <c:ptCount val="1"/>
            <c:pt idx="0">
              <c:v>17. Índice de Rotación de Personal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[2]Tablero!$N$21</c:f>
              <c:strCache>
                <c:ptCount val="1"/>
                <c:pt idx="0">
                  <c:v>Real </c:v>
                </c:pt>
              </c:strCache>
            </c:strRef>
          </c:tx>
          <c:spPr>
            <a:ln w="28575" cap="rnd">
              <a:solidFill>
                <a:schemeClr val="accent1"/>
              </a:solidFill>
              <a:round/>
            </a:ln>
            <a:effectLst/>
          </c:spPr>
          <c:marker>
            <c:symbol val="circle"/>
            <c:size val="7"/>
            <c:spPr>
              <a:solidFill>
                <a:srgbClr val="FF0000"/>
              </a:solidFill>
              <a:ln w="9525">
                <a:solidFill>
                  <a:schemeClr val="accent1"/>
                </a:solidFill>
              </a:ln>
              <a:effectLst/>
            </c:spPr>
          </c:marker>
          <c:dPt>
            <c:idx val="1"/>
            <c:marker>
              <c:symbol val="circle"/>
              <c:size val="7"/>
              <c:spPr>
                <a:solidFill>
                  <a:srgbClr val="FFC000"/>
                </a:solidFill>
                <a:ln w="9525">
                  <a:solidFill>
                    <a:schemeClr val="accent1"/>
                  </a:solidFill>
                </a:ln>
                <a:effectLst/>
              </c:spPr>
            </c:marker>
            <c:bubble3D val="0"/>
            <c:extLst>
              <c:ext xmlns:c16="http://schemas.microsoft.com/office/drawing/2014/chart" uri="{C3380CC4-5D6E-409C-BE32-E72D297353CC}">
                <c16:uniqueId val="{00000000-83F4-42ED-91BA-9C9469CCE84D}"/>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[2]Tablero!$O$21:$R$21</c:f>
              <c:numCache>
                <c:formatCode>General</c:formatCode>
                <c:ptCount val="4"/>
                <c:pt idx="0">
                  <c:v>0.1</c:v>
                </c:pt>
                <c:pt idx="1">
                  <c:v>0.04</c:v>
                </c:pt>
                <c:pt idx="2">
                  <c:v>0.09</c:v>
                </c:pt>
                <c:pt idx="3">
                  <c:v>0.06</c:v>
                </c:pt>
              </c:numCache>
            </c:numRef>
          </c:val>
          <c:smooth val="0"/>
          <c:extLst>
            <c:ext xmlns:c16="http://schemas.microsoft.com/office/drawing/2014/chart" uri="{C3380CC4-5D6E-409C-BE32-E72D297353CC}">
              <c16:uniqueId val="{00000001-83F4-42ED-91BA-9C9469CCE84D}"/>
            </c:ext>
          </c:extLst>
        </c:ser>
        <c:ser>
          <c:idx val="1"/>
          <c:order val="1"/>
          <c:tx>
            <c:strRef>
              <c:f>[2]Tablero!$N$41</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[2]Tablero!$O$41:$R$41</c:f>
              <c:numCache>
                <c:formatCode>General</c:formatCode>
                <c:ptCount val="4"/>
                <c:pt idx="0">
                  <c:v>0.03</c:v>
                </c:pt>
                <c:pt idx="1">
                  <c:v>0.03</c:v>
                </c:pt>
                <c:pt idx="2">
                  <c:v>0.03</c:v>
                </c:pt>
                <c:pt idx="3">
                  <c:v>0.03</c:v>
                </c:pt>
              </c:numCache>
            </c:numRef>
          </c:val>
          <c:smooth val="0"/>
          <c:extLst>
            <c:ext xmlns:c16="http://schemas.microsoft.com/office/drawing/2014/chart" uri="{C3380CC4-5D6E-409C-BE32-E72D297353CC}">
              <c16:uniqueId val="{00000002-83F4-42ED-91BA-9C9469CCE84D}"/>
            </c:ext>
          </c:extLst>
        </c:ser>
        <c:dLbls>
          <c:showLegendKey val="0"/>
          <c:showVal val="0"/>
          <c:showCatName val="0"/>
          <c:showSerName val="0"/>
          <c:showPercent val="0"/>
          <c:showBubbleSize val="0"/>
        </c:dLbls>
        <c:marker val="1"/>
        <c:smooth val="0"/>
        <c:axId val="846203264"/>
        <c:axId val="846201824"/>
      </c:lineChart>
      <c:catAx>
        <c:axId val="846203264"/>
        <c:scaling>
          <c:orientation val="minMax"/>
        </c:scaling>
        <c:delete val="0"/>
        <c:axPos val="b"/>
        <c:minorGridlines>
          <c:spPr>
            <a:ln w="12700" cap="flat" cmpd="sng" algn="ctr">
              <a:solidFill>
                <a:schemeClr val="bg1">
                  <a:lumMod val="7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46201824"/>
        <c:crosses val="autoZero"/>
        <c:auto val="1"/>
        <c:lblAlgn val="ctr"/>
        <c:lblOffset val="100"/>
        <c:noMultiLvlLbl val="0"/>
      </c:catAx>
      <c:valAx>
        <c:axId val="846201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46203264"/>
        <c:crosses val="autoZero"/>
        <c:crossBetween val="between"/>
        <c:majorUnit val="2.0000000000000004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[2]Tablero!$AM$22</c:f>
          <c:strCache>
            <c:ptCount val="1"/>
            <c:pt idx="0">
              <c:v>18. Nivel de Inversión en Tecnología de la información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[2]Tablero!$N$22</c:f>
              <c:strCache>
                <c:ptCount val="1"/>
                <c:pt idx="0">
                  <c:v>Real </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A07B-4015-B824-2519F56C2CC5}"/>
              </c:ext>
            </c:extLst>
          </c:dPt>
          <c:dPt>
            <c:idx val="1"/>
            <c:invertIfNegative val="0"/>
            <c:bubble3D val="0"/>
            <c:spPr>
              <a:solidFill>
                <a:srgbClr val="FF0000"/>
              </a:solidFill>
              <a:ln>
                <a:noFill/>
              </a:ln>
              <a:effectLst/>
            </c:spPr>
            <c:extLst>
              <c:ext xmlns:c16="http://schemas.microsoft.com/office/drawing/2014/chart" uri="{C3380CC4-5D6E-409C-BE32-E72D297353CC}">
                <c16:uniqueId val="{00000003-A07B-4015-B824-2519F56C2CC5}"/>
              </c:ext>
            </c:extLst>
          </c:dPt>
          <c:dPt>
            <c:idx val="2"/>
            <c:invertIfNegative val="0"/>
            <c:bubble3D val="0"/>
            <c:spPr>
              <a:solidFill>
                <a:srgbClr val="FFC000"/>
              </a:solidFill>
              <a:ln>
                <a:noFill/>
              </a:ln>
              <a:effectLst/>
            </c:spPr>
            <c:extLst>
              <c:ext xmlns:c16="http://schemas.microsoft.com/office/drawing/2014/chart" uri="{C3380CC4-5D6E-409C-BE32-E72D297353CC}">
                <c16:uniqueId val="{00000005-A07B-4015-B824-2519F56C2CC5}"/>
              </c:ext>
            </c:extLst>
          </c:dPt>
          <c:dPt>
            <c:idx val="3"/>
            <c:invertIfNegative val="0"/>
            <c:bubble3D val="0"/>
            <c:spPr>
              <a:solidFill>
                <a:srgbClr val="FFC000"/>
              </a:solidFill>
              <a:ln>
                <a:noFill/>
              </a:ln>
              <a:effectLst/>
            </c:spPr>
            <c:extLst>
              <c:ext xmlns:c16="http://schemas.microsoft.com/office/drawing/2014/chart" uri="{C3380CC4-5D6E-409C-BE32-E72D297353CC}">
                <c16:uniqueId val="{00000007-A07B-4015-B824-2519F56C2CC5}"/>
              </c:ext>
            </c:extLst>
          </c:dPt>
          <c:dLbls>
            <c:dLbl>
              <c:idx val="3"/>
              <c:layout>
                <c:manualLayout>
                  <c:x val="0"/>
                  <c:y val="2.77777656265242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7B-4015-B824-2519F56C2CC5}"/>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[2]Tablero!$O$22:$R$22</c:f>
              <c:numCache>
                <c:formatCode>General</c:formatCode>
                <c:ptCount val="4"/>
                <c:pt idx="0">
                  <c:v>18000</c:v>
                </c:pt>
                <c:pt idx="1">
                  <c:v>14000</c:v>
                </c:pt>
                <c:pt idx="2">
                  <c:v>20000</c:v>
                </c:pt>
                <c:pt idx="3">
                  <c:v>25000</c:v>
                </c:pt>
              </c:numCache>
            </c:numRef>
          </c:val>
          <c:extLst>
            <c:ext xmlns:c16="http://schemas.microsoft.com/office/drawing/2014/chart" uri="{C3380CC4-5D6E-409C-BE32-E72D297353CC}">
              <c16:uniqueId val="{00000008-A07B-4015-B824-2519F56C2CC5}"/>
            </c:ext>
          </c:extLst>
        </c:ser>
        <c:dLbls>
          <c:showLegendKey val="0"/>
          <c:showVal val="0"/>
          <c:showCatName val="0"/>
          <c:showSerName val="0"/>
          <c:showPercent val="0"/>
          <c:showBubbleSize val="0"/>
        </c:dLbls>
        <c:gapWidth val="219"/>
        <c:overlap val="-27"/>
        <c:axId val="713477776"/>
        <c:axId val="713483536"/>
      </c:barChart>
      <c:lineChart>
        <c:grouping val="standard"/>
        <c:varyColors val="0"/>
        <c:ser>
          <c:idx val="1"/>
          <c:order val="1"/>
          <c:tx>
            <c:strRef>
              <c:f>[2]Tablero!$N$42</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[2]Tablero!$O$42:$R$42</c:f>
              <c:numCache>
                <c:formatCode>General</c:formatCode>
                <c:ptCount val="4"/>
                <c:pt idx="0">
                  <c:v>30000</c:v>
                </c:pt>
                <c:pt idx="1">
                  <c:v>30000</c:v>
                </c:pt>
                <c:pt idx="2">
                  <c:v>30000</c:v>
                </c:pt>
                <c:pt idx="3">
                  <c:v>30000</c:v>
                </c:pt>
              </c:numCache>
            </c:numRef>
          </c:val>
          <c:smooth val="0"/>
          <c:extLst>
            <c:ext xmlns:c16="http://schemas.microsoft.com/office/drawing/2014/chart" uri="{C3380CC4-5D6E-409C-BE32-E72D297353CC}">
              <c16:uniqueId val="{00000009-A07B-4015-B824-2519F56C2CC5}"/>
            </c:ext>
          </c:extLst>
        </c:ser>
        <c:dLbls>
          <c:showLegendKey val="0"/>
          <c:showVal val="0"/>
          <c:showCatName val="0"/>
          <c:showSerName val="0"/>
          <c:showPercent val="0"/>
          <c:showBubbleSize val="0"/>
        </c:dLbls>
        <c:marker val="1"/>
        <c:smooth val="0"/>
        <c:axId val="713477776"/>
        <c:axId val="713483536"/>
      </c:lineChart>
      <c:catAx>
        <c:axId val="71347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13483536"/>
        <c:crosses val="autoZero"/>
        <c:auto val="1"/>
        <c:lblAlgn val="ctr"/>
        <c:lblOffset val="100"/>
        <c:noMultiLvlLbl val="0"/>
      </c:catAx>
      <c:valAx>
        <c:axId val="7134835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13477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[2]Tablero!$AM$23</c:f>
          <c:strCache>
            <c:ptCount val="1"/>
            <c:pt idx="0">
              <c:v>19. Índice de Clima Laboral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[2]Tablero!$N$23</c:f>
              <c:strCache>
                <c:ptCount val="1"/>
                <c:pt idx="0">
                  <c:v>Real </c:v>
                </c:pt>
              </c:strCache>
            </c:strRef>
          </c:tx>
          <c:spPr>
            <a:ln w="28575" cap="rnd">
              <a:solidFill>
                <a:schemeClr val="accent1"/>
              </a:solidFill>
              <a:round/>
            </a:ln>
            <a:effectLst/>
          </c:spPr>
          <c:marker>
            <c:symbol val="circle"/>
            <c:size val="7"/>
            <c:spPr>
              <a:solidFill>
                <a:srgbClr val="FF0000"/>
              </a:solidFill>
              <a:ln w="9525">
                <a:solidFill>
                  <a:schemeClr val="accent1"/>
                </a:solidFill>
              </a:ln>
              <a:effectLst/>
            </c:spPr>
          </c:marker>
          <c:dPt>
            <c:idx val="1"/>
            <c:marker>
              <c:symbol val="circle"/>
              <c:size val="7"/>
              <c:spPr>
                <a:solidFill>
                  <a:srgbClr val="00B050"/>
                </a:solidFill>
                <a:ln w="9525">
                  <a:solidFill>
                    <a:schemeClr val="accent1"/>
                  </a:solidFill>
                </a:ln>
                <a:effectLst/>
              </c:spPr>
            </c:marker>
            <c:bubble3D val="0"/>
            <c:extLst>
              <c:ext xmlns:c16="http://schemas.microsoft.com/office/drawing/2014/chart" uri="{C3380CC4-5D6E-409C-BE32-E72D297353CC}">
                <c16:uniqueId val="{00000000-BA4E-484B-AFA5-B2AFA4DEDE85}"/>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[2]Tablero!$O$23:$R$23</c:f>
              <c:numCache>
                <c:formatCode>General</c:formatCode>
                <c:ptCount val="4"/>
                <c:pt idx="0">
                  <c:v>0.7</c:v>
                </c:pt>
                <c:pt idx="1">
                  <c:v>0.85</c:v>
                </c:pt>
                <c:pt idx="2">
                  <c:v>0.65</c:v>
                </c:pt>
                <c:pt idx="3">
                  <c:v>0.7</c:v>
                </c:pt>
              </c:numCache>
            </c:numRef>
          </c:val>
          <c:smooth val="0"/>
          <c:extLst>
            <c:ext xmlns:c16="http://schemas.microsoft.com/office/drawing/2014/chart" uri="{C3380CC4-5D6E-409C-BE32-E72D297353CC}">
              <c16:uniqueId val="{00000001-BA4E-484B-AFA5-B2AFA4DEDE85}"/>
            </c:ext>
          </c:extLst>
        </c:ser>
        <c:ser>
          <c:idx val="1"/>
          <c:order val="1"/>
          <c:tx>
            <c:strRef>
              <c:f>[2]Tablero!$N$43</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[2]Tablero!$O$43:$R$43</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2-BA4E-484B-AFA5-B2AFA4DEDE85}"/>
            </c:ext>
          </c:extLst>
        </c:ser>
        <c:dLbls>
          <c:showLegendKey val="0"/>
          <c:showVal val="0"/>
          <c:showCatName val="0"/>
          <c:showSerName val="0"/>
          <c:showPercent val="0"/>
          <c:showBubbleSize val="0"/>
        </c:dLbls>
        <c:marker val="1"/>
        <c:smooth val="0"/>
        <c:axId val="720831640"/>
        <c:axId val="720832720"/>
      </c:lineChart>
      <c:catAx>
        <c:axId val="720831640"/>
        <c:scaling>
          <c:orientation val="minMax"/>
        </c:scaling>
        <c:delete val="0"/>
        <c:axPos val="b"/>
        <c:minorGridlines>
          <c:spPr>
            <a:ln w="12700" cap="flat" cmpd="sng" algn="ctr">
              <a:solidFill>
                <a:schemeClr val="bg1">
                  <a:lumMod val="75000"/>
                </a:schemeClr>
              </a:solidFill>
              <a:round/>
            </a:ln>
            <a:effectLst/>
          </c:spPr>
        </c:minorGridlines>
        <c:numFmt formatCode="General" sourceLinked="1"/>
        <c:majorTickMark val="none"/>
        <c:minorTickMark val="none"/>
        <c:tickLblPos val="nextTo"/>
        <c:spPr>
          <a:noFill/>
          <a:ln w="31750" cap="flat" cmpd="sng" algn="ctr">
            <a:solidFill>
              <a:schemeClr val="bg1">
                <a:lumMod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0832720"/>
        <c:crosses val="autoZero"/>
        <c:auto val="1"/>
        <c:lblAlgn val="ctr"/>
        <c:lblOffset val="100"/>
        <c:noMultiLvlLbl val="0"/>
      </c:catAx>
      <c:valAx>
        <c:axId val="720832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083164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[2]Tablero!$AM$24</c:f>
          <c:strCache>
            <c:ptCount val="1"/>
            <c:pt idx="0">
              <c:v>20. Tasa de cumplimiento de metas (%)</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[2]Tablero!$N$24</c:f>
              <c:strCache>
                <c:ptCount val="1"/>
                <c:pt idx="0">
                  <c:v>Real </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3380-4062-80BA-D8F72277D412}"/>
              </c:ext>
            </c:extLst>
          </c:dPt>
          <c:dPt>
            <c:idx val="1"/>
            <c:invertIfNegative val="0"/>
            <c:bubble3D val="0"/>
            <c:spPr>
              <a:solidFill>
                <a:srgbClr val="FF0000"/>
              </a:solidFill>
              <a:ln>
                <a:noFill/>
              </a:ln>
              <a:effectLst/>
            </c:spPr>
            <c:extLst>
              <c:ext xmlns:c16="http://schemas.microsoft.com/office/drawing/2014/chart" uri="{C3380CC4-5D6E-409C-BE32-E72D297353CC}">
                <c16:uniqueId val="{00000003-3380-4062-80BA-D8F72277D412}"/>
              </c:ext>
            </c:extLst>
          </c:dPt>
          <c:dPt>
            <c:idx val="2"/>
            <c:invertIfNegative val="0"/>
            <c:bubble3D val="0"/>
            <c:spPr>
              <a:solidFill>
                <a:srgbClr val="FFC000"/>
              </a:solidFill>
              <a:ln>
                <a:noFill/>
              </a:ln>
              <a:effectLst/>
            </c:spPr>
            <c:extLst>
              <c:ext xmlns:c16="http://schemas.microsoft.com/office/drawing/2014/chart" uri="{C3380CC4-5D6E-409C-BE32-E72D297353CC}">
                <c16:uniqueId val="{00000005-3380-4062-80BA-D8F72277D412}"/>
              </c:ext>
            </c:extLst>
          </c:dPt>
          <c:dPt>
            <c:idx val="3"/>
            <c:invertIfNegative val="0"/>
            <c:bubble3D val="0"/>
            <c:spPr>
              <a:solidFill>
                <a:srgbClr val="FFC000"/>
              </a:solidFill>
              <a:ln>
                <a:noFill/>
              </a:ln>
              <a:effectLst/>
            </c:spPr>
            <c:extLst>
              <c:ext xmlns:c16="http://schemas.microsoft.com/office/drawing/2014/chart" uri="{C3380CC4-5D6E-409C-BE32-E72D297353CC}">
                <c16:uniqueId val="{00000007-3380-4062-80BA-D8F72277D412}"/>
              </c:ext>
            </c:extLst>
          </c:dPt>
          <c:dLbls>
            <c:dLbl>
              <c:idx val="2"/>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5-3380-4062-80BA-D8F72277D412}"/>
                </c:ext>
              </c:extLst>
            </c:dLbl>
            <c:dLbl>
              <c:idx val="3"/>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7-3380-4062-80BA-D8F72277D412}"/>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[2]Tablero!$O$4:$R$4</c:f>
              <c:strCache>
                <c:ptCount val="4"/>
                <c:pt idx="0">
                  <c:v>2024</c:v>
                </c:pt>
                <c:pt idx="1">
                  <c:v>2025</c:v>
                </c:pt>
                <c:pt idx="2">
                  <c:v>2026</c:v>
                </c:pt>
                <c:pt idx="3">
                  <c:v>2023 (Actual)</c:v>
                </c:pt>
              </c:strCache>
            </c:strRef>
          </c:cat>
          <c:val>
            <c:numRef>
              <c:f>[2]Tablero!$O$24:$R$24</c:f>
              <c:numCache>
                <c:formatCode>General</c:formatCode>
                <c:ptCount val="4"/>
                <c:pt idx="0">
                  <c:v>0.6</c:v>
                </c:pt>
                <c:pt idx="1">
                  <c:v>0.7</c:v>
                </c:pt>
                <c:pt idx="2">
                  <c:v>0.75</c:v>
                </c:pt>
                <c:pt idx="3">
                  <c:v>0.8</c:v>
                </c:pt>
              </c:numCache>
            </c:numRef>
          </c:val>
          <c:extLst>
            <c:ext xmlns:c16="http://schemas.microsoft.com/office/drawing/2014/chart" uri="{C3380CC4-5D6E-409C-BE32-E72D297353CC}">
              <c16:uniqueId val="{00000008-3380-4062-80BA-D8F72277D412}"/>
            </c:ext>
          </c:extLst>
        </c:ser>
        <c:dLbls>
          <c:showLegendKey val="0"/>
          <c:showVal val="0"/>
          <c:showCatName val="0"/>
          <c:showSerName val="0"/>
          <c:showPercent val="0"/>
          <c:showBubbleSize val="0"/>
        </c:dLbls>
        <c:gapWidth val="219"/>
        <c:overlap val="-27"/>
        <c:axId val="510922768"/>
        <c:axId val="510927448"/>
      </c:barChart>
      <c:lineChart>
        <c:grouping val="standard"/>
        <c:varyColors val="0"/>
        <c:ser>
          <c:idx val="1"/>
          <c:order val="1"/>
          <c:tx>
            <c:strRef>
              <c:f>[2]Tablero!$N$44</c:f>
              <c:strCache>
                <c:ptCount val="1"/>
                <c:pt idx="0">
                  <c:v>Meta</c:v>
                </c:pt>
              </c:strCache>
            </c:strRef>
          </c:tx>
          <c:spPr>
            <a:ln w="28575" cap="rnd">
              <a:solidFill>
                <a:schemeClr val="accent2"/>
              </a:solidFill>
              <a:round/>
            </a:ln>
            <a:effectLst/>
          </c:spPr>
          <c:marker>
            <c:symbol val="none"/>
          </c:marker>
          <c:cat>
            <c:strRef>
              <c:f>[2]Tablero!$O$4:$R$4</c:f>
              <c:strCache>
                <c:ptCount val="4"/>
                <c:pt idx="0">
                  <c:v>2024</c:v>
                </c:pt>
                <c:pt idx="1">
                  <c:v>2025</c:v>
                </c:pt>
                <c:pt idx="2">
                  <c:v>2026</c:v>
                </c:pt>
                <c:pt idx="3">
                  <c:v>2023 (Actual)</c:v>
                </c:pt>
              </c:strCache>
            </c:strRef>
          </c:cat>
          <c:val>
            <c:numRef>
              <c:f>[2]Tablero!$O$44:$R$44</c:f>
              <c:numCache>
                <c:formatCode>General</c:formatCode>
                <c:ptCount val="4"/>
                <c:pt idx="0">
                  <c:v>0.85</c:v>
                </c:pt>
                <c:pt idx="1">
                  <c:v>0.85</c:v>
                </c:pt>
                <c:pt idx="2">
                  <c:v>0.85</c:v>
                </c:pt>
                <c:pt idx="3">
                  <c:v>0.85</c:v>
                </c:pt>
              </c:numCache>
            </c:numRef>
          </c:val>
          <c:smooth val="0"/>
          <c:extLst>
            <c:ext xmlns:c16="http://schemas.microsoft.com/office/drawing/2014/chart" uri="{C3380CC4-5D6E-409C-BE32-E72D297353CC}">
              <c16:uniqueId val="{00000009-3380-4062-80BA-D8F72277D412}"/>
            </c:ext>
          </c:extLst>
        </c:ser>
        <c:dLbls>
          <c:showLegendKey val="0"/>
          <c:showVal val="0"/>
          <c:showCatName val="0"/>
          <c:showSerName val="0"/>
          <c:showPercent val="0"/>
          <c:showBubbleSize val="0"/>
        </c:dLbls>
        <c:marker val="1"/>
        <c:smooth val="0"/>
        <c:axId val="510922768"/>
        <c:axId val="510927448"/>
      </c:lineChart>
      <c:catAx>
        <c:axId val="51092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510927448"/>
        <c:crosses val="autoZero"/>
        <c:auto val="1"/>
        <c:lblAlgn val="ctr"/>
        <c:lblOffset val="100"/>
        <c:noMultiLvlLbl val="0"/>
      </c:catAx>
      <c:valAx>
        <c:axId val="51092744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51092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a:lstStyle/>
          <a:p>
            <a:pPr>
              <a:defRPr sz="2400">
                <a:solidFill>
                  <a:srgbClr val="C00000"/>
                </a:solidFill>
              </a:defRPr>
            </a:pPr>
            <a:r>
              <a:rPr lang="en-US"/>
              <a:t>Tasa de Rotación</a:t>
            </a:r>
          </a:p>
        </c:rich>
      </c:tx>
      <c:layout>
        <c:manualLayout>
          <c:xMode val="edge"/>
          <c:yMode val="edge"/>
          <c:x val="0.32667215354282758"/>
          <c:y val="4.232030817218306E-2"/>
        </c:manualLayout>
      </c:layout>
      <c:overlay val="0"/>
    </c:title>
    <c:autoTitleDeleted val="0"/>
    <c:plotArea>
      <c:layout>
        <c:manualLayout>
          <c:layoutTarget val="inner"/>
          <c:xMode val="edge"/>
          <c:yMode val="edge"/>
          <c:x val="9.6663748895226997E-2"/>
          <c:y val="0.26792016072299402"/>
          <c:w val="0.86713344580062701"/>
          <c:h val="0.61395304099301296"/>
        </c:manualLayout>
      </c:layout>
      <c:lineChart>
        <c:grouping val="standard"/>
        <c:varyColors val="0"/>
        <c:ser>
          <c:idx val="0"/>
          <c:order val="0"/>
          <c:tx>
            <c:strRef>
              <c:f>'4'!$B$81:$D$81</c:f>
              <c:strCache>
                <c:ptCount val="3"/>
                <c:pt idx="0">
                  <c:v>Tasa de Rotación</c:v>
                </c:pt>
                <c:pt idx="1">
                  <c:v>Tasa de Rotación = (# empleados que dejaron la empresa)/(# total de empleados)</c:v>
                </c:pt>
              </c:strCache>
            </c:strRef>
          </c:tx>
          <c:marker>
            <c:spPr>
              <a:solidFill>
                <a:srgbClr val="C00000"/>
              </a:solidFill>
            </c:spPr>
          </c:marker>
          <c:trendline>
            <c:spPr>
              <a:ln w="38100"/>
            </c:spPr>
            <c:trendlineType val="linear"/>
            <c:dispRSqr val="0"/>
            <c:dispEq val="1"/>
            <c:trendlineLbl>
              <c:layout>
                <c:manualLayout>
                  <c:x val="-0.10706905633117"/>
                  <c:y val="-0.108639952576813"/>
                </c:manualLayout>
              </c:layout>
              <c:numFmt formatCode="General" sourceLinked="0"/>
              <c:txPr>
                <a:bodyPr/>
                <a:lstStyle/>
                <a:p>
                  <a:pPr>
                    <a:defRPr sz="1400" b="1"/>
                  </a:pPr>
                  <a:endParaRPr lang="es-CO"/>
                </a:p>
              </c:txPr>
            </c:trendlineLbl>
          </c:trendline>
          <c:val>
            <c:numRef>
              <c:f>'4'!$E$81:$H$81</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6D53-4F14-9967-52EC1A55DA99}"/>
            </c:ext>
          </c:extLst>
        </c:ser>
        <c:dLbls>
          <c:showLegendKey val="0"/>
          <c:showVal val="0"/>
          <c:showCatName val="0"/>
          <c:showSerName val="0"/>
          <c:showPercent val="0"/>
          <c:showBubbleSize val="0"/>
        </c:dLbls>
        <c:marker val="1"/>
        <c:smooth val="0"/>
        <c:axId val="212003200"/>
        <c:axId val="212249312"/>
      </c:lineChart>
      <c:catAx>
        <c:axId val="21200320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2249312"/>
        <c:crosses val="autoZero"/>
        <c:auto val="1"/>
        <c:lblAlgn val="ctr"/>
        <c:lblOffset val="100"/>
        <c:noMultiLvlLbl val="0"/>
      </c:catAx>
      <c:valAx>
        <c:axId val="212249312"/>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200320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999" l="0.70000000000000195" r="0.70000000000000195" t="0.75000000000000999"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a:lstStyle/>
          <a:p>
            <a:pPr>
              <a:defRPr sz="2400">
                <a:solidFill>
                  <a:srgbClr val="C00000"/>
                </a:solidFill>
              </a:defRPr>
            </a:pPr>
            <a:r>
              <a:rPr lang="en-US"/>
              <a:t>Tasa de Absentismo</a:t>
            </a:r>
          </a:p>
        </c:rich>
      </c:tx>
      <c:layout>
        <c:manualLayout>
          <c:xMode val="edge"/>
          <c:yMode val="edge"/>
          <c:x val="0.29965459641163789"/>
          <c:y val="6.9301298876102035E-2"/>
        </c:manualLayout>
      </c:layout>
      <c:overlay val="0"/>
    </c:title>
    <c:autoTitleDeleted val="0"/>
    <c:plotArea>
      <c:layout>
        <c:manualLayout>
          <c:layoutTarget val="inner"/>
          <c:xMode val="edge"/>
          <c:yMode val="edge"/>
          <c:x val="9.6663748895226997E-2"/>
          <c:y val="0.26792016072299302"/>
          <c:w val="0.86713344580062701"/>
          <c:h val="0.60483527432145601"/>
        </c:manualLayout>
      </c:layout>
      <c:lineChart>
        <c:grouping val="standard"/>
        <c:varyColors val="0"/>
        <c:ser>
          <c:idx val="0"/>
          <c:order val="0"/>
          <c:tx>
            <c:strRef>
              <c:f>'4'!$B$82:$D$82</c:f>
              <c:strCache>
                <c:ptCount val="3"/>
                <c:pt idx="0">
                  <c:v>Tasa de Absentismo</c:v>
                </c:pt>
                <c:pt idx="1">
                  <c:v>Tasa de Absentismo = (# días perdidos por absentismo)/(# total de dias laborales)</c:v>
                </c:pt>
              </c:strCache>
            </c:strRef>
          </c:tx>
          <c:marker>
            <c:spPr>
              <a:solidFill>
                <a:srgbClr val="C00000"/>
              </a:solidFill>
            </c:spPr>
          </c:marker>
          <c:trendline>
            <c:spPr>
              <a:ln w="38100"/>
            </c:spPr>
            <c:trendlineType val="linear"/>
            <c:dispRSqr val="0"/>
            <c:dispEq val="1"/>
            <c:trendlineLbl>
              <c:layout>
                <c:manualLayout>
                  <c:x val="-9.1460439151798203E-2"/>
                  <c:y val="-3.4698153622531898E-4"/>
                </c:manualLayout>
              </c:layout>
              <c:numFmt formatCode="General" sourceLinked="0"/>
              <c:txPr>
                <a:bodyPr/>
                <a:lstStyle/>
                <a:p>
                  <a:pPr>
                    <a:defRPr sz="1400" b="1"/>
                  </a:pPr>
                  <a:endParaRPr lang="es-CO"/>
                </a:p>
              </c:txPr>
            </c:trendlineLbl>
          </c:trendline>
          <c:val>
            <c:numRef>
              <c:f>'4'!$E$82:$H$82</c:f>
            </c:numRef>
          </c:val>
          <c:smooth val="0"/>
          <c:extLst>
            <c:ext xmlns:c15="http://schemas.microsoft.com/office/drawing/2012/chart" uri="{02D57815-91ED-43cb-92C2-25804820EDAC}">
              <c15:filteredCategoryTitle>
                <c15:cat>
                  <c:multiLvlStrRef>
                    <c:extLst>
                      <c:ext uri="{02D57815-91ED-43cb-92C2-25804820EDAC}">
                        <c15:formulaRef>
                          <c15:sqref>'4'!$E$77:$H$77</c15:sqref>
                        </c15:formulaRef>
                      </c:ext>
                    </c:extLst>
                  </c:multiLvlStrRef>
                </c15:cat>
              </c15:filteredCategoryTitle>
            </c:ext>
            <c:ext xmlns:c16="http://schemas.microsoft.com/office/drawing/2014/chart" uri="{C3380CC4-5D6E-409C-BE32-E72D297353CC}">
              <c16:uniqueId val="{00000001-1373-476F-BA01-CA463829D61F}"/>
            </c:ext>
          </c:extLst>
        </c:ser>
        <c:dLbls>
          <c:showLegendKey val="0"/>
          <c:showVal val="0"/>
          <c:showCatName val="0"/>
          <c:showSerName val="0"/>
          <c:showPercent val="0"/>
          <c:showBubbleSize val="0"/>
        </c:dLbls>
        <c:marker val="1"/>
        <c:smooth val="0"/>
        <c:axId val="211454080"/>
        <c:axId val="211454640"/>
      </c:lineChart>
      <c:catAx>
        <c:axId val="211454080"/>
        <c:scaling>
          <c:orientation val="minMax"/>
        </c:scaling>
        <c:delete val="0"/>
        <c:axPos val="b"/>
        <c:title>
          <c:tx>
            <c:rich>
              <a:bodyPr/>
              <a:lstStyle/>
              <a:p>
                <a:pPr>
                  <a:defRPr sz="1400"/>
                </a:pPr>
                <a:r>
                  <a:rPr lang="en-US" sz="1400"/>
                  <a:t>AÑO</a:t>
                </a:r>
              </a:p>
            </c:rich>
          </c:tx>
          <c:overlay val="0"/>
        </c:title>
        <c:numFmt formatCode="General" sourceLinked="1"/>
        <c:majorTickMark val="out"/>
        <c:minorTickMark val="none"/>
        <c:tickLblPos val="nextTo"/>
        <c:txPr>
          <a:bodyPr/>
          <a:lstStyle/>
          <a:p>
            <a:pPr>
              <a:defRPr sz="1200" b="1"/>
            </a:pPr>
            <a:endParaRPr lang="es-CO"/>
          </a:p>
        </c:txPr>
        <c:crossAx val="211454640"/>
        <c:crosses val="autoZero"/>
        <c:auto val="1"/>
        <c:lblAlgn val="ctr"/>
        <c:lblOffset val="100"/>
        <c:noMultiLvlLbl val="0"/>
      </c:catAx>
      <c:valAx>
        <c:axId val="211454640"/>
        <c:scaling>
          <c:orientation val="minMax"/>
        </c:scaling>
        <c:delete val="0"/>
        <c:axPos val="l"/>
        <c:majorGridlines/>
        <c:numFmt formatCode="0%" sourceLinked="1"/>
        <c:majorTickMark val="out"/>
        <c:minorTickMark val="none"/>
        <c:tickLblPos val="nextTo"/>
        <c:txPr>
          <a:bodyPr/>
          <a:lstStyle/>
          <a:p>
            <a:pPr>
              <a:defRPr sz="1200" b="1"/>
            </a:pPr>
            <a:endParaRPr lang="es-CO"/>
          </a:p>
        </c:txPr>
        <c:crossAx val="211454080"/>
        <c:crosses val="autoZero"/>
        <c:crossBetween val="between"/>
      </c:valAx>
    </c:plotArea>
    <c:plotVisOnly val="1"/>
    <c:dispBlanksAs val="gap"/>
    <c:showDLblsOverMax val="0"/>
  </c:chart>
  <c:spPr>
    <a:solidFill>
      <a:schemeClr val="accent3">
        <a:lumMod val="60000"/>
        <a:lumOff val="40000"/>
      </a:schemeClr>
    </a:solidFill>
  </c:spPr>
  <c:printSettings>
    <c:headerFooter/>
    <c:pageMargins b="0.75000000000000899" l="0.70000000000000195" r="0.70000000000000195" t="0.75000000000000899"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4_4">
  <dgm:title val=""/>
  <dgm:desc val=""/>
  <dgm:catLst>
    <dgm:cat type="accent4" pri="11400"/>
  </dgm:catLst>
  <dgm:styleLbl name="node0">
    <dgm:fillClrLst meth="cycle">
      <a:schemeClr val="accent4">
        <a:shade val="60000"/>
      </a:schemeClr>
    </dgm:fillClrLst>
    <dgm:linClrLst meth="repeat">
      <a:schemeClr val="lt1"/>
    </dgm:linClrLst>
    <dgm:effectClrLst/>
    <dgm:txLinClrLst/>
    <dgm:txFillClrLst/>
    <dgm:txEffectClrLst/>
  </dgm:styleLbl>
  <dgm:styleLbl name="node1">
    <dgm:fillClrLst meth="cycle">
      <a:schemeClr val="accent4">
        <a:shade val="50000"/>
      </a:schemeClr>
      <a:schemeClr val="accent4">
        <a:tint val="55000"/>
      </a:schemeClr>
    </dgm:fillClrLst>
    <dgm:linClrLst meth="repeat">
      <a:schemeClr val="lt1"/>
    </dgm:linClrLst>
    <dgm:effectClrLst/>
    <dgm:txLinClrLst/>
    <dgm:txFillClrLst/>
    <dgm:txEffectClrLst/>
  </dgm:styleLbl>
  <dgm:styleLbl name="alignNode1">
    <dgm:fillClrLst meth="cycle">
      <a:schemeClr val="accent4">
        <a:shade val="50000"/>
      </a:schemeClr>
      <a:schemeClr val="accent4">
        <a:tint val="55000"/>
      </a:schemeClr>
    </dgm:fillClrLst>
    <dgm:linClrLst meth="cycle">
      <a:schemeClr val="accent4">
        <a:shade val="50000"/>
      </a:schemeClr>
      <a:schemeClr val="accent4">
        <a:tint val="55000"/>
      </a:schemeClr>
    </dgm:linClrLst>
    <dgm:effectClrLst/>
    <dgm:txLinClrLst/>
    <dgm:txFillClrLst/>
    <dgm:txEffectClrLst/>
  </dgm:styleLbl>
  <dgm:styleLbl name="lnNode1">
    <dgm:fillClrLst meth="cycle">
      <a:schemeClr val="accent4">
        <a:shade val="50000"/>
      </a:schemeClr>
      <a:schemeClr val="accent4">
        <a:tint val="55000"/>
      </a:schemeClr>
    </dgm:fillClrLst>
    <dgm:linClrLst meth="repeat">
      <a:schemeClr val="lt1"/>
    </dgm:linClrLst>
    <dgm:effectClrLst/>
    <dgm:txLinClrLst/>
    <dgm:txFillClrLst/>
    <dgm:txEffectClrLst/>
  </dgm:styleLbl>
  <dgm:styleLbl name="vennNode1">
    <dgm:fillClrLst meth="cycle">
      <a:schemeClr val="accent4">
        <a:shade val="80000"/>
        <a:alpha val="50000"/>
      </a:schemeClr>
      <a:schemeClr val="accent4">
        <a:tint val="50000"/>
        <a:alpha val="50000"/>
      </a:schemeClr>
    </dgm:fillClrLst>
    <dgm:linClrLst meth="repeat">
      <a:schemeClr val="lt1"/>
    </dgm:linClrLst>
    <dgm:effectClrLst/>
    <dgm:txLinClrLst/>
    <dgm:txFillClrLst/>
    <dgm:txEffectClrLst/>
  </dgm:styleLbl>
  <dgm:styleLbl name="node2">
    <dgm:fillClrLst>
      <a:schemeClr val="accent4">
        <a:shade val="80000"/>
      </a:schemeClr>
    </dgm:fillClrLst>
    <dgm:linClrLst meth="repeat">
      <a:schemeClr val="lt1"/>
    </dgm:linClrLst>
    <dgm:effectClrLst/>
    <dgm:txLinClrLst/>
    <dgm:txFillClrLst/>
    <dgm:txEffectClrLst/>
  </dgm:styleLbl>
  <dgm:styleLbl name="node3">
    <dgm:fillClrLst>
      <a:schemeClr val="accent4">
        <a:tint val="99000"/>
      </a:schemeClr>
    </dgm:fillClrLst>
    <dgm:linClrLst meth="repeat">
      <a:schemeClr val="lt1"/>
    </dgm:linClrLst>
    <dgm:effectClrLst/>
    <dgm:txLinClrLst/>
    <dgm:txFillClrLst/>
    <dgm:txEffectClrLst/>
  </dgm:styleLbl>
  <dgm:styleLbl name="node4">
    <dgm:fillClrLst>
      <a:schemeClr val="accent4">
        <a:tint val="70000"/>
      </a:schemeClr>
    </dgm:fillClrLst>
    <dgm:linClrLst meth="repeat">
      <a:schemeClr val="lt1"/>
    </dgm:linClrLst>
    <dgm:effectClrLst/>
    <dgm:txLinClrLst/>
    <dgm:txFillClrLst/>
    <dgm:txEffectClrLst/>
  </dgm:styleLbl>
  <dgm:styleLbl name="fgImgPlace1">
    <dgm:fillClrLst>
      <a:schemeClr val="accent4">
        <a:tint val="50000"/>
      </a:schemeClr>
      <a:schemeClr val="accent4">
        <a:tint val="55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4">
        <a:tint val="55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4">
        <a:tint val="55000"/>
      </a:schemeClr>
    </dgm:fillClrLst>
    <dgm:linClrLst meth="repeat">
      <a:schemeClr val="lt1"/>
    </dgm:linClrLst>
    <dgm:effectClrLst/>
    <dgm:txLinClrLst/>
    <dgm:txFillClrLst meth="repeat">
      <a:schemeClr val="lt1"/>
    </dgm:txFillClrLst>
    <dgm:txEffectClrLst/>
  </dgm:styleLbl>
  <dgm:styleLbl name="sibTrans2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dgm:txEffectClrLst/>
  </dgm:styleLbl>
  <dgm:styleLbl name="fgSibTrans2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dgm:txEffectClrLst/>
  </dgm:styleLbl>
  <dgm:styleLbl name="bgSibTrans2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dgm:txEffectClrLst/>
  </dgm:styleLbl>
  <dgm:styleLbl name="sibTrans1D1">
    <dgm:fillClrLst meth="cycle">
      <a:schemeClr val="accent4">
        <a:shade val="90000"/>
      </a:schemeClr>
      <a:schemeClr val="accent4">
        <a:tint val="50000"/>
      </a:schemeClr>
    </dgm:fillClrLst>
    <dgm:linClrLst meth="cycle">
      <a:schemeClr val="accent4">
        <a:shade val="90000"/>
      </a:schemeClr>
      <a:schemeClr val="accent4">
        <a:tint val="50000"/>
      </a:schemeClr>
    </dgm:linClrLst>
    <dgm:effectClrLst/>
    <dgm:txLinClrLst/>
    <dgm:txFillClrLst meth="repeat">
      <a:schemeClr val="tx1"/>
    </dgm:txFillClrLst>
    <dgm:txEffectClrLst/>
  </dgm:styleLbl>
  <dgm:styleLbl name="callout">
    <dgm:fillClrLst meth="repeat">
      <a:schemeClr val="accent4"/>
    </dgm:fillClrLst>
    <dgm:linClrLst meth="repeat">
      <a:schemeClr val="accent4"/>
    </dgm:linClrLst>
    <dgm:effectClrLst/>
    <dgm:txLinClrLst/>
    <dgm:txFillClrLst meth="repeat">
      <a:schemeClr val="tx1"/>
    </dgm:txFillClrLst>
    <dgm:txEffectClrLst/>
  </dgm:styleLbl>
  <dgm:styleLbl name="asst0">
    <dgm:fillClrLst meth="repeat">
      <a:schemeClr val="accent4">
        <a:shade val="80000"/>
      </a:schemeClr>
    </dgm:fillClrLst>
    <dgm:linClrLst meth="repeat">
      <a:schemeClr val="lt1"/>
    </dgm:linClrLst>
    <dgm:effectClrLst/>
    <dgm:txLinClrLst/>
    <dgm:txFillClrLst/>
    <dgm:txEffectClrLst/>
  </dgm:styleLbl>
  <dgm:styleLbl name="asst1">
    <dgm:fillClrLst meth="repeat">
      <a:schemeClr val="accent4">
        <a:shade val="80000"/>
      </a:schemeClr>
    </dgm:fillClrLst>
    <dgm:linClrLst meth="repeat">
      <a:schemeClr val="lt1"/>
    </dgm:linClrLst>
    <dgm:effectClrLst/>
    <dgm:txLinClrLst/>
    <dgm:txFillClrLst/>
    <dgm:txEffectClrLst/>
  </dgm:styleLbl>
  <dgm:styleLbl name="asst2">
    <dgm:fillClrLst>
      <a:schemeClr val="accent4">
        <a:tint val="90000"/>
      </a:schemeClr>
    </dgm:fillClrLst>
    <dgm:linClrLst meth="repeat">
      <a:schemeClr val="lt1"/>
    </dgm:linClrLst>
    <dgm:effectClrLst/>
    <dgm:txLinClrLst/>
    <dgm:txFillClrLst/>
    <dgm:txEffectClrLst/>
  </dgm:styleLbl>
  <dgm:styleLbl name="asst3">
    <dgm:fillClrLst>
      <a:schemeClr val="accent4">
        <a:tint val="70000"/>
      </a:schemeClr>
    </dgm:fillClrLst>
    <dgm:linClrLst meth="repeat">
      <a:schemeClr val="lt1"/>
    </dgm:linClrLst>
    <dgm:effectClrLst/>
    <dgm:txLinClrLst/>
    <dgm:txFillClrLst/>
    <dgm:txEffectClrLst/>
  </dgm:styleLbl>
  <dgm:styleLbl name="asst4">
    <dgm:fillClrLst>
      <a:schemeClr val="accent4">
        <a:tint val="50000"/>
      </a:schemeClr>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shade val="80000"/>
      </a:schemeClr>
    </dgm:linClrLst>
    <dgm:effectClrLst/>
    <dgm:txLinClrLst/>
    <dgm:txFillClrLst/>
    <dgm:txEffectClrLst/>
  </dgm:styleLbl>
  <dgm:styleLbl name="parChTrans2D2">
    <dgm:fillClrLst meth="repeat">
      <a:schemeClr val="accent4">
        <a:tint val="90000"/>
      </a:schemeClr>
    </dgm:fillClrLst>
    <dgm:linClrLst meth="repeat">
      <a:schemeClr val="accent4">
        <a:tint val="90000"/>
      </a:schemeClr>
    </dgm:linClrLst>
    <dgm:effectClrLst/>
    <dgm:txLinClrLst/>
    <dgm:txFillClrLst/>
    <dgm:txEffectClrLst/>
  </dgm:styleLbl>
  <dgm:styleLbl name="parChTrans2D3">
    <dgm:fillClrLst meth="repeat">
      <a:schemeClr val="accent4">
        <a:tint val="70000"/>
      </a:schemeClr>
    </dgm:fillClrLst>
    <dgm:linClrLst meth="repeat">
      <a:schemeClr val="accent4">
        <a:tint val="70000"/>
      </a:schemeClr>
    </dgm:linClrLst>
    <dgm:effectClrLst/>
    <dgm:txLinClrLst/>
    <dgm:txFillClrLst/>
    <dgm:txEffectClrLst/>
  </dgm:styleLbl>
  <dgm:styleLbl name="parChTrans2D4">
    <dgm:fillClrLst meth="repeat">
      <a:schemeClr val="accent4">
        <a:tint val="50000"/>
      </a:schemeClr>
    </dgm:fillClrLst>
    <dgm:linClrLst meth="repeat">
      <a:schemeClr val="accent4">
        <a:tint val="50000"/>
      </a:schemeClr>
    </dgm:linClrLst>
    <dgm:effectClrLst/>
    <dgm:txLinClrLst/>
    <dgm:txFillClrLst meth="repeat">
      <a:schemeClr val="dk1"/>
    </dgm:txFillClrLst>
    <dgm:txEffectClrLst/>
  </dgm:styleLbl>
  <dgm:styleLbl name="parChTrans1D1">
    <dgm:fillClrLst meth="repeat">
      <a:schemeClr val="accent4">
        <a:shade val="80000"/>
      </a:schemeClr>
    </dgm:fillClrLst>
    <dgm:linClrLst meth="repeat">
      <a:schemeClr val="accent4">
        <a:shade val="80000"/>
      </a:schemeClr>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4">
        <a:tint val="90000"/>
      </a:schemeClr>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4">
        <a:tint val="70000"/>
      </a:schemeClr>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4">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conFg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align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trAlignAcc1">
    <dgm:fillClrLst meth="repeat">
      <a:schemeClr val="lt1">
        <a:alpha val="55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solidFgAcc1">
    <dgm:fillClrLst meth="repeat">
      <a:schemeClr val="lt1"/>
    </dgm:fillClrLst>
    <dgm:linClrLst meth="cycle">
      <a:schemeClr val="accent4">
        <a:shade val="50000"/>
      </a:schemeClr>
      <a:schemeClr val="accent4">
        <a:tint val="55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55000"/>
      </a:schemeClr>
    </dgm:fillClrLst>
    <dgm:linClrLst meth="repeat">
      <a:schemeClr val="accent4">
        <a:alpha val="90000"/>
        <a:tint val="55000"/>
      </a:schemeClr>
    </dgm:linClrLst>
    <dgm:effectClrLst/>
    <dgm:txLinClrLst/>
    <dgm:txFillClrLst meth="repeat">
      <a:schemeClr val="dk1"/>
    </dgm:txFillClrLst>
    <dgm:txEffectClrLst/>
  </dgm:styleLbl>
  <dgm:styleLbl name="alignAccFollowNode1">
    <dgm:fillClrLst meth="repeat">
      <a:schemeClr val="accent4">
        <a:alpha val="90000"/>
        <a:tint val="55000"/>
      </a:schemeClr>
    </dgm:fillClrLst>
    <dgm:linClrLst meth="repeat">
      <a:schemeClr val="accent4">
        <a:alpha val="90000"/>
        <a:tint val="55000"/>
      </a:schemeClr>
    </dgm:linClrLst>
    <dgm:effectClrLst/>
    <dgm:txLinClrLst/>
    <dgm:txFillClrLst meth="repeat">
      <a:schemeClr val="dk1"/>
    </dgm:txFillClrLst>
    <dgm:txEffectClrLst/>
  </dgm:styleLbl>
  <dgm:styleLbl name="bgAccFollowNode1">
    <dgm:fillClrLst meth="repeat">
      <a:schemeClr val="accent4">
        <a:alpha val="90000"/>
        <a:tint val="55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a:tint val="50000"/>
      </a:schemeClr>
    </dgm:linClrLst>
    <dgm:effectClrLst/>
    <dgm:txLinClrLst/>
    <dgm:txFillClrLst meth="repeat">
      <a:schemeClr val="dk1"/>
    </dgm:txFillClrLst>
    <dgm:txEffectClrLst/>
  </dgm:styleLbl>
  <dgm:styleLbl name="bgShp">
    <dgm:fillClrLst meth="repeat">
      <a:schemeClr val="accent4">
        <a:tint val="55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55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55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3_2">
  <dgm:title val=""/>
  <dgm:desc val=""/>
  <dgm:catLst>
    <dgm:cat type="accent3" pri="11200"/>
  </dgm:catLst>
  <dgm:styleLbl name="node0">
    <dgm:fillClrLst meth="repeat">
      <a:schemeClr val="accent3"/>
    </dgm:fillClrLst>
    <dgm:linClrLst meth="repeat">
      <a:schemeClr val="lt1"/>
    </dgm:linClrLst>
    <dgm:effectClrLst/>
    <dgm:txLinClrLst/>
    <dgm:txFillClrLst/>
    <dgm:txEffectClrLst/>
  </dgm:styleLbl>
  <dgm:styleLbl name="node1">
    <dgm:fillClrLst meth="repeat">
      <a:schemeClr val="accent3"/>
    </dgm:fillClrLst>
    <dgm:linClrLst meth="repeat">
      <a:schemeClr val="lt1"/>
    </dgm:linClrLst>
    <dgm:effectClrLst/>
    <dgm:txLinClrLst/>
    <dgm:txFillClrLst/>
    <dgm:txEffectClrLst/>
  </dgm:styleLbl>
  <dgm:styleLbl name="alignNode1">
    <dgm:fillClrLst meth="repeat">
      <a:schemeClr val="accent3"/>
    </dgm:fillClrLst>
    <dgm:linClrLst meth="repeat">
      <a:schemeClr val="accent3"/>
    </dgm:linClrLst>
    <dgm:effectClrLst/>
    <dgm:txLinClrLst/>
    <dgm:txFillClrLst/>
    <dgm:txEffectClrLst/>
  </dgm:styleLbl>
  <dgm:styleLbl name="lnNode1">
    <dgm:fillClrLst meth="repeat">
      <a:schemeClr val="accent3"/>
    </dgm:fillClrLst>
    <dgm:linClrLst meth="repeat">
      <a:schemeClr val="lt1"/>
    </dgm:linClrLst>
    <dgm:effectClrLst/>
    <dgm:txLinClrLst/>
    <dgm:txFillClrLst/>
    <dgm:txEffectClrLst/>
  </dgm:styleLbl>
  <dgm:styleLbl name="vennNode1">
    <dgm:fillClrLst meth="repeat">
      <a:schemeClr val="accent3">
        <a:alpha val="50000"/>
      </a:schemeClr>
    </dgm:fillClrLst>
    <dgm:linClrLst meth="repeat">
      <a:schemeClr val="lt1"/>
    </dgm:linClrLst>
    <dgm:effectClrLst/>
    <dgm:txLinClrLst/>
    <dgm:txFillClrLst/>
    <dgm:txEffectClrLst/>
  </dgm:styleLbl>
  <dgm:styleLbl name="node2">
    <dgm:fillClrLst meth="repeat">
      <a:schemeClr val="accent3"/>
    </dgm:fillClrLst>
    <dgm:linClrLst meth="repeat">
      <a:schemeClr val="lt1"/>
    </dgm:linClrLst>
    <dgm:effectClrLst/>
    <dgm:txLinClrLst/>
    <dgm:txFillClrLst/>
    <dgm:txEffectClrLst/>
  </dgm:styleLbl>
  <dgm:styleLbl name="node3">
    <dgm:fillClrLst meth="repeat">
      <a:schemeClr val="accent3"/>
    </dgm:fillClrLst>
    <dgm:linClrLst meth="repeat">
      <a:schemeClr val="lt1"/>
    </dgm:linClrLst>
    <dgm:effectClrLst/>
    <dgm:txLinClrLst/>
    <dgm:txFillClrLst/>
    <dgm:txEffectClrLst/>
  </dgm:styleLbl>
  <dgm:styleLbl name="node4">
    <dgm:fillClrLst meth="repeat">
      <a:schemeClr val="accent3"/>
    </dgm:fillClrLst>
    <dgm:linClrLst meth="repeat">
      <a:schemeClr val="lt1"/>
    </dgm:linClrLst>
    <dgm:effectClrLst/>
    <dgm:txLinClrLst/>
    <dgm:txFillClrLst/>
    <dgm:txEffectClrLst/>
  </dgm:styleLbl>
  <dgm:styleLbl name="fgImgPlace1">
    <dgm:fillClrLst meth="repeat">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3">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3">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3">
        <a:tint val="60000"/>
      </a:schemeClr>
    </dgm:fillClrLst>
    <dgm:linClrLst meth="repeat">
      <a:schemeClr val="accent3">
        <a:tint val="60000"/>
      </a:schemeClr>
    </dgm:linClrLst>
    <dgm:effectClrLst/>
    <dgm:txLinClrLst/>
    <dgm:txFillClrLst/>
    <dgm:txEffectClrLst/>
  </dgm:styleLbl>
  <dgm:styleLbl name="fgSibTrans2D1">
    <dgm:fillClrLst meth="repeat">
      <a:schemeClr val="accent3">
        <a:tint val="60000"/>
      </a:schemeClr>
    </dgm:fillClrLst>
    <dgm:linClrLst meth="repeat">
      <a:schemeClr val="accent3">
        <a:tint val="60000"/>
      </a:schemeClr>
    </dgm:linClrLst>
    <dgm:effectClrLst/>
    <dgm:txLinClrLst/>
    <dgm:txFillClrLst/>
    <dgm:txEffectClrLst/>
  </dgm:styleLbl>
  <dgm:styleLbl name="bgSibTrans2D1">
    <dgm:fillClrLst meth="repeat">
      <a:schemeClr val="accent3">
        <a:tint val="60000"/>
      </a:schemeClr>
    </dgm:fillClrLst>
    <dgm:linClrLst meth="repeat">
      <a:schemeClr val="accent3">
        <a:tint val="60000"/>
      </a:schemeClr>
    </dgm:linClrLst>
    <dgm:effectClrLst/>
    <dgm:txLinClrLst/>
    <dgm:txFillClrLst/>
    <dgm:txEffectClrLst/>
  </dgm:styleLbl>
  <dgm:styleLbl name="sibTrans1D1">
    <dgm:fillClrLst meth="repeat">
      <a:schemeClr val="accent3"/>
    </dgm:fillClrLst>
    <dgm:linClrLst meth="repeat">
      <a:schemeClr val="accent3"/>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dgm:linClrLst>
    <dgm:effectClrLst/>
    <dgm:txLinClrLst/>
    <dgm:txFillClrLst/>
    <dgm:txEffectClrLst/>
  </dgm:styleLbl>
  <dgm:styleLbl name="asst1">
    <dgm:fillClrLst meth="repeat">
      <a:schemeClr val="accent3"/>
    </dgm:fillClrLst>
    <dgm:linClrLst meth="repeat">
      <a:schemeClr val="lt1"/>
    </dgm:linClrLst>
    <dgm:effectClrLst/>
    <dgm:txLinClrLst/>
    <dgm:txFillClrLst/>
    <dgm:txEffectClrLst/>
  </dgm:styleLbl>
  <dgm:styleLbl name="asst2">
    <dgm:fillClrLst meth="repeat">
      <a:schemeClr val="accent3"/>
    </dgm:fillClrLst>
    <dgm:linClrLst meth="repeat">
      <a:schemeClr val="lt1"/>
    </dgm:linClrLst>
    <dgm:effectClrLst/>
    <dgm:txLinClrLst/>
    <dgm:txFillClrLst/>
    <dgm:txEffectClrLst/>
  </dgm:styleLbl>
  <dgm:styleLbl name="asst3">
    <dgm:fillClrLst meth="repeat">
      <a:schemeClr val="accent3"/>
    </dgm:fillClrLst>
    <dgm:linClrLst meth="repeat">
      <a:schemeClr val="lt1"/>
    </dgm:linClrLst>
    <dgm:effectClrLst/>
    <dgm:txLinClrLst/>
    <dgm:txFillClrLst/>
    <dgm:txEffectClrLst/>
  </dgm:styleLbl>
  <dgm:styleLbl name="asst4">
    <dgm:fillClrLst meth="repeat">
      <a:schemeClr val="accent3"/>
    </dgm:fillClrLst>
    <dgm:linClrLst meth="repeat">
      <a:schemeClr val="lt1"/>
    </dgm:linClrLst>
    <dgm:effectClrLst/>
    <dgm:txLinClrLst/>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meth="repeat">
      <a:schemeClr val="lt1"/>
    </dgm:txFillClrLst>
    <dgm:txEffectClrLst/>
  </dgm:styleLbl>
  <dgm:styleLbl name="parChTrans2D2">
    <dgm:fillClrLst meth="repeat">
      <a:schemeClr val="accent3"/>
    </dgm:fillClrLst>
    <dgm:linClrLst meth="repeat">
      <a:schemeClr val="accent3"/>
    </dgm:linClrLst>
    <dgm:effectClrLst/>
    <dgm:txLinClrLst/>
    <dgm:txFillClrLst meth="repeat">
      <a:schemeClr val="lt1"/>
    </dgm:txFillClrLst>
    <dgm:txEffectClrLst/>
  </dgm:styleLbl>
  <dgm:styleLbl name="parChTrans2D3">
    <dgm:fillClrLst meth="repeat">
      <a:schemeClr val="accent3"/>
    </dgm:fillClrLst>
    <dgm:linClrLst meth="repeat">
      <a:schemeClr val="accent3"/>
    </dgm:linClrLst>
    <dgm:effectClrLst/>
    <dgm:txLinClrLst/>
    <dgm:txFillClrLst meth="repeat">
      <a:schemeClr val="lt1"/>
    </dgm:txFillClrLst>
    <dgm:txEffectClrLst/>
  </dgm:styleLbl>
  <dgm:styleLbl name="parChTrans2D4">
    <dgm:fillClrLst meth="repeat">
      <a:schemeClr val="accent3"/>
    </dgm:fillClrLst>
    <dgm:linClrLst meth="repeat">
      <a:schemeClr val="accent3"/>
    </dgm:linClrLst>
    <dgm:effectClrLst/>
    <dgm:txLinClrLst/>
    <dgm:txFillClrLst meth="repeat">
      <a:schemeClr val="lt1"/>
    </dgm:txFillClrLst>
    <dgm:txEffectClrLst/>
  </dgm:styleLbl>
  <dgm:styleLbl name="parChTrans1D1">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2">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3">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parChTrans1D4">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3"/>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solidFgAcc1">
    <dgm:fillClrLst meth="repeat">
      <a:schemeClr val="lt1"/>
    </dgm:fillClrLst>
    <dgm:linClrLst meth="repeat">
      <a:schemeClr val="accent3"/>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align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bg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accent3"/>
    </dgm:linClrLst>
    <dgm:effectClrLst/>
    <dgm:txLinClrLst/>
    <dgm:txFillClrLst meth="repeat">
      <a:schemeClr val="dk1"/>
    </dgm:txFillClrLst>
    <dgm:txEffectClrLst/>
  </dgm:styleLbl>
  <dgm:styleLbl name="dkBgShp">
    <dgm:fillClrLst meth="repeat">
      <a:schemeClr val="accent3">
        <a:shade val="80000"/>
      </a:schemeClr>
    </dgm:fillClrLst>
    <dgm:linClrLst meth="repeat">
      <a:schemeClr val="accent3"/>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123EF67-32E3-4159-AB17-20F284203FFC}" type="doc">
      <dgm:prSet loTypeId="urn:microsoft.com/office/officeart/2005/8/layout/hList1" loCatId="list" qsTypeId="urn:microsoft.com/office/officeart/2005/8/quickstyle/simple5" qsCatId="simple" csTypeId="urn:microsoft.com/office/officeart/2005/8/colors/accent4_4" csCatId="accent4" phldr="1"/>
      <dgm:spPr/>
      <dgm:t>
        <a:bodyPr/>
        <a:lstStyle/>
        <a:p>
          <a:endParaRPr lang="es-CO"/>
        </a:p>
      </dgm:t>
    </dgm:pt>
    <dgm:pt modelId="{AB7B0FA3-BCC3-4D79-A936-0F23F9B7B6AD}">
      <dgm:prSet phldrT="[Texto]" custT="1"/>
      <dgm:spPr/>
      <dgm:t>
        <a:bodyPr/>
        <a:lstStyle/>
        <a:p>
          <a:r>
            <a:rPr lang="es-CO" sz="1000" b="1">
              <a:solidFill>
                <a:sysClr val="windowText" lastClr="000000"/>
              </a:solidFill>
            </a:rPr>
            <a:t>Procesos Operacionales</a:t>
          </a:r>
        </a:p>
      </dgm:t>
    </dgm:pt>
    <dgm:pt modelId="{6E369083-82E1-4357-B429-A39F44E20D9E}" type="parTrans" cxnId="{1D3855FC-5EA4-45AF-8075-55DD6CF995CD}">
      <dgm:prSet/>
      <dgm:spPr/>
      <dgm:t>
        <a:bodyPr/>
        <a:lstStyle/>
        <a:p>
          <a:endParaRPr lang="es-CO">
            <a:solidFill>
              <a:sysClr val="windowText" lastClr="000000"/>
            </a:solidFill>
          </a:endParaRPr>
        </a:p>
      </dgm:t>
    </dgm:pt>
    <dgm:pt modelId="{0CA479B6-2074-472F-A4FA-0BEF7E093E04}" type="sibTrans" cxnId="{1D3855FC-5EA4-45AF-8075-55DD6CF995CD}">
      <dgm:prSet/>
      <dgm:spPr/>
      <dgm:t>
        <a:bodyPr/>
        <a:lstStyle/>
        <a:p>
          <a:endParaRPr lang="es-CO">
            <a:solidFill>
              <a:sysClr val="windowText" lastClr="000000"/>
            </a:solidFill>
          </a:endParaRPr>
        </a:p>
      </dgm:t>
    </dgm:pt>
    <dgm:pt modelId="{93A088C8-BEFE-4FC2-AC62-42981229D58C}">
      <dgm:prSet phldrT="[Texto]"/>
      <dgm:spPr/>
      <dgm:t>
        <a:bodyPr/>
        <a:lstStyle/>
        <a:p>
          <a:r>
            <a:rPr lang="es-CO">
              <a:solidFill>
                <a:sysClr val="windowText" lastClr="000000"/>
              </a:solidFill>
            </a:rPr>
            <a:t>Compras (Precios, Calidad y Servicio)</a:t>
          </a:r>
        </a:p>
      </dgm:t>
    </dgm:pt>
    <dgm:pt modelId="{6A65F390-A723-418B-A676-1A395001D0AB}" type="parTrans" cxnId="{65035929-8E05-499E-A0E5-346C4E8CF3A5}">
      <dgm:prSet/>
      <dgm:spPr/>
      <dgm:t>
        <a:bodyPr/>
        <a:lstStyle/>
        <a:p>
          <a:endParaRPr lang="es-CO">
            <a:solidFill>
              <a:sysClr val="windowText" lastClr="000000"/>
            </a:solidFill>
          </a:endParaRPr>
        </a:p>
      </dgm:t>
    </dgm:pt>
    <dgm:pt modelId="{780C7761-0951-446F-BDE7-9CDB9A5C1D9A}" type="sibTrans" cxnId="{65035929-8E05-499E-A0E5-346C4E8CF3A5}">
      <dgm:prSet/>
      <dgm:spPr/>
      <dgm:t>
        <a:bodyPr/>
        <a:lstStyle/>
        <a:p>
          <a:endParaRPr lang="es-CO">
            <a:solidFill>
              <a:sysClr val="windowText" lastClr="000000"/>
            </a:solidFill>
          </a:endParaRPr>
        </a:p>
      </dgm:t>
    </dgm:pt>
    <dgm:pt modelId="{76CB22EB-B06B-4D19-8566-75FD79972015}">
      <dgm:prSet phldrT="[Texto]"/>
      <dgm:spPr/>
      <dgm:t>
        <a:bodyPr/>
        <a:lstStyle/>
        <a:p>
          <a:r>
            <a:rPr lang="es-CO">
              <a:solidFill>
                <a:sysClr val="windowText" lastClr="000000"/>
              </a:solidFill>
            </a:rPr>
            <a:t>Producción y Capacidad (Rendimiento MP, CIF, Productividad Hom/Maq, Tiempo de Ciclo, Tack Time)</a:t>
          </a:r>
        </a:p>
      </dgm:t>
    </dgm:pt>
    <dgm:pt modelId="{31A57765-306F-48C5-8B98-C7182EFE715F}" type="parTrans" cxnId="{30C75513-50F8-4AE4-96A0-942A746C980E}">
      <dgm:prSet/>
      <dgm:spPr/>
      <dgm:t>
        <a:bodyPr/>
        <a:lstStyle/>
        <a:p>
          <a:endParaRPr lang="es-CO">
            <a:solidFill>
              <a:sysClr val="windowText" lastClr="000000"/>
            </a:solidFill>
          </a:endParaRPr>
        </a:p>
      </dgm:t>
    </dgm:pt>
    <dgm:pt modelId="{A019A357-B5CB-40FA-930E-1D103EC49513}" type="sibTrans" cxnId="{30C75513-50F8-4AE4-96A0-942A746C980E}">
      <dgm:prSet/>
      <dgm:spPr/>
      <dgm:t>
        <a:bodyPr/>
        <a:lstStyle/>
        <a:p>
          <a:endParaRPr lang="es-CO">
            <a:solidFill>
              <a:sysClr val="windowText" lastClr="000000"/>
            </a:solidFill>
          </a:endParaRPr>
        </a:p>
      </dgm:t>
    </dgm:pt>
    <dgm:pt modelId="{8601617D-48B1-432F-8AB8-F754E4311396}">
      <dgm:prSet phldrT="[Texto]" custT="1"/>
      <dgm:spPr/>
      <dgm:t>
        <a:bodyPr/>
        <a:lstStyle/>
        <a:p>
          <a:r>
            <a:rPr lang="es-CO" sz="1000" b="1">
              <a:solidFill>
                <a:sysClr val="windowText" lastClr="000000"/>
              </a:solidFill>
            </a:rPr>
            <a:t>Procesos de Innovación</a:t>
          </a:r>
        </a:p>
      </dgm:t>
    </dgm:pt>
    <dgm:pt modelId="{FC23F524-D247-4A4E-A1E5-420EA9FD6E9C}" type="parTrans" cxnId="{E7C03EF8-20AB-452D-9D6B-2FC98CCDBE23}">
      <dgm:prSet/>
      <dgm:spPr/>
      <dgm:t>
        <a:bodyPr/>
        <a:lstStyle/>
        <a:p>
          <a:endParaRPr lang="es-CO">
            <a:solidFill>
              <a:sysClr val="windowText" lastClr="000000"/>
            </a:solidFill>
          </a:endParaRPr>
        </a:p>
      </dgm:t>
    </dgm:pt>
    <dgm:pt modelId="{F3B5FE50-0469-41E4-9A81-75655F5F6342}" type="sibTrans" cxnId="{E7C03EF8-20AB-452D-9D6B-2FC98CCDBE23}">
      <dgm:prSet/>
      <dgm:spPr/>
      <dgm:t>
        <a:bodyPr/>
        <a:lstStyle/>
        <a:p>
          <a:endParaRPr lang="es-CO">
            <a:solidFill>
              <a:sysClr val="windowText" lastClr="000000"/>
            </a:solidFill>
          </a:endParaRPr>
        </a:p>
      </dgm:t>
    </dgm:pt>
    <dgm:pt modelId="{54358AFE-CF41-4D2C-AF7C-C585AB6A32F6}">
      <dgm:prSet phldrT="[Texto]"/>
      <dgm:spPr/>
      <dgm:t>
        <a:bodyPr/>
        <a:lstStyle/>
        <a:p>
          <a:r>
            <a:rPr lang="es-CO">
              <a:solidFill>
                <a:sysClr val="windowText" lastClr="000000"/>
              </a:solidFill>
            </a:rPr>
            <a:t>Identificación de Oportunidades</a:t>
          </a:r>
        </a:p>
      </dgm:t>
    </dgm:pt>
    <dgm:pt modelId="{E1AB6F5A-21B6-43FC-B419-1E0EF5F693E8}" type="parTrans" cxnId="{E993C8F8-B79F-43EC-9424-14D208D266A0}">
      <dgm:prSet/>
      <dgm:spPr/>
      <dgm:t>
        <a:bodyPr/>
        <a:lstStyle/>
        <a:p>
          <a:endParaRPr lang="es-CO">
            <a:solidFill>
              <a:sysClr val="windowText" lastClr="000000"/>
            </a:solidFill>
          </a:endParaRPr>
        </a:p>
      </dgm:t>
    </dgm:pt>
    <dgm:pt modelId="{3D4898B1-0C34-4FC4-A3CF-20329C53AB6B}" type="sibTrans" cxnId="{E993C8F8-B79F-43EC-9424-14D208D266A0}">
      <dgm:prSet/>
      <dgm:spPr/>
      <dgm:t>
        <a:bodyPr/>
        <a:lstStyle/>
        <a:p>
          <a:endParaRPr lang="es-CO">
            <a:solidFill>
              <a:sysClr val="windowText" lastClr="000000"/>
            </a:solidFill>
          </a:endParaRPr>
        </a:p>
      </dgm:t>
    </dgm:pt>
    <dgm:pt modelId="{983784ED-2C7D-4AFC-8CBE-18EF57C790A2}">
      <dgm:prSet phldrT="[Texto]"/>
      <dgm:spPr/>
      <dgm:t>
        <a:bodyPr/>
        <a:lstStyle/>
        <a:p>
          <a:r>
            <a:rPr lang="es-CO">
              <a:solidFill>
                <a:sysClr val="windowText" lastClr="000000"/>
              </a:solidFill>
            </a:rPr>
            <a:t>Portafolio de Proyectos</a:t>
          </a:r>
        </a:p>
      </dgm:t>
    </dgm:pt>
    <dgm:pt modelId="{EF0E9DC1-EE4E-45AE-AE95-D546FDA3CFF6}" type="parTrans" cxnId="{66734B65-4958-47E4-B568-29611235FA26}">
      <dgm:prSet/>
      <dgm:spPr/>
      <dgm:t>
        <a:bodyPr/>
        <a:lstStyle/>
        <a:p>
          <a:endParaRPr lang="es-CO">
            <a:solidFill>
              <a:sysClr val="windowText" lastClr="000000"/>
            </a:solidFill>
          </a:endParaRPr>
        </a:p>
      </dgm:t>
    </dgm:pt>
    <dgm:pt modelId="{9C360D8E-67EB-4D9C-B25D-7E4373C096A3}" type="sibTrans" cxnId="{66734B65-4958-47E4-B568-29611235FA26}">
      <dgm:prSet/>
      <dgm:spPr/>
      <dgm:t>
        <a:bodyPr/>
        <a:lstStyle/>
        <a:p>
          <a:endParaRPr lang="es-CO">
            <a:solidFill>
              <a:sysClr val="windowText" lastClr="000000"/>
            </a:solidFill>
          </a:endParaRPr>
        </a:p>
      </dgm:t>
    </dgm:pt>
    <dgm:pt modelId="{38990B2F-D07E-4DFE-8EFE-8721E29C9A0D}">
      <dgm:prSet phldrT="[Texto]" custT="1"/>
      <dgm:spPr/>
      <dgm:t>
        <a:bodyPr/>
        <a:lstStyle/>
        <a:p>
          <a:r>
            <a:rPr lang="es-CO" sz="1000" b="1">
              <a:solidFill>
                <a:sysClr val="windowText" lastClr="000000"/>
              </a:solidFill>
            </a:rPr>
            <a:t>Procesos Regulatorios y Sostenibles</a:t>
          </a:r>
        </a:p>
      </dgm:t>
    </dgm:pt>
    <dgm:pt modelId="{26C76893-E212-41D3-9219-0AB5AE695B21}" type="parTrans" cxnId="{3F9635F2-1348-4108-A2E9-D4DC8776A7F7}">
      <dgm:prSet/>
      <dgm:spPr/>
      <dgm:t>
        <a:bodyPr/>
        <a:lstStyle/>
        <a:p>
          <a:endParaRPr lang="es-CO">
            <a:solidFill>
              <a:sysClr val="windowText" lastClr="000000"/>
            </a:solidFill>
          </a:endParaRPr>
        </a:p>
      </dgm:t>
    </dgm:pt>
    <dgm:pt modelId="{811F7BF9-A0AC-410A-97F7-0CA9AE0C69E8}" type="sibTrans" cxnId="{3F9635F2-1348-4108-A2E9-D4DC8776A7F7}">
      <dgm:prSet/>
      <dgm:spPr/>
      <dgm:t>
        <a:bodyPr/>
        <a:lstStyle/>
        <a:p>
          <a:endParaRPr lang="es-CO">
            <a:solidFill>
              <a:sysClr val="windowText" lastClr="000000"/>
            </a:solidFill>
          </a:endParaRPr>
        </a:p>
      </dgm:t>
    </dgm:pt>
    <dgm:pt modelId="{2C9BBD36-DF95-44EB-9C5F-BCADAC8C2408}">
      <dgm:prSet phldrT="[Texto]"/>
      <dgm:spPr/>
      <dgm:t>
        <a:bodyPr/>
        <a:lstStyle/>
        <a:p>
          <a:r>
            <a:rPr lang="es-CO">
              <a:solidFill>
                <a:sysClr val="windowText" lastClr="000000"/>
              </a:solidFill>
            </a:rPr>
            <a:t>Regulatorios Alimentos</a:t>
          </a:r>
        </a:p>
      </dgm:t>
    </dgm:pt>
    <dgm:pt modelId="{B46B5796-1080-46C8-BE35-FDE01AA38C4F}" type="parTrans" cxnId="{61ED7B9E-80FE-4DD1-A9C8-9ECA20E0CE9A}">
      <dgm:prSet/>
      <dgm:spPr/>
      <dgm:t>
        <a:bodyPr/>
        <a:lstStyle/>
        <a:p>
          <a:endParaRPr lang="es-CO">
            <a:solidFill>
              <a:sysClr val="windowText" lastClr="000000"/>
            </a:solidFill>
          </a:endParaRPr>
        </a:p>
      </dgm:t>
    </dgm:pt>
    <dgm:pt modelId="{E18AEC42-23AE-4253-B7A9-4E05147546CB}" type="sibTrans" cxnId="{61ED7B9E-80FE-4DD1-A9C8-9ECA20E0CE9A}">
      <dgm:prSet/>
      <dgm:spPr/>
      <dgm:t>
        <a:bodyPr/>
        <a:lstStyle/>
        <a:p>
          <a:endParaRPr lang="es-CO">
            <a:solidFill>
              <a:sysClr val="windowText" lastClr="000000"/>
            </a:solidFill>
          </a:endParaRPr>
        </a:p>
      </dgm:t>
    </dgm:pt>
    <dgm:pt modelId="{CC7CF131-D712-4C63-ABB3-41C372D9047C}">
      <dgm:prSet phldrT="[Texto]"/>
      <dgm:spPr/>
      <dgm:t>
        <a:bodyPr/>
        <a:lstStyle/>
        <a:p>
          <a:r>
            <a:rPr lang="es-CO">
              <a:solidFill>
                <a:sysClr val="windowText" lastClr="000000"/>
              </a:solidFill>
            </a:rPr>
            <a:t>Medio Ambiente</a:t>
          </a:r>
        </a:p>
      </dgm:t>
    </dgm:pt>
    <dgm:pt modelId="{326880E6-81F0-40E3-BFD2-714F3B621ABB}" type="parTrans" cxnId="{42E382A8-F30F-47D2-B186-5897A19B4DA0}">
      <dgm:prSet/>
      <dgm:spPr/>
      <dgm:t>
        <a:bodyPr/>
        <a:lstStyle/>
        <a:p>
          <a:endParaRPr lang="es-CO">
            <a:solidFill>
              <a:sysClr val="windowText" lastClr="000000"/>
            </a:solidFill>
          </a:endParaRPr>
        </a:p>
      </dgm:t>
    </dgm:pt>
    <dgm:pt modelId="{FC42C408-2B23-4F2A-A7DC-A6DECF45A54F}" type="sibTrans" cxnId="{42E382A8-F30F-47D2-B186-5897A19B4DA0}">
      <dgm:prSet/>
      <dgm:spPr/>
      <dgm:t>
        <a:bodyPr/>
        <a:lstStyle/>
        <a:p>
          <a:endParaRPr lang="es-CO">
            <a:solidFill>
              <a:sysClr val="windowText" lastClr="000000"/>
            </a:solidFill>
          </a:endParaRPr>
        </a:p>
      </dgm:t>
    </dgm:pt>
    <dgm:pt modelId="{964AE1DB-AA21-4221-A4E9-7FA0F5A478B2}">
      <dgm:prSet phldrT="[Texto]"/>
      <dgm:spPr/>
      <dgm:t>
        <a:bodyPr/>
        <a:lstStyle/>
        <a:p>
          <a:r>
            <a:rPr lang="es-CO">
              <a:solidFill>
                <a:sysClr val="windowText" lastClr="000000"/>
              </a:solidFill>
            </a:rPr>
            <a:t>Distribución (Almacenamiento y Transporte)</a:t>
          </a:r>
        </a:p>
      </dgm:t>
    </dgm:pt>
    <dgm:pt modelId="{985EE26A-FEF1-48CF-B567-3D1AD67AD037}" type="parTrans" cxnId="{947AFA45-3244-4EDF-BC06-2BB633A6D9BE}">
      <dgm:prSet/>
      <dgm:spPr/>
      <dgm:t>
        <a:bodyPr/>
        <a:lstStyle/>
        <a:p>
          <a:endParaRPr lang="es-CO">
            <a:solidFill>
              <a:sysClr val="windowText" lastClr="000000"/>
            </a:solidFill>
          </a:endParaRPr>
        </a:p>
      </dgm:t>
    </dgm:pt>
    <dgm:pt modelId="{68896045-BE39-4ADD-8AB1-03EA6189C311}" type="sibTrans" cxnId="{947AFA45-3244-4EDF-BC06-2BB633A6D9BE}">
      <dgm:prSet/>
      <dgm:spPr/>
      <dgm:t>
        <a:bodyPr/>
        <a:lstStyle/>
        <a:p>
          <a:endParaRPr lang="es-CO">
            <a:solidFill>
              <a:sysClr val="windowText" lastClr="000000"/>
            </a:solidFill>
          </a:endParaRPr>
        </a:p>
      </dgm:t>
    </dgm:pt>
    <dgm:pt modelId="{E4A78C88-4AF6-4BFA-B6AE-10F118D5A250}">
      <dgm:prSet phldrT="[Texto]"/>
      <dgm:spPr/>
      <dgm:t>
        <a:bodyPr/>
        <a:lstStyle/>
        <a:p>
          <a:r>
            <a:rPr lang="es-CO">
              <a:solidFill>
                <a:sysClr val="windowText" lastClr="000000"/>
              </a:solidFill>
            </a:rPr>
            <a:t>Riesgos (contingencias)</a:t>
          </a:r>
        </a:p>
      </dgm:t>
    </dgm:pt>
    <dgm:pt modelId="{2FB2C942-4E52-4944-B3EC-DD11EEF7B40E}" type="parTrans" cxnId="{EF63CF49-821F-48DA-B0CE-7D30624F11E4}">
      <dgm:prSet/>
      <dgm:spPr/>
      <dgm:t>
        <a:bodyPr/>
        <a:lstStyle/>
        <a:p>
          <a:endParaRPr lang="es-CO">
            <a:solidFill>
              <a:sysClr val="windowText" lastClr="000000"/>
            </a:solidFill>
          </a:endParaRPr>
        </a:p>
      </dgm:t>
    </dgm:pt>
    <dgm:pt modelId="{D8815018-882C-4851-8EC6-7212F10954D0}" type="sibTrans" cxnId="{EF63CF49-821F-48DA-B0CE-7D30624F11E4}">
      <dgm:prSet/>
      <dgm:spPr/>
      <dgm:t>
        <a:bodyPr/>
        <a:lstStyle/>
        <a:p>
          <a:endParaRPr lang="es-CO">
            <a:solidFill>
              <a:sysClr val="windowText" lastClr="000000"/>
            </a:solidFill>
          </a:endParaRPr>
        </a:p>
      </dgm:t>
    </dgm:pt>
    <dgm:pt modelId="{3562BF23-6387-4622-B022-332F88A54C1A}">
      <dgm:prSet phldrT="[Texto]"/>
      <dgm:spPr/>
      <dgm:t>
        <a:bodyPr/>
        <a:lstStyle/>
        <a:p>
          <a:r>
            <a:rPr lang="es-CO">
              <a:solidFill>
                <a:sysClr val="windowText" lastClr="000000"/>
              </a:solidFill>
            </a:rPr>
            <a:t>Lanzamientos</a:t>
          </a:r>
        </a:p>
      </dgm:t>
    </dgm:pt>
    <dgm:pt modelId="{C3FB9645-3573-4110-AB87-B5CE2FFEE8AE}" type="parTrans" cxnId="{DF3E3371-1D1E-4ED0-8B41-F81041183B65}">
      <dgm:prSet/>
      <dgm:spPr/>
      <dgm:t>
        <a:bodyPr/>
        <a:lstStyle/>
        <a:p>
          <a:endParaRPr lang="es-CO">
            <a:solidFill>
              <a:sysClr val="windowText" lastClr="000000"/>
            </a:solidFill>
          </a:endParaRPr>
        </a:p>
      </dgm:t>
    </dgm:pt>
    <dgm:pt modelId="{537D3D51-161B-4D37-9660-819E09F7A755}" type="sibTrans" cxnId="{DF3E3371-1D1E-4ED0-8B41-F81041183B65}">
      <dgm:prSet/>
      <dgm:spPr/>
      <dgm:t>
        <a:bodyPr/>
        <a:lstStyle/>
        <a:p>
          <a:endParaRPr lang="es-CO">
            <a:solidFill>
              <a:sysClr val="windowText" lastClr="000000"/>
            </a:solidFill>
          </a:endParaRPr>
        </a:p>
      </dgm:t>
    </dgm:pt>
    <dgm:pt modelId="{52049EA3-E66D-42D7-9429-C95C604AB513}">
      <dgm:prSet phldrT="[Texto]"/>
      <dgm:spPr/>
      <dgm:t>
        <a:bodyPr/>
        <a:lstStyle/>
        <a:p>
          <a:r>
            <a:rPr lang="es-CO">
              <a:solidFill>
                <a:sysClr val="windowText" lastClr="000000"/>
              </a:solidFill>
            </a:rPr>
            <a:t>Gestión de portafolio de Productos</a:t>
          </a:r>
        </a:p>
      </dgm:t>
    </dgm:pt>
    <dgm:pt modelId="{7839B179-AFB6-4749-9F16-8C81144EA9DE}" type="parTrans" cxnId="{6C077A36-5632-4038-8ECF-5011AA1E2CDF}">
      <dgm:prSet/>
      <dgm:spPr/>
      <dgm:t>
        <a:bodyPr/>
        <a:lstStyle/>
        <a:p>
          <a:endParaRPr lang="es-CO">
            <a:solidFill>
              <a:sysClr val="windowText" lastClr="000000"/>
            </a:solidFill>
          </a:endParaRPr>
        </a:p>
      </dgm:t>
    </dgm:pt>
    <dgm:pt modelId="{3CE19FE2-2B4E-44A4-9388-A46079D108DF}" type="sibTrans" cxnId="{6C077A36-5632-4038-8ECF-5011AA1E2CDF}">
      <dgm:prSet/>
      <dgm:spPr/>
      <dgm:t>
        <a:bodyPr/>
        <a:lstStyle/>
        <a:p>
          <a:endParaRPr lang="es-CO">
            <a:solidFill>
              <a:sysClr val="windowText" lastClr="000000"/>
            </a:solidFill>
          </a:endParaRPr>
        </a:p>
      </dgm:t>
    </dgm:pt>
    <dgm:pt modelId="{475F57A0-E4A8-402E-B92E-ACA91562C33F}">
      <dgm:prSet phldrT="[Texto]"/>
      <dgm:spPr/>
      <dgm:t>
        <a:bodyPr/>
        <a:lstStyle/>
        <a:p>
          <a:r>
            <a:rPr lang="es-CO">
              <a:solidFill>
                <a:sysClr val="windowText" lastClr="000000"/>
              </a:solidFill>
            </a:rPr>
            <a:t>Seguridad y salud en el trabajo</a:t>
          </a:r>
        </a:p>
      </dgm:t>
    </dgm:pt>
    <dgm:pt modelId="{299A6927-D032-4B02-8D82-2837EF53B0DA}" type="parTrans" cxnId="{BFEECBDC-3989-457B-ABF5-57E6575FD1D3}">
      <dgm:prSet/>
      <dgm:spPr/>
      <dgm:t>
        <a:bodyPr/>
        <a:lstStyle/>
        <a:p>
          <a:endParaRPr lang="es-CO">
            <a:solidFill>
              <a:sysClr val="windowText" lastClr="000000"/>
            </a:solidFill>
          </a:endParaRPr>
        </a:p>
      </dgm:t>
    </dgm:pt>
    <dgm:pt modelId="{C837B47B-A5E5-4F1E-9DBA-DD491EA89DC1}" type="sibTrans" cxnId="{BFEECBDC-3989-457B-ABF5-57E6575FD1D3}">
      <dgm:prSet/>
      <dgm:spPr/>
      <dgm:t>
        <a:bodyPr/>
        <a:lstStyle/>
        <a:p>
          <a:endParaRPr lang="es-CO">
            <a:solidFill>
              <a:sysClr val="windowText" lastClr="000000"/>
            </a:solidFill>
          </a:endParaRPr>
        </a:p>
      </dgm:t>
    </dgm:pt>
    <dgm:pt modelId="{A5F345F8-09FC-49A4-B9DE-57C4A34A17AE}">
      <dgm:prSet phldrT="[Texto]"/>
      <dgm:spPr/>
      <dgm:t>
        <a:bodyPr/>
        <a:lstStyle/>
        <a:p>
          <a:r>
            <a:rPr lang="es-CO">
              <a:solidFill>
                <a:sysClr val="windowText" lastClr="000000"/>
              </a:solidFill>
            </a:rPr>
            <a:t>Comunidad</a:t>
          </a:r>
        </a:p>
      </dgm:t>
    </dgm:pt>
    <dgm:pt modelId="{38A68B4B-D9A8-4BAE-8DCE-885B61FEB8D0}" type="parTrans" cxnId="{48B16F09-0D25-424A-AE7F-0754F585B110}">
      <dgm:prSet/>
      <dgm:spPr/>
      <dgm:t>
        <a:bodyPr/>
        <a:lstStyle/>
        <a:p>
          <a:endParaRPr lang="es-CO">
            <a:solidFill>
              <a:sysClr val="windowText" lastClr="000000"/>
            </a:solidFill>
          </a:endParaRPr>
        </a:p>
      </dgm:t>
    </dgm:pt>
    <dgm:pt modelId="{86552650-ACED-4102-A87D-89D39ACE2E23}" type="sibTrans" cxnId="{48B16F09-0D25-424A-AE7F-0754F585B110}">
      <dgm:prSet/>
      <dgm:spPr/>
      <dgm:t>
        <a:bodyPr/>
        <a:lstStyle/>
        <a:p>
          <a:endParaRPr lang="es-CO">
            <a:solidFill>
              <a:sysClr val="windowText" lastClr="000000"/>
            </a:solidFill>
          </a:endParaRPr>
        </a:p>
      </dgm:t>
    </dgm:pt>
    <dgm:pt modelId="{15792F2B-753E-41A7-9C34-1E7E5B626FF2}">
      <dgm:prSet phldrT="[Texto]"/>
      <dgm:spPr/>
      <dgm:t>
        <a:bodyPr/>
        <a:lstStyle/>
        <a:p>
          <a:r>
            <a:rPr lang="es-CO">
              <a:solidFill>
                <a:sysClr val="windowText" lastClr="000000"/>
              </a:solidFill>
            </a:rPr>
            <a:t>Tributaria</a:t>
          </a:r>
        </a:p>
      </dgm:t>
    </dgm:pt>
    <dgm:pt modelId="{6FEC0D85-1343-40EC-A4E4-82D70E921507}" type="parTrans" cxnId="{A21A3880-92FC-4623-B8E8-38381E6083BB}">
      <dgm:prSet/>
      <dgm:spPr/>
      <dgm:t>
        <a:bodyPr/>
        <a:lstStyle/>
        <a:p>
          <a:endParaRPr lang="es-CO">
            <a:solidFill>
              <a:sysClr val="windowText" lastClr="000000"/>
            </a:solidFill>
          </a:endParaRPr>
        </a:p>
      </dgm:t>
    </dgm:pt>
    <dgm:pt modelId="{AD3C10FA-E68A-492E-8B0D-820B910BCB23}" type="sibTrans" cxnId="{A21A3880-92FC-4623-B8E8-38381E6083BB}">
      <dgm:prSet/>
      <dgm:spPr/>
      <dgm:t>
        <a:bodyPr/>
        <a:lstStyle/>
        <a:p>
          <a:endParaRPr lang="es-CO">
            <a:solidFill>
              <a:sysClr val="windowText" lastClr="000000"/>
            </a:solidFill>
          </a:endParaRPr>
        </a:p>
      </dgm:t>
    </dgm:pt>
    <dgm:pt modelId="{9C8602B6-6F96-42D9-B391-8BF620D64D06}">
      <dgm:prSet phldrT="[Texto]"/>
      <dgm:spPr/>
      <dgm:t>
        <a:bodyPr/>
        <a:lstStyle/>
        <a:p>
          <a:r>
            <a:rPr lang="es-CO">
              <a:solidFill>
                <a:sysClr val="windowText" lastClr="000000"/>
              </a:solidFill>
            </a:rPr>
            <a:t>Administrativo y comercial</a:t>
          </a:r>
        </a:p>
      </dgm:t>
    </dgm:pt>
    <dgm:pt modelId="{F2A8EAC4-2672-4AF7-8EE8-94E2C1DF49D8}" type="parTrans" cxnId="{C19E8FFF-DB65-4570-AD33-A32C7F604CE5}">
      <dgm:prSet/>
      <dgm:spPr/>
      <dgm:t>
        <a:bodyPr/>
        <a:lstStyle/>
        <a:p>
          <a:endParaRPr lang="es-CO">
            <a:solidFill>
              <a:sysClr val="windowText" lastClr="000000"/>
            </a:solidFill>
          </a:endParaRPr>
        </a:p>
      </dgm:t>
    </dgm:pt>
    <dgm:pt modelId="{B1BDF242-00FA-4C26-8A2A-AFDF70B70896}" type="sibTrans" cxnId="{C19E8FFF-DB65-4570-AD33-A32C7F604CE5}">
      <dgm:prSet/>
      <dgm:spPr/>
      <dgm:t>
        <a:bodyPr/>
        <a:lstStyle/>
        <a:p>
          <a:endParaRPr lang="es-CO">
            <a:solidFill>
              <a:sysClr val="windowText" lastClr="000000"/>
            </a:solidFill>
          </a:endParaRPr>
        </a:p>
      </dgm:t>
    </dgm:pt>
    <dgm:pt modelId="{4283E8B8-13B7-44E4-AA68-FEBDFCEA56E2}" type="pres">
      <dgm:prSet presAssocID="{B123EF67-32E3-4159-AB17-20F284203FFC}" presName="Name0" presStyleCnt="0">
        <dgm:presLayoutVars>
          <dgm:dir/>
          <dgm:animLvl val="lvl"/>
          <dgm:resizeHandles val="exact"/>
        </dgm:presLayoutVars>
      </dgm:prSet>
      <dgm:spPr/>
    </dgm:pt>
    <dgm:pt modelId="{409A1174-174B-49BE-B54A-286B0F645C29}" type="pres">
      <dgm:prSet presAssocID="{AB7B0FA3-BCC3-4D79-A936-0F23F9B7B6AD}" presName="composite" presStyleCnt="0"/>
      <dgm:spPr/>
    </dgm:pt>
    <dgm:pt modelId="{081A83F5-5C75-4E8A-8A1C-86F9ADAD9595}" type="pres">
      <dgm:prSet presAssocID="{AB7B0FA3-BCC3-4D79-A936-0F23F9B7B6AD}" presName="parTx" presStyleLbl="alignNode1" presStyleIdx="0" presStyleCnt="3">
        <dgm:presLayoutVars>
          <dgm:chMax val="0"/>
          <dgm:chPref val="0"/>
          <dgm:bulletEnabled val="1"/>
        </dgm:presLayoutVars>
      </dgm:prSet>
      <dgm:spPr/>
    </dgm:pt>
    <dgm:pt modelId="{141E26F8-32F6-4286-9595-BE6609A017FF}" type="pres">
      <dgm:prSet presAssocID="{AB7B0FA3-BCC3-4D79-A936-0F23F9B7B6AD}" presName="desTx" presStyleLbl="alignAccFollowNode1" presStyleIdx="0" presStyleCnt="3">
        <dgm:presLayoutVars>
          <dgm:bulletEnabled val="1"/>
        </dgm:presLayoutVars>
      </dgm:prSet>
      <dgm:spPr/>
    </dgm:pt>
    <dgm:pt modelId="{BAC172A0-2F0B-4172-A4F5-A07794BCB0CC}" type="pres">
      <dgm:prSet presAssocID="{0CA479B6-2074-472F-A4FA-0BEF7E093E04}" presName="space" presStyleCnt="0"/>
      <dgm:spPr/>
    </dgm:pt>
    <dgm:pt modelId="{8A4A2430-BE4C-4141-9C93-44634896F20B}" type="pres">
      <dgm:prSet presAssocID="{8601617D-48B1-432F-8AB8-F754E4311396}" presName="composite" presStyleCnt="0"/>
      <dgm:spPr/>
    </dgm:pt>
    <dgm:pt modelId="{A9C53C7F-7532-4FA9-9718-B5F17F4A185E}" type="pres">
      <dgm:prSet presAssocID="{8601617D-48B1-432F-8AB8-F754E4311396}" presName="parTx" presStyleLbl="alignNode1" presStyleIdx="1" presStyleCnt="3">
        <dgm:presLayoutVars>
          <dgm:chMax val="0"/>
          <dgm:chPref val="0"/>
          <dgm:bulletEnabled val="1"/>
        </dgm:presLayoutVars>
      </dgm:prSet>
      <dgm:spPr/>
    </dgm:pt>
    <dgm:pt modelId="{2C5CB986-43DF-419D-A253-75E16FF4EBF0}" type="pres">
      <dgm:prSet presAssocID="{8601617D-48B1-432F-8AB8-F754E4311396}" presName="desTx" presStyleLbl="alignAccFollowNode1" presStyleIdx="1" presStyleCnt="3">
        <dgm:presLayoutVars>
          <dgm:bulletEnabled val="1"/>
        </dgm:presLayoutVars>
      </dgm:prSet>
      <dgm:spPr/>
    </dgm:pt>
    <dgm:pt modelId="{264A4A30-61B6-4FEF-98BA-A29A4C989318}" type="pres">
      <dgm:prSet presAssocID="{F3B5FE50-0469-41E4-9A81-75655F5F6342}" presName="space" presStyleCnt="0"/>
      <dgm:spPr/>
    </dgm:pt>
    <dgm:pt modelId="{F391CD18-215E-4B57-B631-E418DE7769D7}" type="pres">
      <dgm:prSet presAssocID="{38990B2F-D07E-4DFE-8EFE-8721E29C9A0D}" presName="composite" presStyleCnt="0"/>
      <dgm:spPr/>
    </dgm:pt>
    <dgm:pt modelId="{A678310C-338B-4909-B0C3-6EA348FFAEC1}" type="pres">
      <dgm:prSet presAssocID="{38990B2F-D07E-4DFE-8EFE-8721E29C9A0D}" presName="parTx" presStyleLbl="alignNode1" presStyleIdx="2" presStyleCnt="3">
        <dgm:presLayoutVars>
          <dgm:chMax val="0"/>
          <dgm:chPref val="0"/>
          <dgm:bulletEnabled val="1"/>
        </dgm:presLayoutVars>
      </dgm:prSet>
      <dgm:spPr/>
    </dgm:pt>
    <dgm:pt modelId="{39E4F44A-83CB-4FC2-A2C6-E3592605B862}" type="pres">
      <dgm:prSet presAssocID="{38990B2F-D07E-4DFE-8EFE-8721E29C9A0D}" presName="desTx" presStyleLbl="alignAccFollowNode1" presStyleIdx="2" presStyleCnt="3">
        <dgm:presLayoutVars>
          <dgm:bulletEnabled val="1"/>
        </dgm:presLayoutVars>
      </dgm:prSet>
      <dgm:spPr/>
    </dgm:pt>
  </dgm:ptLst>
  <dgm:cxnLst>
    <dgm:cxn modelId="{48B16F09-0D25-424A-AE7F-0754F585B110}" srcId="{38990B2F-D07E-4DFE-8EFE-8721E29C9A0D}" destId="{A5F345F8-09FC-49A4-B9DE-57C4A34A17AE}" srcOrd="4" destOrd="0" parTransId="{38A68B4B-D9A8-4BAE-8DCE-885B61FEB8D0}" sibTransId="{86552650-ACED-4102-A87D-89D39ACE2E23}"/>
    <dgm:cxn modelId="{30C75513-50F8-4AE4-96A0-942A746C980E}" srcId="{AB7B0FA3-BCC3-4D79-A936-0F23F9B7B6AD}" destId="{76CB22EB-B06B-4D19-8566-75FD79972015}" srcOrd="1" destOrd="0" parTransId="{31A57765-306F-48C5-8B98-C7182EFE715F}" sibTransId="{A019A357-B5CB-40FA-930E-1D103EC49513}"/>
    <dgm:cxn modelId="{9236FB22-3749-4D7A-A51B-1BFC86A86FEE}" type="presOf" srcId="{52049EA3-E66D-42D7-9429-C95C604AB513}" destId="{2C5CB986-43DF-419D-A253-75E16FF4EBF0}" srcOrd="0" destOrd="1" presId="urn:microsoft.com/office/officeart/2005/8/layout/hList1"/>
    <dgm:cxn modelId="{65035929-8E05-499E-A0E5-346C4E8CF3A5}" srcId="{AB7B0FA3-BCC3-4D79-A936-0F23F9B7B6AD}" destId="{93A088C8-BEFE-4FC2-AC62-42981229D58C}" srcOrd="0" destOrd="0" parTransId="{6A65F390-A723-418B-A676-1A395001D0AB}" sibTransId="{780C7761-0951-446F-BDE7-9CDB9A5C1D9A}"/>
    <dgm:cxn modelId="{455A182B-492B-419C-BD0C-3E83AEC174A7}" type="presOf" srcId="{964AE1DB-AA21-4221-A4E9-7FA0F5A478B2}" destId="{141E26F8-32F6-4286-9595-BE6609A017FF}" srcOrd="0" destOrd="2" presId="urn:microsoft.com/office/officeart/2005/8/layout/hList1"/>
    <dgm:cxn modelId="{341C3B2F-98B8-475D-A7A0-5901355B554B}" type="presOf" srcId="{A5F345F8-09FC-49A4-B9DE-57C4A34A17AE}" destId="{39E4F44A-83CB-4FC2-A2C6-E3592605B862}" srcOrd="0" destOrd="4" presId="urn:microsoft.com/office/officeart/2005/8/layout/hList1"/>
    <dgm:cxn modelId="{02F50C30-6524-4DE7-8ADC-C9DBAE055F8C}" type="presOf" srcId="{475F57A0-E4A8-402E-B92E-ACA91562C33F}" destId="{39E4F44A-83CB-4FC2-A2C6-E3592605B862}" srcOrd="0" destOrd="2" presId="urn:microsoft.com/office/officeart/2005/8/layout/hList1"/>
    <dgm:cxn modelId="{A3EF1930-DF54-427F-85C5-A29969AA26F7}" type="presOf" srcId="{38990B2F-D07E-4DFE-8EFE-8721E29C9A0D}" destId="{A678310C-338B-4909-B0C3-6EA348FFAEC1}" srcOrd="0" destOrd="0" presId="urn:microsoft.com/office/officeart/2005/8/layout/hList1"/>
    <dgm:cxn modelId="{6C077A36-5632-4038-8ECF-5011AA1E2CDF}" srcId="{8601617D-48B1-432F-8AB8-F754E4311396}" destId="{52049EA3-E66D-42D7-9429-C95C604AB513}" srcOrd="1" destOrd="0" parTransId="{7839B179-AFB6-4749-9F16-8C81144EA9DE}" sibTransId="{3CE19FE2-2B4E-44A4-9388-A46079D108DF}"/>
    <dgm:cxn modelId="{28058D3C-B56E-4BC3-8C25-53C1E7D50946}" type="presOf" srcId="{76CB22EB-B06B-4D19-8566-75FD79972015}" destId="{141E26F8-32F6-4286-9595-BE6609A017FF}" srcOrd="0" destOrd="1" presId="urn:microsoft.com/office/officeart/2005/8/layout/hList1"/>
    <dgm:cxn modelId="{3C1DB663-8CD0-40E2-81D4-DEDDC3F9B104}" type="presOf" srcId="{E4A78C88-4AF6-4BFA-B6AE-10F118D5A250}" destId="{141E26F8-32F6-4286-9595-BE6609A017FF}" srcOrd="0" destOrd="4" presId="urn:microsoft.com/office/officeart/2005/8/layout/hList1"/>
    <dgm:cxn modelId="{C6C54564-9AB1-4962-934F-28F895A65EB8}" type="presOf" srcId="{8601617D-48B1-432F-8AB8-F754E4311396}" destId="{A9C53C7F-7532-4FA9-9718-B5F17F4A185E}" srcOrd="0" destOrd="0" presId="urn:microsoft.com/office/officeart/2005/8/layout/hList1"/>
    <dgm:cxn modelId="{66734B65-4958-47E4-B568-29611235FA26}" srcId="{8601617D-48B1-432F-8AB8-F754E4311396}" destId="{983784ED-2C7D-4AFC-8CBE-18EF57C790A2}" srcOrd="2" destOrd="0" parTransId="{EF0E9DC1-EE4E-45AE-AE95-D546FDA3CFF6}" sibTransId="{9C360D8E-67EB-4D9C-B25D-7E4373C096A3}"/>
    <dgm:cxn modelId="{947AFA45-3244-4EDF-BC06-2BB633A6D9BE}" srcId="{AB7B0FA3-BCC3-4D79-A936-0F23F9B7B6AD}" destId="{964AE1DB-AA21-4221-A4E9-7FA0F5A478B2}" srcOrd="2" destOrd="0" parTransId="{985EE26A-FEF1-48CF-B567-3D1AD67AD037}" sibTransId="{68896045-BE39-4ADD-8AB1-03EA6189C311}"/>
    <dgm:cxn modelId="{EF63CF49-821F-48DA-B0CE-7D30624F11E4}" srcId="{AB7B0FA3-BCC3-4D79-A936-0F23F9B7B6AD}" destId="{E4A78C88-4AF6-4BFA-B6AE-10F118D5A250}" srcOrd="4" destOrd="0" parTransId="{2FB2C942-4E52-4944-B3EC-DD11EEF7B40E}" sibTransId="{D8815018-882C-4851-8EC6-7212F10954D0}"/>
    <dgm:cxn modelId="{DF3E3371-1D1E-4ED0-8B41-F81041183B65}" srcId="{8601617D-48B1-432F-8AB8-F754E4311396}" destId="{3562BF23-6387-4622-B022-332F88A54C1A}" srcOrd="3" destOrd="0" parTransId="{C3FB9645-3573-4110-AB87-B5CE2FFEE8AE}" sibTransId="{537D3D51-161B-4D37-9660-819E09F7A755}"/>
    <dgm:cxn modelId="{CEE1D472-8878-4A33-88DC-F2A1B7F2EDEC}" type="presOf" srcId="{93A088C8-BEFE-4FC2-AC62-42981229D58C}" destId="{141E26F8-32F6-4286-9595-BE6609A017FF}" srcOrd="0" destOrd="0" presId="urn:microsoft.com/office/officeart/2005/8/layout/hList1"/>
    <dgm:cxn modelId="{0E1C2558-5257-4FFB-BCD0-971BA8A8B5E7}" type="presOf" srcId="{2C9BBD36-DF95-44EB-9C5F-BCADAC8C2408}" destId="{39E4F44A-83CB-4FC2-A2C6-E3592605B862}" srcOrd="0" destOrd="0" presId="urn:microsoft.com/office/officeart/2005/8/layout/hList1"/>
    <dgm:cxn modelId="{AF696C58-0D01-4838-8334-7DEC3CF5DF2B}" type="presOf" srcId="{CC7CF131-D712-4C63-ABB3-41C372D9047C}" destId="{39E4F44A-83CB-4FC2-A2C6-E3592605B862}" srcOrd="0" destOrd="1" presId="urn:microsoft.com/office/officeart/2005/8/layout/hList1"/>
    <dgm:cxn modelId="{2B415879-D797-423D-AAD6-C13B0F247945}" type="presOf" srcId="{54358AFE-CF41-4D2C-AF7C-C585AB6A32F6}" destId="{2C5CB986-43DF-419D-A253-75E16FF4EBF0}" srcOrd="0" destOrd="0" presId="urn:microsoft.com/office/officeart/2005/8/layout/hList1"/>
    <dgm:cxn modelId="{A21A3880-92FC-4623-B8E8-38381E6083BB}" srcId="{38990B2F-D07E-4DFE-8EFE-8721E29C9A0D}" destId="{15792F2B-753E-41A7-9C34-1E7E5B626FF2}" srcOrd="3" destOrd="0" parTransId="{6FEC0D85-1343-40EC-A4E4-82D70E921507}" sibTransId="{AD3C10FA-E68A-492E-8B0D-820B910BCB23}"/>
    <dgm:cxn modelId="{61ED7B9E-80FE-4DD1-A9C8-9ECA20E0CE9A}" srcId="{38990B2F-D07E-4DFE-8EFE-8721E29C9A0D}" destId="{2C9BBD36-DF95-44EB-9C5F-BCADAC8C2408}" srcOrd="0" destOrd="0" parTransId="{B46B5796-1080-46C8-BE35-FDE01AA38C4F}" sibTransId="{E18AEC42-23AE-4253-B7A9-4E05147546CB}"/>
    <dgm:cxn modelId="{42E382A8-F30F-47D2-B186-5897A19B4DA0}" srcId="{38990B2F-D07E-4DFE-8EFE-8721E29C9A0D}" destId="{CC7CF131-D712-4C63-ABB3-41C372D9047C}" srcOrd="1" destOrd="0" parTransId="{326880E6-81F0-40E3-BFD2-714F3B621ABB}" sibTransId="{FC42C408-2B23-4F2A-A7DC-A6DECF45A54F}"/>
    <dgm:cxn modelId="{E60A6DB6-2C93-4B41-80FB-2801EA2DA81C}" type="presOf" srcId="{9C8602B6-6F96-42D9-B391-8BF620D64D06}" destId="{141E26F8-32F6-4286-9595-BE6609A017FF}" srcOrd="0" destOrd="3" presId="urn:microsoft.com/office/officeart/2005/8/layout/hList1"/>
    <dgm:cxn modelId="{7EC8B2C3-2652-4788-9119-9A06C38076D2}" type="presOf" srcId="{3562BF23-6387-4622-B022-332F88A54C1A}" destId="{2C5CB986-43DF-419D-A253-75E16FF4EBF0}" srcOrd="0" destOrd="3" presId="urn:microsoft.com/office/officeart/2005/8/layout/hList1"/>
    <dgm:cxn modelId="{EB7451CB-2D7D-4B9D-BCCB-76DB835153BE}" type="presOf" srcId="{B123EF67-32E3-4159-AB17-20F284203FFC}" destId="{4283E8B8-13B7-44E4-AA68-FEBDFCEA56E2}" srcOrd="0" destOrd="0" presId="urn:microsoft.com/office/officeart/2005/8/layout/hList1"/>
    <dgm:cxn modelId="{BFEECBDC-3989-457B-ABF5-57E6575FD1D3}" srcId="{38990B2F-D07E-4DFE-8EFE-8721E29C9A0D}" destId="{475F57A0-E4A8-402E-B92E-ACA91562C33F}" srcOrd="2" destOrd="0" parTransId="{299A6927-D032-4B02-8D82-2837EF53B0DA}" sibTransId="{C837B47B-A5E5-4F1E-9DBA-DD491EA89DC1}"/>
    <dgm:cxn modelId="{E1E3F5E2-ED5E-4E93-83C6-4376358CF513}" type="presOf" srcId="{983784ED-2C7D-4AFC-8CBE-18EF57C790A2}" destId="{2C5CB986-43DF-419D-A253-75E16FF4EBF0}" srcOrd="0" destOrd="2" presId="urn:microsoft.com/office/officeart/2005/8/layout/hList1"/>
    <dgm:cxn modelId="{F2419AE6-1E89-4327-BF5B-8D5BA77E8088}" type="presOf" srcId="{15792F2B-753E-41A7-9C34-1E7E5B626FF2}" destId="{39E4F44A-83CB-4FC2-A2C6-E3592605B862}" srcOrd="0" destOrd="3" presId="urn:microsoft.com/office/officeart/2005/8/layout/hList1"/>
    <dgm:cxn modelId="{3F9635F2-1348-4108-A2E9-D4DC8776A7F7}" srcId="{B123EF67-32E3-4159-AB17-20F284203FFC}" destId="{38990B2F-D07E-4DFE-8EFE-8721E29C9A0D}" srcOrd="2" destOrd="0" parTransId="{26C76893-E212-41D3-9219-0AB5AE695B21}" sibTransId="{811F7BF9-A0AC-410A-97F7-0CA9AE0C69E8}"/>
    <dgm:cxn modelId="{F5AC89F3-834C-4911-99B1-25586EC510A3}" type="presOf" srcId="{AB7B0FA3-BCC3-4D79-A936-0F23F9B7B6AD}" destId="{081A83F5-5C75-4E8A-8A1C-86F9ADAD9595}" srcOrd="0" destOrd="0" presId="urn:microsoft.com/office/officeart/2005/8/layout/hList1"/>
    <dgm:cxn modelId="{E7C03EF8-20AB-452D-9D6B-2FC98CCDBE23}" srcId="{B123EF67-32E3-4159-AB17-20F284203FFC}" destId="{8601617D-48B1-432F-8AB8-F754E4311396}" srcOrd="1" destOrd="0" parTransId="{FC23F524-D247-4A4E-A1E5-420EA9FD6E9C}" sibTransId="{F3B5FE50-0469-41E4-9A81-75655F5F6342}"/>
    <dgm:cxn modelId="{E993C8F8-B79F-43EC-9424-14D208D266A0}" srcId="{8601617D-48B1-432F-8AB8-F754E4311396}" destId="{54358AFE-CF41-4D2C-AF7C-C585AB6A32F6}" srcOrd="0" destOrd="0" parTransId="{E1AB6F5A-21B6-43FC-B419-1E0EF5F693E8}" sibTransId="{3D4898B1-0C34-4FC4-A3CF-20329C53AB6B}"/>
    <dgm:cxn modelId="{1D3855FC-5EA4-45AF-8075-55DD6CF995CD}" srcId="{B123EF67-32E3-4159-AB17-20F284203FFC}" destId="{AB7B0FA3-BCC3-4D79-A936-0F23F9B7B6AD}" srcOrd="0" destOrd="0" parTransId="{6E369083-82E1-4357-B429-A39F44E20D9E}" sibTransId="{0CA479B6-2074-472F-A4FA-0BEF7E093E04}"/>
    <dgm:cxn modelId="{C19E8FFF-DB65-4570-AD33-A32C7F604CE5}" srcId="{AB7B0FA3-BCC3-4D79-A936-0F23F9B7B6AD}" destId="{9C8602B6-6F96-42D9-B391-8BF620D64D06}" srcOrd="3" destOrd="0" parTransId="{F2A8EAC4-2672-4AF7-8EE8-94E2C1DF49D8}" sibTransId="{B1BDF242-00FA-4C26-8A2A-AFDF70B70896}"/>
    <dgm:cxn modelId="{4ECC4CA2-41C4-4658-9626-D07EFE80286F}" type="presParOf" srcId="{4283E8B8-13B7-44E4-AA68-FEBDFCEA56E2}" destId="{409A1174-174B-49BE-B54A-286B0F645C29}" srcOrd="0" destOrd="0" presId="urn:microsoft.com/office/officeart/2005/8/layout/hList1"/>
    <dgm:cxn modelId="{C191ACB9-CA92-4454-A135-FEB9D010BAF1}" type="presParOf" srcId="{409A1174-174B-49BE-B54A-286B0F645C29}" destId="{081A83F5-5C75-4E8A-8A1C-86F9ADAD9595}" srcOrd="0" destOrd="0" presId="urn:microsoft.com/office/officeart/2005/8/layout/hList1"/>
    <dgm:cxn modelId="{E75B5F61-25D2-4CA9-9EF7-E1F5F3659BDB}" type="presParOf" srcId="{409A1174-174B-49BE-B54A-286B0F645C29}" destId="{141E26F8-32F6-4286-9595-BE6609A017FF}" srcOrd="1" destOrd="0" presId="urn:microsoft.com/office/officeart/2005/8/layout/hList1"/>
    <dgm:cxn modelId="{399B434E-F363-496C-AFE8-A9D038BD9A59}" type="presParOf" srcId="{4283E8B8-13B7-44E4-AA68-FEBDFCEA56E2}" destId="{BAC172A0-2F0B-4172-A4F5-A07794BCB0CC}" srcOrd="1" destOrd="0" presId="urn:microsoft.com/office/officeart/2005/8/layout/hList1"/>
    <dgm:cxn modelId="{7E84A045-1736-4A78-9877-89E44E69303F}" type="presParOf" srcId="{4283E8B8-13B7-44E4-AA68-FEBDFCEA56E2}" destId="{8A4A2430-BE4C-4141-9C93-44634896F20B}" srcOrd="2" destOrd="0" presId="urn:microsoft.com/office/officeart/2005/8/layout/hList1"/>
    <dgm:cxn modelId="{BC804B29-EEC5-4EE7-BEB8-4C1041D8283F}" type="presParOf" srcId="{8A4A2430-BE4C-4141-9C93-44634896F20B}" destId="{A9C53C7F-7532-4FA9-9718-B5F17F4A185E}" srcOrd="0" destOrd="0" presId="urn:microsoft.com/office/officeart/2005/8/layout/hList1"/>
    <dgm:cxn modelId="{70D5F4BF-D489-490A-86E4-82ADD7031B7A}" type="presParOf" srcId="{8A4A2430-BE4C-4141-9C93-44634896F20B}" destId="{2C5CB986-43DF-419D-A253-75E16FF4EBF0}" srcOrd="1" destOrd="0" presId="urn:microsoft.com/office/officeart/2005/8/layout/hList1"/>
    <dgm:cxn modelId="{FFB8922F-D89D-4B11-B603-0E859237B434}" type="presParOf" srcId="{4283E8B8-13B7-44E4-AA68-FEBDFCEA56E2}" destId="{264A4A30-61B6-4FEF-98BA-A29A4C989318}" srcOrd="3" destOrd="0" presId="urn:microsoft.com/office/officeart/2005/8/layout/hList1"/>
    <dgm:cxn modelId="{66312934-E037-46C7-8696-F81854125B05}" type="presParOf" srcId="{4283E8B8-13B7-44E4-AA68-FEBDFCEA56E2}" destId="{F391CD18-215E-4B57-B631-E418DE7769D7}" srcOrd="4" destOrd="0" presId="urn:microsoft.com/office/officeart/2005/8/layout/hList1"/>
    <dgm:cxn modelId="{435B3F49-C84C-4C8A-8C40-B093C42C9EFD}" type="presParOf" srcId="{F391CD18-215E-4B57-B631-E418DE7769D7}" destId="{A678310C-338B-4909-B0C3-6EA348FFAEC1}" srcOrd="0" destOrd="0" presId="urn:microsoft.com/office/officeart/2005/8/layout/hList1"/>
    <dgm:cxn modelId="{28DFD2EE-7F70-4CBC-B7CE-755240B2EBF0}" type="presParOf" srcId="{F391CD18-215E-4B57-B631-E418DE7769D7}" destId="{39E4F44A-83CB-4FC2-A2C6-E3592605B862}" srcOrd="1" destOrd="0" presId="urn:microsoft.com/office/officeart/2005/8/layout/hList1"/>
  </dgm:cxnLst>
  <dgm:bg>
    <a:effectLst>
      <a:outerShdw blurRad="50800" dist="38100" dir="2700000" algn="tl" rotWithShape="0">
        <a:prstClr val="black">
          <a:alpha val="40000"/>
        </a:prstClr>
      </a:outerShdw>
    </a:effect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B123EF67-32E3-4159-AB17-20F284203FFC}" type="doc">
      <dgm:prSet loTypeId="urn:microsoft.com/office/officeart/2005/8/layout/hList1" loCatId="list" qsTypeId="urn:microsoft.com/office/officeart/2005/8/quickstyle/simple5" qsCatId="simple" csTypeId="urn:microsoft.com/office/officeart/2005/8/colors/accent3_2" csCatId="accent3" phldr="1"/>
      <dgm:spPr/>
      <dgm:t>
        <a:bodyPr/>
        <a:lstStyle/>
        <a:p>
          <a:endParaRPr lang="es-CO"/>
        </a:p>
      </dgm:t>
    </dgm:pt>
    <dgm:pt modelId="{AB7B0FA3-BCC3-4D79-A936-0F23F9B7B6AD}">
      <dgm:prSet phldrT="[Texto]" custT="1"/>
      <dgm:spPr/>
      <dgm:t>
        <a:bodyPr/>
        <a:lstStyle/>
        <a:p>
          <a:r>
            <a:rPr lang="es-CO" sz="1200" b="1">
              <a:solidFill>
                <a:schemeClr val="bg1"/>
              </a:solidFill>
            </a:rPr>
            <a:t>Capital Humano</a:t>
          </a:r>
        </a:p>
      </dgm:t>
    </dgm:pt>
    <dgm:pt modelId="{6E369083-82E1-4357-B429-A39F44E20D9E}" type="parTrans" cxnId="{1D3855FC-5EA4-45AF-8075-55DD6CF995CD}">
      <dgm:prSet/>
      <dgm:spPr/>
      <dgm:t>
        <a:bodyPr/>
        <a:lstStyle/>
        <a:p>
          <a:endParaRPr lang="es-CO">
            <a:solidFill>
              <a:sysClr val="windowText" lastClr="000000"/>
            </a:solidFill>
          </a:endParaRPr>
        </a:p>
      </dgm:t>
    </dgm:pt>
    <dgm:pt modelId="{0CA479B6-2074-472F-A4FA-0BEF7E093E04}" type="sibTrans" cxnId="{1D3855FC-5EA4-45AF-8075-55DD6CF995CD}">
      <dgm:prSet/>
      <dgm:spPr/>
      <dgm:t>
        <a:bodyPr/>
        <a:lstStyle/>
        <a:p>
          <a:endParaRPr lang="es-CO">
            <a:solidFill>
              <a:sysClr val="windowText" lastClr="000000"/>
            </a:solidFill>
          </a:endParaRPr>
        </a:p>
      </dgm:t>
    </dgm:pt>
    <dgm:pt modelId="{93A088C8-BEFE-4FC2-AC62-42981229D58C}">
      <dgm:prSet phldrT="[Texto]"/>
      <dgm:spPr/>
      <dgm:t>
        <a:bodyPr/>
        <a:lstStyle/>
        <a:p>
          <a:r>
            <a:rPr lang="es-CO">
              <a:solidFill>
                <a:sysClr val="windowText" lastClr="000000"/>
              </a:solidFill>
            </a:rPr>
            <a:t>Capacitado</a:t>
          </a:r>
        </a:p>
      </dgm:t>
    </dgm:pt>
    <dgm:pt modelId="{6A65F390-A723-418B-A676-1A395001D0AB}" type="parTrans" cxnId="{65035929-8E05-499E-A0E5-346C4E8CF3A5}">
      <dgm:prSet/>
      <dgm:spPr/>
      <dgm:t>
        <a:bodyPr/>
        <a:lstStyle/>
        <a:p>
          <a:endParaRPr lang="es-CO">
            <a:solidFill>
              <a:sysClr val="windowText" lastClr="000000"/>
            </a:solidFill>
          </a:endParaRPr>
        </a:p>
      </dgm:t>
    </dgm:pt>
    <dgm:pt modelId="{780C7761-0951-446F-BDE7-9CDB9A5C1D9A}" type="sibTrans" cxnId="{65035929-8E05-499E-A0E5-346C4E8CF3A5}">
      <dgm:prSet/>
      <dgm:spPr/>
      <dgm:t>
        <a:bodyPr/>
        <a:lstStyle/>
        <a:p>
          <a:endParaRPr lang="es-CO">
            <a:solidFill>
              <a:sysClr val="windowText" lastClr="000000"/>
            </a:solidFill>
          </a:endParaRPr>
        </a:p>
      </dgm:t>
    </dgm:pt>
    <dgm:pt modelId="{8601617D-48B1-432F-8AB8-F754E4311396}">
      <dgm:prSet phldrT="[Texto]" custT="1"/>
      <dgm:spPr/>
      <dgm:t>
        <a:bodyPr/>
        <a:lstStyle/>
        <a:p>
          <a:r>
            <a:rPr lang="es-CO" sz="1200" b="1">
              <a:solidFill>
                <a:schemeClr val="bg1"/>
              </a:solidFill>
            </a:rPr>
            <a:t>Capital Tecnológico</a:t>
          </a:r>
        </a:p>
      </dgm:t>
    </dgm:pt>
    <dgm:pt modelId="{FC23F524-D247-4A4E-A1E5-420EA9FD6E9C}" type="parTrans" cxnId="{E7C03EF8-20AB-452D-9D6B-2FC98CCDBE23}">
      <dgm:prSet/>
      <dgm:spPr/>
      <dgm:t>
        <a:bodyPr/>
        <a:lstStyle/>
        <a:p>
          <a:endParaRPr lang="es-CO">
            <a:solidFill>
              <a:sysClr val="windowText" lastClr="000000"/>
            </a:solidFill>
          </a:endParaRPr>
        </a:p>
      </dgm:t>
    </dgm:pt>
    <dgm:pt modelId="{F3B5FE50-0469-41E4-9A81-75655F5F6342}" type="sibTrans" cxnId="{E7C03EF8-20AB-452D-9D6B-2FC98CCDBE23}">
      <dgm:prSet/>
      <dgm:spPr/>
      <dgm:t>
        <a:bodyPr/>
        <a:lstStyle/>
        <a:p>
          <a:endParaRPr lang="es-CO">
            <a:solidFill>
              <a:sysClr val="windowText" lastClr="000000"/>
            </a:solidFill>
          </a:endParaRPr>
        </a:p>
      </dgm:t>
    </dgm:pt>
    <dgm:pt modelId="{54358AFE-CF41-4D2C-AF7C-C585AB6A32F6}">
      <dgm:prSet phldrT="[Texto]"/>
      <dgm:spPr/>
      <dgm:t>
        <a:bodyPr/>
        <a:lstStyle/>
        <a:p>
          <a:r>
            <a:rPr lang="es-CO">
              <a:solidFill>
                <a:sysClr val="windowText" lastClr="000000"/>
              </a:solidFill>
            </a:rPr>
            <a:t>Maquinaria, equipos y utensilios</a:t>
          </a:r>
        </a:p>
      </dgm:t>
    </dgm:pt>
    <dgm:pt modelId="{E1AB6F5A-21B6-43FC-B419-1E0EF5F693E8}" type="parTrans" cxnId="{E993C8F8-B79F-43EC-9424-14D208D266A0}">
      <dgm:prSet/>
      <dgm:spPr/>
      <dgm:t>
        <a:bodyPr/>
        <a:lstStyle/>
        <a:p>
          <a:endParaRPr lang="es-CO">
            <a:solidFill>
              <a:sysClr val="windowText" lastClr="000000"/>
            </a:solidFill>
          </a:endParaRPr>
        </a:p>
      </dgm:t>
    </dgm:pt>
    <dgm:pt modelId="{3D4898B1-0C34-4FC4-A3CF-20329C53AB6B}" type="sibTrans" cxnId="{E993C8F8-B79F-43EC-9424-14D208D266A0}">
      <dgm:prSet/>
      <dgm:spPr/>
      <dgm:t>
        <a:bodyPr/>
        <a:lstStyle/>
        <a:p>
          <a:endParaRPr lang="es-CO">
            <a:solidFill>
              <a:sysClr val="windowText" lastClr="000000"/>
            </a:solidFill>
          </a:endParaRPr>
        </a:p>
      </dgm:t>
    </dgm:pt>
    <dgm:pt modelId="{38990B2F-D07E-4DFE-8EFE-8721E29C9A0D}">
      <dgm:prSet phldrT="[Texto]" custT="1"/>
      <dgm:spPr/>
      <dgm:t>
        <a:bodyPr/>
        <a:lstStyle/>
        <a:p>
          <a:r>
            <a:rPr lang="es-CO" sz="1200" b="1">
              <a:solidFill>
                <a:schemeClr val="bg1"/>
              </a:solidFill>
            </a:rPr>
            <a:t>Capital Organizacional</a:t>
          </a:r>
        </a:p>
      </dgm:t>
    </dgm:pt>
    <dgm:pt modelId="{26C76893-E212-41D3-9219-0AB5AE695B21}" type="parTrans" cxnId="{3F9635F2-1348-4108-A2E9-D4DC8776A7F7}">
      <dgm:prSet/>
      <dgm:spPr/>
      <dgm:t>
        <a:bodyPr/>
        <a:lstStyle/>
        <a:p>
          <a:endParaRPr lang="es-CO">
            <a:solidFill>
              <a:sysClr val="windowText" lastClr="000000"/>
            </a:solidFill>
          </a:endParaRPr>
        </a:p>
      </dgm:t>
    </dgm:pt>
    <dgm:pt modelId="{811F7BF9-A0AC-410A-97F7-0CA9AE0C69E8}" type="sibTrans" cxnId="{3F9635F2-1348-4108-A2E9-D4DC8776A7F7}">
      <dgm:prSet/>
      <dgm:spPr/>
      <dgm:t>
        <a:bodyPr/>
        <a:lstStyle/>
        <a:p>
          <a:endParaRPr lang="es-CO">
            <a:solidFill>
              <a:sysClr val="windowText" lastClr="000000"/>
            </a:solidFill>
          </a:endParaRPr>
        </a:p>
      </dgm:t>
    </dgm:pt>
    <dgm:pt modelId="{2C9BBD36-DF95-44EB-9C5F-BCADAC8C2408}">
      <dgm:prSet phldrT="[Texto]"/>
      <dgm:spPr/>
      <dgm:t>
        <a:bodyPr/>
        <a:lstStyle/>
        <a:p>
          <a:r>
            <a:rPr lang="es-CO">
              <a:solidFill>
                <a:sysClr val="windowText" lastClr="000000"/>
              </a:solidFill>
            </a:rPr>
            <a:t>Cultura (Políticas y Practicas)</a:t>
          </a:r>
        </a:p>
      </dgm:t>
    </dgm:pt>
    <dgm:pt modelId="{B46B5796-1080-46C8-BE35-FDE01AA38C4F}" type="parTrans" cxnId="{61ED7B9E-80FE-4DD1-A9C8-9ECA20E0CE9A}">
      <dgm:prSet/>
      <dgm:spPr/>
      <dgm:t>
        <a:bodyPr/>
        <a:lstStyle/>
        <a:p>
          <a:endParaRPr lang="es-CO">
            <a:solidFill>
              <a:sysClr val="windowText" lastClr="000000"/>
            </a:solidFill>
          </a:endParaRPr>
        </a:p>
      </dgm:t>
    </dgm:pt>
    <dgm:pt modelId="{E18AEC42-23AE-4253-B7A9-4E05147546CB}" type="sibTrans" cxnId="{61ED7B9E-80FE-4DD1-A9C8-9ECA20E0CE9A}">
      <dgm:prSet/>
      <dgm:spPr/>
      <dgm:t>
        <a:bodyPr/>
        <a:lstStyle/>
        <a:p>
          <a:endParaRPr lang="es-CO">
            <a:solidFill>
              <a:sysClr val="windowText" lastClr="000000"/>
            </a:solidFill>
          </a:endParaRPr>
        </a:p>
      </dgm:t>
    </dgm:pt>
    <dgm:pt modelId="{84A371C9-23C7-4129-8DE4-79F76BF92AF8}">
      <dgm:prSet phldrT="[Texto]"/>
      <dgm:spPr/>
      <dgm:t>
        <a:bodyPr/>
        <a:lstStyle/>
        <a:p>
          <a:r>
            <a:rPr lang="es-CO">
              <a:solidFill>
                <a:sysClr val="windowText" lastClr="000000"/>
              </a:solidFill>
            </a:rPr>
            <a:t>Adecuado (según perfil)</a:t>
          </a:r>
        </a:p>
      </dgm:t>
    </dgm:pt>
    <dgm:pt modelId="{0B6559E8-D189-49A4-8AE0-9AF8A45C61F7}" type="parTrans" cxnId="{524F9DA6-A8F1-4A5A-A860-1E05BDCF2AA4}">
      <dgm:prSet/>
      <dgm:spPr/>
      <dgm:t>
        <a:bodyPr/>
        <a:lstStyle/>
        <a:p>
          <a:endParaRPr lang="es-CO"/>
        </a:p>
      </dgm:t>
    </dgm:pt>
    <dgm:pt modelId="{35C73B31-86E8-4AAA-B56C-C573FF3B7942}" type="sibTrans" cxnId="{524F9DA6-A8F1-4A5A-A860-1E05BDCF2AA4}">
      <dgm:prSet/>
      <dgm:spPr/>
      <dgm:t>
        <a:bodyPr/>
        <a:lstStyle/>
        <a:p>
          <a:endParaRPr lang="es-CO"/>
        </a:p>
      </dgm:t>
    </dgm:pt>
    <dgm:pt modelId="{CDEB5BD1-E7FF-4A5B-876D-24172BAD962C}">
      <dgm:prSet phldrT="[Texto]"/>
      <dgm:spPr/>
      <dgm:t>
        <a:bodyPr/>
        <a:lstStyle/>
        <a:p>
          <a:r>
            <a:rPr lang="es-CO">
              <a:solidFill>
                <a:sysClr val="windowText" lastClr="000000"/>
              </a:solidFill>
            </a:rPr>
            <a:t>Satisfecho (Bienestar)</a:t>
          </a:r>
        </a:p>
      </dgm:t>
    </dgm:pt>
    <dgm:pt modelId="{24ED7D45-7754-4D32-A1FE-5CF4164525EB}" type="parTrans" cxnId="{681FFC3A-CCFB-4191-84C2-B60D566DAB91}">
      <dgm:prSet/>
      <dgm:spPr/>
      <dgm:t>
        <a:bodyPr/>
        <a:lstStyle/>
        <a:p>
          <a:endParaRPr lang="es-CO"/>
        </a:p>
      </dgm:t>
    </dgm:pt>
    <dgm:pt modelId="{C7C36C5C-BD97-4AA0-8336-2B6A426AC3BE}" type="sibTrans" cxnId="{681FFC3A-CCFB-4191-84C2-B60D566DAB91}">
      <dgm:prSet/>
      <dgm:spPr/>
      <dgm:t>
        <a:bodyPr/>
        <a:lstStyle/>
        <a:p>
          <a:endParaRPr lang="es-CO"/>
        </a:p>
      </dgm:t>
    </dgm:pt>
    <dgm:pt modelId="{C42CBB50-7722-4999-9707-651790D295C1}">
      <dgm:prSet phldrT="[Texto]"/>
      <dgm:spPr/>
      <dgm:t>
        <a:bodyPr/>
        <a:lstStyle/>
        <a:p>
          <a:r>
            <a:rPr lang="es-CO">
              <a:solidFill>
                <a:sysClr val="windowText" lastClr="000000"/>
              </a:solidFill>
            </a:rPr>
            <a:t>Instalaciones e infraestructura</a:t>
          </a:r>
        </a:p>
      </dgm:t>
    </dgm:pt>
    <dgm:pt modelId="{909A4900-3091-4E0D-9E4D-CE00FD9F3BE6}" type="parTrans" cxnId="{36A50D7D-9221-4048-A4A2-4729F7F71AA2}">
      <dgm:prSet/>
      <dgm:spPr/>
      <dgm:t>
        <a:bodyPr/>
        <a:lstStyle/>
        <a:p>
          <a:endParaRPr lang="es-CO"/>
        </a:p>
      </dgm:t>
    </dgm:pt>
    <dgm:pt modelId="{DB7EDE93-362B-4725-9410-5A0AA893BE08}" type="sibTrans" cxnId="{36A50D7D-9221-4048-A4A2-4729F7F71AA2}">
      <dgm:prSet/>
      <dgm:spPr/>
      <dgm:t>
        <a:bodyPr/>
        <a:lstStyle/>
        <a:p>
          <a:endParaRPr lang="es-CO"/>
        </a:p>
      </dgm:t>
    </dgm:pt>
    <dgm:pt modelId="{90399266-47BA-4160-B7F4-24AC79A95DAB}">
      <dgm:prSet phldrT="[Texto]"/>
      <dgm:spPr/>
      <dgm:t>
        <a:bodyPr/>
        <a:lstStyle/>
        <a:p>
          <a:r>
            <a:rPr lang="es-CO">
              <a:solidFill>
                <a:sysClr val="windowText" lastClr="000000"/>
              </a:solidFill>
            </a:rPr>
            <a:t>Información y Digitalización</a:t>
          </a:r>
        </a:p>
      </dgm:t>
    </dgm:pt>
    <dgm:pt modelId="{C4E8FDBD-12B5-4DC2-8F0D-8C0F22C865B3}" type="parTrans" cxnId="{2B884438-5B0D-45D0-B776-56157216CB7F}">
      <dgm:prSet/>
      <dgm:spPr/>
      <dgm:t>
        <a:bodyPr/>
        <a:lstStyle/>
        <a:p>
          <a:endParaRPr lang="es-CO"/>
        </a:p>
      </dgm:t>
    </dgm:pt>
    <dgm:pt modelId="{73390EFB-F8F9-4CF3-B25B-F94D8E0DC620}" type="sibTrans" cxnId="{2B884438-5B0D-45D0-B776-56157216CB7F}">
      <dgm:prSet/>
      <dgm:spPr/>
      <dgm:t>
        <a:bodyPr/>
        <a:lstStyle/>
        <a:p>
          <a:endParaRPr lang="es-CO"/>
        </a:p>
      </dgm:t>
    </dgm:pt>
    <dgm:pt modelId="{36CD1489-897B-409F-8CD1-60A7A8F441CD}">
      <dgm:prSet phldrT="[Texto]"/>
      <dgm:spPr/>
      <dgm:t>
        <a:bodyPr/>
        <a:lstStyle/>
        <a:p>
          <a:r>
            <a:rPr lang="es-CO">
              <a:solidFill>
                <a:sysClr val="windowText" lastClr="000000"/>
              </a:solidFill>
            </a:rPr>
            <a:t>Control y seguimiento (Liderazgo y trabajo en equipo, comités)</a:t>
          </a:r>
        </a:p>
      </dgm:t>
    </dgm:pt>
    <dgm:pt modelId="{B6B11B81-C76B-4C61-801B-244BF10F2E13}" type="parTrans" cxnId="{18ED86EE-24D5-4941-A37A-7DFCDABA57D9}">
      <dgm:prSet/>
      <dgm:spPr/>
      <dgm:t>
        <a:bodyPr/>
        <a:lstStyle/>
        <a:p>
          <a:endParaRPr lang="es-CO"/>
        </a:p>
      </dgm:t>
    </dgm:pt>
    <dgm:pt modelId="{4903BF21-22D0-4431-B9C4-1B432A9B56A5}" type="sibTrans" cxnId="{18ED86EE-24D5-4941-A37A-7DFCDABA57D9}">
      <dgm:prSet/>
      <dgm:spPr/>
      <dgm:t>
        <a:bodyPr/>
        <a:lstStyle/>
        <a:p>
          <a:endParaRPr lang="es-CO"/>
        </a:p>
      </dgm:t>
    </dgm:pt>
    <dgm:pt modelId="{3BFF86D4-A045-442E-8F8B-497800B4CB4C}">
      <dgm:prSet phldrT="[Texto]"/>
      <dgm:spPr/>
      <dgm:t>
        <a:bodyPr/>
        <a:lstStyle/>
        <a:p>
          <a:r>
            <a:rPr lang="es-CO">
              <a:solidFill>
                <a:sysClr val="windowText" lastClr="000000"/>
              </a:solidFill>
            </a:rPr>
            <a:t>Sistema de gestión (alineación con la estrategia)</a:t>
          </a:r>
        </a:p>
      </dgm:t>
    </dgm:pt>
    <dgm:pt modelId="{2CF5857C-733F-4B3E-B414-59C3B52F633B}" type="parTrans" cxnId="{F85BE223-9BDE-4047-91C3-D65F2A256D01}">
      <dgm:prSet/>
      <dgm:spPr/>
      <dgm:t>
        <a:bodyPr/>
        <a:lstStyle/>
        <a:p>
          <a:endParaRPr lang="es-CO"/>
        </a:p>
      </dgm:t>
    </dgm:pt>
    <dgm:pt modelId="{8BCADB60-41D9-4120-A89D-858ADAD76C1F}" type="sibTrans" cxnId="{F85BE223-9BDE-4047-91C3-D65F2A256D01}">
      <dgm:prSet/>
      <dgm:spPr/>
      <dgm:t>
        <a:bodyPr/>
        <a:lstStyle/>
        <a:p>
          <a:endParaRPr lang="es-CO"/>
        </a:p>
      </dgm:t>
    </dgm:pt>
    <dgm:pt modelId="{4283E8B8-13B7-44E4-AA68-FEBDFCEA56E2}" type="pres">
      <dgm:prSet presAssocID="{B123EF67-32E3-4159-AB17-20F284203FFC}" presName="Name0" presStyleCnt="0">
        <dgm:presLayoutVars>
          <dgm:dir/>
          <dgm:animLvl val="lvl"/>
          <dgm:resizeHandles val="exact"/>
        </dgm:presLayoutVars>
      </dgm:prSet>
      <dgm:spPr/>
    </dgm:pt>
    <dgm:pt modelId="{409A1174-174B-49BE-B54A-286B0F645C29}" type="pres">
      <dgm:prSet presAssocID="{AB7B0FA3-BCC3-4D79-A936-0F23F9B7B6AD}" presName="composite" presStyleCnt="0"/>
      <dgm:spPr/>
    </dgm:pt>
    <dgm:pt modelId="{081A83F5-5C75-4E8A-8A1C-86F9ADAD9595}" type="pres">
      <dgm:prSet presAssocID="{AB7B0FA3-BCC3-4D79-A936-0F23F9B7B6AD}" presName="parTx" presStyleLbl="alignNode1" presStyleIdx="0" presStyleCnt="3">
        <dgm:presLayoutVars>
          <dgm:chMax val="0"/>
          <dgm:chPref val="0"/>
          <dgm:bulletEnabled val="1"/>
        </dgm:presLayoutVars>
      </dgm:prSet>
      <dgm:spPr/>
    </dgm:pt>
    <dgm:pt modelId="{141E26F8-32F6-4286-9595-BE6609A017FF}" type="pres">
      <dgm:prSet presAssocID="{AB7B0FA3-BCC3-4D79-A936-0F23F9B7B6AD}" presName="desTx" presStyleLbl="alignAccFollowNode1" presStyleIdx="0" presStyleCnt="3">
        <dgm:presLayoutVars>
          <dgm:bulletEnabled val="1"/>
        </dgm:presLayoutVars>
      </dgm:prSet>
      <dgm:spPr/>
    </dgm:pt>
    <dgm:pt modelId="{BAC172A0-2F0B-4172-A4F5-A07794BCB0CC}" type="pres">
      <dgm:prSet presAssocID="{0CA479B6-2074-472F-A4FA-0BEF7E093E04}" presName="space" presStyleCnt="0"/>
      <dgm:spPr/>
    </dgm:pt>
    <dgm:pt modelId="{8A4A2430-BE4C-4141-9C93-44634896F20B}" type="pres">
      <dgm:prSet presAssocID="{8601617D-48B1-432F-8AB8-F754E4311396}" presName="composite" presStyleCnt="0"/>
      <dgm:spPr/>
    </dgm:pt>
    <dgm:pt modelId="{A9C53C7F-7532-4FA9-9718-B5F17F4A185E}" type="pres">
      <dgm:prSet presAssocID="{8601617D-48B1-432F-8AB8-F754E4311396}" presName="parTx" presStyleLbl="alignNode1" presStyleIdx="1" presStyleCnt="3">
        <dgm:presLayoutVars>
          <dgm:chMax val="0"/>
          <dgm:chPref val="0"/>
          <dgm:bulletEnabled val="1"/>
        </dgm:presLayoutVars>
      </dgm:prSet>
      <dgm:spPr/>
    </dgm:pt>
    <dgm:pt modelId="{2C5CB986-43DF-419D-A253-75E16FF4EBF0}" type="pres">
      <dgm:prSet presAssocID="{8601617D-48B1-432F-8AB8-F754E4311396}" presName="desTx" presStyleLbl="alignAccFollowNode1" presStyleIdx="1" presStyleCnt="3">
        <dgm:presLayoutVars>
          <dgm:bulletEnabled val="1"/>
        </dgm:presLayoutVars>
      </dgm:prSet>
      <dgm:spPr/>
    </dgm:pt>
    <dgm:pt modelId="{264A4A30-61B6-4FEF-98BA-A29A4C989318}" type="pres">
      <dgm:prSet presAssocID="{F3B5FE50-0469-41E4-9A81-75655F5F6342}" presName="space" presStyleCnt="0"/>
      <dgm:spPr/>
    </dgm:pt>
    <dgm:pt modelId="{F391CD18-215E-4B57-B631-E418DE7769D7}" type="pres">
      <dgm:prSet presAssocID="{38990B2F-D07E-4DFE-8EFE-8721E29C9A0D}" presName="composite" presStyleCnt="0"/>
      <dgm:spPr/>
    </dgm:pt>
    <dgm:pt modelId="{A678310C-338B-4909-B0C3-6EA348FFAEC1}" type="pres">
      <dgm:prSet presAssocID="{38990B2F-D07E-4DFE-8EFE-8721E29C9A0D}" presName="parTx" presStyleLbl="alignNode1" presStyleIdx="2" presStyleCnt="3">
        <dgm:presLayoutVars>
          <dgm:chMax val="0"/>
          <dgm:chPref val="0"/>
          <dgm:bulletEnabled val="1"/>
        </dgm:presLayoutVars>
      </dgm:prSet>
      <dgm:spPr/>
    </dgm:pt>
    <dgm:pt modelId="{39E4F44A-83CB-4FC2-A2C6-E3592605B862}" type="pres">
      <dgm:prSet presAssocID="{38990B2F-D07E-4DFE-8EFE-8721E29C9A0D}" presName="desTx" presStyleLbl="alignAccFollowNode1" presStyleIdx="2" presStyleCnt="3">
        <dgm:presLayoutVars>
          <dgm:bulletEnabled val="1"/>
        </dgm:presLayoutVars>
      </dgm:prSet>
      <dgm:spPr/>
    </dgm:pt>
  </dgm:ptLst>
  <dgm:cxnLst>
    <dgm:cxn modelId="{FEDC2501-37A6-4A3E-A8CF-A7ED2B3D76F0}" type="presOf" srcId="{3BFF86D4-A045-442E-8F8B-497800B4CB4C}" destId="{39E4F44A-83CB-4FC2-A2C6-E3592605B862}" srcOrd="0" destOrd="2" presId="urn:microsoft.com/office/officeart/2005/8/layout/hList1"/>
    <dgm:cxn modelId="{F85BE223-9BDE-4047-91C3-D65F2A256D01}" srcId="{38990B2F-D07E-4DFE-8EFE-8721E29C9A0D}" destId="{3BFF86D4-A045-442E-8F8B-497800B4CB4C}" srcOrd="2" destOrd="0" parTransId="{2CF5857C-733F-4B3E-B414-59C3B52F633B}" sibTransId="{8BCADB60-41D9-4120-A89D-858ADAD76C1F}"/>
    <dgm:cxn modelId="{65035929-8E05-499E-A0E5-346C4E8CF3A5}" srcId="{AB7B0FA3-BCC3-4D79-A936-0F23F9B7B6AD}" destId="{93A088C8-BEFE-4FC2-AC62-42981229D58C}" srcOrd="0" destOrd="0" parTransId="{6A65F390-A723-418B-A676-1A395001D0AB}" sibTransId="{780C7761-0951-446F-BDE7-9CDB9A5C1D9A}"/>
    <dgm:cxn modelId="{A3EF1930-DF54-427F-85C5-A29969AA26F7}" type="presOf" srcId="{38990B2F-D07E-4DFE-8EFE-8721E29C9A0D}" destId="{A678310C-338B-4909-B0C3-6EA348FFAEC1}" srcOrd="0" destOrd="0" presId="urn:microsoft.com/office/officeart/2005/8/layout/hList1"/>
    <dgm:cxn modelId="{2B884438-5B0D-45D0-B776-56157216CB7F}" srcId="{8601617D-48B1-432F-8AB8-F754E4311396}" destId="{90399266-47BA-4160-B7F4-24AC79A95DAB}" srcOrd="2" destOrd="0" parTransId="{C4E8FDBD-12B5-4DC2-8F0D-8C0F22C865B3}" sibTransId="{73390EFB-F8F9-4CF3-B25B-F94D8E0DC620}"/>
    <dgm:cxn modelId="{681FFC3A-CCFB-4191-84C2-B60D566DAB91}" srcId="{AB7B0FA3-BCC3-4D79-A936-0F23F9B7B6AD}" destId="{CDEB5BD1-E7FF-4A5B-876D-24172BAD962C}" srcOrd="2" destOrd="0" parTransId="{24ED7D45-7754-4D32-A1FE-5CF4164525EB}" sibTransId="{C7C36C5C-BD97-4AA0-8336-2B6A426AC3BE}"/>
    <dgm:cxn modelId="{C6C54564-9AB1-4962-934F-28F895A65EB8}" type="presOf" srcId="{8601617D-48B1-432F-8AB8-F754E4311396}" destId="{A9C53C7F-7532-4FA9-9718-B5F17F4A185E}" srcOrd="0" destOrd="0" presId="urn:microsoft.com/office/officeart/2005/8/layout/hList1"/>
    <dgm:cxn modelId="{0F058146-C2BB-4983-9822-8A4E68DB0E46}" type="presOf" srcId="{C42CBB50-7722-4999-9707-651790D295C1}" destId="{2C5CB986-43DF-419D-A253-75E16FF4EBF0}" srcOrd="0" destOrd="1" presId="urn:microsoft.com/office/officeart/2005/8/layout/hList1"/>
    <dgm:cxn modelId="{8FAF626B-B85B-49B4-AB13-9AF7A496A4B3}" type="presOf" srcId="{CDEB5BD1-E7FF-4A5B-876D-24172BAD962C}" destId="{141E26F8-32F6-4286-9595-BE6609A017FF}" srcOrd="0" destOrd="2" presId="urn:microsoft.com/office/officeart/2005/8/layout/hList1"/>
    <dgm:cxn modelId="{CEE1D472-8878-4A33-88DC-F2A1B7F2EDEC}" type="presOf" srcId="{93A088C8-BEFE-4FC2-AC62-42981229D58C}" destId="{141E26F8-32F6-4286-9595-BE6609A017FF}" srcOrd="0" destOrd="0" presId="urn:microsoft.com/office/officeart/2005/8/layout/hList1"/>
    <dgm:cxn modelId="{0E1C2558-5257-4FFB-BCD0-971BA8A8B5E7}" type="presOf" srcId="{2C9BBD36-DF95-44EB-9C5F-BCADAC8C2408}" destId="{39E4F44A-83CB-4FC2-A2C6-E3592605B862}" srcOrd="0" destOrd="0" presId="urn:microsoft.com/office/officeart/2005/8/layout/hList1"/>
    <dgm:cxn modelId="{2B415879-D797-423D-AAD6-C13B0F247945}" type="presOf" srcId="{54358AFE-CF41-4D2C-AF7C-C585AB6A32F6}" destId="{2C5CB986-43DF-419D-A253-75E16FF4EBF0}" srcOrd="0" destOrd="0" presId="urn:microsoft.com/office/officeart/2005/8/layout/hList1"/>
    <dgm:cxn modelId="{36A50D7D-9221-4048-A4A2-4729F7F71AA2}" srcId="{8601617D-48B1-432F-8AB8-F754E4311396}" destId="{C42CBB50-7722-4999-9707-651790D295C1}" srcOrd="1" destOrd="0" parTransId="{909A4900-3091-4E0D-9E4D-CE00FD9F3BE6}" sibTransId="{DB7EDE93-362B-4725-9410-5A0AA893BE08}"/>
    <dgm:cxn modelId="{CA761E8C-BFFC-49AE-89C7-4BC21F4D2184}" type="presOf" srcId="{36CD1489-897B-409F-8CD1-60A7A8F441CD}" destId="{39E4F44A-83CB-4FC2-A2C6-E3592605B862}" srcOrd="0" destOrd="1" presId="urn:microsoft.com/office/officeart/2005/8/layout/hList1"/>
    <dgm:cxn modelId="{61ED7B9E-80FE-4DD1-A9C8-9ECA20E0CE9A}" srcId="{38990B2F-D07E-4DFE-8EFE-8721E29C9A0D}" destId="{2C9BBD36-DF95-44EB-9C5F-BCADAC8C2408}" srcOrd="0" destOrd="0" parTransId="{B46B5796-1080-46C8-BE35-FDE01AA38C4F}" sibTransId="{E18AEC42-23AE-4253-B7A9-4E05147546CB}"/>
    <dgm:cxn modelId="{524F9DA6-A8F1-4A5A-A860-1E05BDCF2AA4}" srcId="{AB7B0FA3-BCC3-4D79-A936-0F23F9B7B6AD}" destId="{84A371C9-23C7-4129-8DE4-79F76BF92AF8}" srcOrd="1" destOrd="0" parTransId="{0B6559E8-D189-49A4-8AE0-9AF8A45C61F7}" sibTransId="{35C73B31-86E8-4AAA-B56C-C573FF3B7942}"/>
    <dgm:cxn modelId="{EB7451CB-2D7D-4B9D-BCCB-76DB835153BE}" type="presOf" srcId="{B123EF67-32E3-4159-AB17-20F284203FFC}" destId="{4283E8B8-13B7-44E4-AA68-FEBDFCEA56E2}" srcOrd="0" destOrd="0" presId="urn:microsoft.com/office/officeart/2005/8/layout/hList1"/>
    <dgm:cxn modelId="{D3AFC9D9-116B-488D-968E-32D9CD250EBC}" type="presOf" srcId="{90399266-47BA-4160-B7F4-24AC79A95DAB}" destId="{2C5CB986-43DF-419D-A253-75E16FF4EBF0}" srcOrd="0" destOrd="2" presId="urn:microsoft.com/office/officeart/2005/8/layout/hList1"/>
    <dgm:cxn modelId="{18ED86EE-24D5-4941-A37A-7DFCDABA57D9}" srcId="{38990B2F-D07E-4DFE-8EFE-8721E29C9A0D}" destId="{36CD1489-897B-409F-8CD1-60A7A8F441CD}" srcOrd="1" destOrd="0" parTransId="{B6B11B81-C76B-4C61-801B-244BF10F2E13}" sibTransId="{4903BF21-22D0-4431-B9C4-1B432A9B56A5}"/>
    <dgm:cxn modelId="{3F9635F2-1348-4108-A2E9-D4DC8776A7F7}" srcId="{B123EF67-32E3-4159-AB17-20F284203FFC}" destId="{38990B2F-D07E-4DFE-8EFE-8721E29C9A0D}" srcOrd="2" destOrd="0" parTransId="{26C76893-E212-41D3-9219-0AB5AE695B21}" sibTransId="{811F7BF9-A0AC-410A-97F7-0CA9AE0C69E8}"/>
    <dgm:cxn modelId="{F5AC89F3-834C-4911-99B1-25586EC510A3}" type="presOf" srcId="{AB7B0FA3-BCC3-4D79-A936-0F23F9B7B6AD}" destId="{081A83F5-5C75-4E8A-8A1C-86F9ADAD9595}" srcOrd="0" destOrd="0" presId="urn:microsoft.com/office/officeart/2005/8/layout/hList1"/>
    <dgm:cxn modelId="{E7C03EF8-20AB-452D-9D6B-2FC98CCDBE23}" srcId="{B123EF67-32E3-4159-AB17-20F284203FFC}" destId="{8601617D-48B1-432F-8AB8-F754E4311396}" srcOrd="1" destOrd="0" parTransId="{FC23F524-D247-4A4E-A1E5-420EA9FD6E9C}" sibTransId="{F3B5FE50-0469-41E4-9A81-75655F5F6342}"/>
    <dgm:cxn modelId="{E993C8F8-B79F-43EC-9424-14D208D266A0}" srcId="{8601617D-48B1-432F-8AB8-F754E4311396}" destId="{54358AFE-CF41-4D2C-AF7C-C585AB6A32F6}" srcOrd="0" destOrd="0" parTransId="{E1AB6F5A-21B6-43FC-B419-1E0EF5F693E8}" sibTransId="{3D4898B1-0C34-4FC4-A3CF-20329C53AB6B}"/>
    <dgm:cxn modelId="{24CF76F9-6A30-4CF2-87A6-210AE4B2DC2E}" type="presOf" srcId="{84A371C9-23C7-4129-8DE4-79F76BF92AF8}" destId="{141E26F8-32F6-4286-9595-BE6609A017FF}" srcOrd="0" destOrd="1" presId="urn:microsoft.com/office/officeart/2005/8/layout/hList1"/>
    <dgm:cxn modelId="{1D3855FC-5EA4-45AF-8075-55DD6CF995CD}" srcId="{B123EF67-32E3-4159-AB17-20F284203FFC}" destId="{AB7B0FA3-BCC3-4D79-A936-0F23F9B7B6AD}" srcOrd="0" destOrd="0" parTransId="{6E369083-82E1-4357-B429-A39F44E20D9E}" sibTransId="{0CA479B6-2074-472F-A4FA-0BEF7E093E04}"/>
    <dgm:cxn modelId="{4ECC4CA2-41C4-4658-9626-D07EFE80286F}" type="presParOf" srcId="{4283E8B8-13B7-44E4-AA68-FEBDFCEA56E2}" destId="{409A1174-174B-49BE-B54A-286B0F645C29}" srcOrd="0" destOrd="0" presId="urn:microsoft.com/office/officeart/2005/8/layout/hList1"/>
    <dgm:cxn modelId="{C191ACB9-CA92-4454-A135-FEB9D010BAF1}" type="presParOf" srcId="{409A1174-174B-49BE-B54A-286B0F645C29}" destId="{081A83F5-5C75-4E8A-8A1C-86F9ADAD9595}" srcOrd="0" destOrd="0" presId="urn:microsoft.com/office/officeart/2005/8/layout/hList1"/>
    <dgm:cxn modelId="{E75B5F61-25D2-4CA9-9EF7-E1F5F3659BDB}" type="presParOf" srcId="{409A1174-174B-49BE-B54A-286B0F645C29}" destId="{141E26F8-32F6-4286-9595-BE6609A017FF}" srcOrd="1" destOrd="0" presId="urn:microsoft.com/office/officeart/2005/8/layout/hList1"/>
    <dgm:cxn modelId="{399B434E-F363-496C-AFE8-A9D038BD9A59}" type="presParOf" srcId="{4283E8B8-13B7-44E4-AA68-FEBDFCEA56E2}" destId="{BAC172A0-2F0B-4172-A4F5-A07794BCB0CC}" srcOrd="1" destOrd="0" presId="urn:microsoft.com/office/officeart/2005/8/layout/hList1"/>
    <dgm:cxn modelId="{7E84A045-1736-4A78-9877-89E44E69303F}" type="presParOf" srcId="{4283E8B8-13B7-44E4-AA68-FEBDFCEA56E2}" destId="{8A4A2430-BE4C-4141-9C93-44634896F20B}" srcOrd="2" destOrd="0" presId="urn:microsoft.com/office/officeart/2005/8/layout/hList1"/>
    <dgm:cxn modelId="{BC804B29-EEC5-4EE7-BEB8-4C1041D8283F}" type="presParOf" srcId="{8A4A2430-BE4C-4141-9C93-44634896F20B}" destId="{A9C53C7F-7532-4FA9-9718-B5F17F4A185E}" srcOrd="0" destOrd="0" presId="urn:microsoft.com/office/officeart/2005/8/layout/hList1"/>
    <dgm:cxn modelId="{70D5F4BF-D489-490A-86E4-82ADD7031B7A}" type="presParOf" srcId="{8A4A2430-BE4C-4141-9C93-44634896F20B}" destId="{2C5CB986-43DF-419D-A253-75E16FF4EBF0}" srcOrd="1" destOrd="0" presId="urn:microsoft.com/office/officeart/2005/8/layout/hList1"/>
    <dgm:cxn modelId="{FFB8922F-D89D-4B11-B603-0E859237B434}" type="presParOf" srcId="{4283E8B8-13B7-44E4-AA68-FEBDFCEA56E2}" destId="{264A4A30-61B6-4FEF-98BA-A29A4C989318}" srcOrd="3" destOrd="0" presId="urn:microsoft.com/office/officeart/2005/8/layout/hList1"/>
    <dgm:cxn modelId="{66312934-E037-46C7-8696-F81854125B05}" type="presParOf" srcId="{4283E8B8-13B7-44E4-AA68-FEBDFCEA56E2}" destId="{F391CD18-215E-4B57-B631-E418DE7769D7}" srcOrd="4" destOrd="0" presId="urn:microsoft.com/office/officeart/2005/8/layout/hList1"/>
    <dgm:cxn modelId="{435B3F49-C84C-4C8A-8C40-B093C42C9EFD}" type="presParOf" srcId="{F391CD18-215E-4B57-B631-E418DE7769D7}" destId="{A678310C-338B-4909-B0C3-6EA348FFAEC1}" srcOrd="0" destOrd="0" presId="urn:microsoft.com/office/officeart/2005/8/layout/hList1"/>
    <dgm:cxn modelId="{28DFD2EE-7F70-4CBC-B7CE-755240B2EBF0}" type="presParOf" srcId="{F391CD18-215E-4B57-B631-E418DE7769D7}" destId="{39E4F44A-83CB-4FC2-A2C6-E3592605B862}" srcOrd="1" destOrd="0" presId="urn:microsoft.com/office/officeart/2005/8/layout/hList1"/>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81A83F5-5C75-4E8A-8A1C-86F9ADAD9595}">
      <dsp:nvSpPr>
        <dsp:cNvPr id="0" name=""/>
        <dsp:cNvSpPr/>
      </dsp:nvSpPr>
      <dsp:spPr>
        <a:xfrm>
          <a:off x="2150" y="38557"/>
          <a:ext cx="2096512" cy="259200"/>
        </a:xfrm>
        <a:prstGeom prst="rect">
          <a:avLst/>
        </a:prstGeom>
        <a:gradFill rotWithShape="0">
          <a:gsLst>
            <a:gs pos="0">
              <a:schemeClr val="accent4">
                <a:shade val="50000"/>
                <a:hueOff val="0"/>
                <a:satOff val="0"/>
                <a:lumOff val="0"/>
                <a:alphaOff val="0"/>
                <a:shade val="51000"/>
                <a:satMod val="130000"/>
              </a:schemeClr>
            </a:gs>
            <a:gs pos="80000">
              <a:schemeClr val="accent4">
                <a:shade val="50000"/>
                <a:hueOff val="0"/>
                <a:satOff val="0"/>
                <a:lumOff val="0"/>
                <a:alphaOff val="0"/>
                <a:shade val="93000"/>
                <a:satMod val="130000"/>
              </a:schemeClr>
            </a:gs>
            <a:gs pos="100000">
              <a:schemeClr val="accent4">
                <a:shade val="50000"/>
                <a:hueOff val="0"/>
                <a:satOff val="0"/>
                <a:lumOff val="0"/>
                <a:alphaOff val="0"/>
                <a:shade val="94000"/>
                <a:satMod val="135000"/>
              </a:schemeClr>
            </a:gs>
          </a:gsLst>
          <a:lin ang="16200000" scaled="0"/>
        </a:gradFill>
        <a:ln w="9525" cap="flat" cmpd="sng" algn="ctr">
          <a:solidFill>
            <a:schemeClr val="accent4">
              <a:shade val="50000"/>
              <a:hueOff val="0"/>
              <a:satOff val="0"/>
              <a:lumOff val="0"/>
              <a:alphaOff val="0"/>
            </a:schemeClr>
          </a:solidFill>
          <a:prstDash val="soli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1">
          <a:scrgbClr r="0" g="0" b="0"/>
        </a:lnRef>
        <a:fillRef idx="3">
          <a:scrgbClr r="0" g="0" b="0"/>
        </a:fillRef>
        <a:effectRef idx="3">
          <a:scrgbClr r="0" g="0" b="0"/>
        </a:effectRef>
        <a:fontRef idx="minor">
          <a:schemeClr val="lt1"/>
        </a:fontRef>
      </dsp:style>
      <dsp:txBody>
        <a:bodyPr spcFirstLastPara="0" vert="horz" wrap="square" lIns="71120" tIns="40640" rIns="71120" bIns="40640" numCol="1" spcCol="1270" anchor="ctr" anchorCtr="0">
          <a:noAutofit/>
        </a:bodyPr>
        <a:lstStyle/>
        <a:p>
          <a:pPr marL="0" lvl="0" indent="0" algn="ctr" defTabSz="444500">
            <a:lnSpc>
              <a:spcPct val="90000"/>
            </a:lnSpc>
            <a:spcBef>
              <a:spcPct val="0"/>
            </a:spcBef>
            <a:spcAft>
              <a:spcPct val="35000"/>
            </a:spcAft>
            <a:buNone/>
          </a:pPr>
          <a:r>
            <a:rPr lang="es-CO" sz="1000" b="1" kern="1200">
              <a:solidFill>
                <a:sysClr val="windowText" lastClr="000000"/>
              </a:solidFill>
            </a:rPr>
            <a:t>Procesos Operacionales</a:t>
          </a:r>
        </a:p>
      </dsp:txBody>
      <dsp:txXfrm>
        <a:off x="2150" y="38557"/>
        <a:ext cx="2096512" cy="259200"/>
      </dsp:txXfrm>
    </dsp:sp>
    <dsp:sp modelId="{141E26F8-32F6-4286-9595-BE6609A017FF}">
      <dsp:nvSpPr>
        <dsp:cNvPr id="0" name=""/>
        <dsp:cNvSpPr/>
      </dsp:nvSpPr>
      <dsp:spPr>
        <a:xfrm>
          <a:off x="2150" y="297757"/>
          <a:ext cx="2096512" cy="1210545"/>
        </a:xfrm>
        <a:prstGeom prst="rect">
          <a:avLst/>
        </a:prstGeom>
        <a:solidFill>
          <a:schemeClr val="accent4">
            <a:alpha val="90000"/>
            <a:tint val="55000"/>
            <a:hueOff val="0"/>
            <a:satOff val="0"/>
            <a:lumOff val="0"/>
            <a:alphaOff val="0"/>
          </a:schemeClr>
        </a:solidFill>
        <a:ln w="9525" cap="flat" cmpd="sng" algn="ctr">
          <a:solidFill>
            <a:schemeClr val="accent4">
              <a:alpha val="90000"/>
              <a:tint val="55000"/>
              <a:hueOff val="0"/>
              <a:satOff val="0"/>
              <a:lumOff val="0"/>
              <a:alphaOff val="0"/>
            </a:schemeClr>
          </a:solidFill>
          <a:prstDash val="solid"/>
        </a:ln>
        <a:effectLst>
          <a:outerShdw blurRad="40000" dist="23000" dir="5400000" rotWithShape="0">
            <a:srgbClr val="000000">
              <a:alpha val="35000"/>
            </a:srgbClr>
          </a:outerShdw>
        </a:effectLst>
      </dsp:spPr>
      <dsp:style>
        <a:lnRef idx="1">
          <a:scrgbClr r="0" g="0" b="0"/>
        </a:lnRef>
        <a:fillRef idx="1">
          <a:scrgbClr r="0" g="0" b="0"/>
        </a:fillRef>
        <a:effectRef idx="2">
          <a:scrgbClr r="0" g="0" b="0"/>
        </a:effectRef>
        <a:fontRef idx="minor"/>
      </dsp:style>
      <dsp:txBody>
        <a:bodyPr spcFirstLastPara="0" vert="horz" wrap="square" lIns="48006" tIns="48006" rIns="64008" bIns="72009" numCol="1" spcCol="1270" anchor="t" anchorCtr="0">
          <a:noAutofit/>
        </a:bodyPr>
        <a:lstStyle/>
        <a:p>
          <a:pPr marL="57150" lvl="1" indent="-57150" algn="l" defTabSz="400050">
            <a:lnSpc>
              <a:spcPct val="90000"/>
            </a:lnSpc>
            <a:spcBef>
              <a:spcPct val="0"/>
            </a:spcBef>
            <a:spcAft>
              <a:spcPct val="15000"/>
            </a:spcAft>
            <a:buChar char="•"/>
          </a:pPr>
          <a:r>
            <a:rPr lang="es-CO" sz="900" kern="1200">
              <a:solidFill>
                <a:sysClr val="windowText" lastClr="000000"/>
              </a:solidFill>
            </a:rPr>
            <a:t>Compras (Precios, Calidad y Servicio)</a:t>
          </a:r>
        </a:p>
        <a:p>
          <a:pPr marL="57150" lvl="1" indent="-57150" algn="l" defTabSz="400050">
            <a:lnSpc>
              <a:spcPct val="90000"/>
            </a:lnSpc>
            <a:spcBef>
              <a:spcPct val="0"/>
            </a:spcBef>
            <a:spcAft>
              <a:spcPct val="15000"/>
            </a:spcAft>
            <a:buChar char="•"/>
          </a:pPr>
          <a:r>
            <a:rPr lang="es-CO" sz="900" kern="1200">
              <a:solidFill>
                <a:sysClr val="windowText" lastClr="000000"/>
              </a:solidFill>
            </a:rPr>
            <a:t>Producción y Capacidad (Rendimiento MP, CIF, Productividad Hom/Maq, Tiempo de Ciclo, Tack Time)</a:t>
          </a:r>
        </a:p>
        <a:p>
          <a:pPr marL="57150" lvl="1" indent="-57150" algn="l" defTabSz="400050">
            <a:lnSpc>
              <a:spcPct val="90000"/>
            </a:lnSpc>
            <a:spcBef>
              <a:spcPct val="0"/>
            </a:spcBef>
            <a:spcAft>
              <a:spcPct val="15000"/>
            </a:spcAft>
            <a:buChar char="•"/>
          </a:pPr>
          <a:r>
            <a:rPr lang="es-CO" sz="900" kern="1200">
              <a:solidFill>
                <a:sysClr val="windowText" lastClr="000000"/>
              </a:solidFill>
            </a:rPr>
            <a:t>Distribución (Almacenamiento y Transporte)</a:t>
          </a:r>
        </a:p>
        <a:p>
          <a:pPr marL="57150" lvl="1" indent="-57150" algn="l" defTabSz="400050">
            <a:lnSpc>
              <a:spcPct val="90000"/>
            </a:lnSpc>
            <a:spcBef>
              <a:spcPct val="0"/>
            </a:spcBef>
            <a:spcAft>
              <a:spcPct val="15000"/>
            </a:spcAft>
            <a:buChar char="•"/>
          </a:pPr>
          <a:r>
            <a:rPr lang="es-CO" sz="900" kern="1200">
              <a:solidFill>
                <a:sysClr val="windowText" lastClr="000000"/>
              </a:solidFill>
            </a:rPr>
            <a:t>Administrativo y comercial</a:t>
          </a:r>
        </a:p>
        <a:p>
          <a:pPr marL="57150" lvl="1" indent="-57150" algn="l" defTabSz="400050">
            <a:lnSpc>
              <a:spcPct val="90000"/>
            </a:lnSpc>
            <a:spcBef>
              <a:spcPct val="0"/>
            </a:spcBef>
            <a:spcAft>
              <a:spcPct val="15000"/>
            </a:spcAft>
            <a:buChar char="•"/>
          </a:pPr>
          <a:r>
            <a:rPr lang="es-CO" sz="900" kern="1200">
              <a:solidFill>
                <a:sysClr val="windowText" lastClr="000000"/>
              </a:solidFill>
            </a:rPr>
            <a:t>Riesgos (contingencias)</a:t>
          </a:r>
        </a:p>
      </dsp:txBody>
      <dsp:txXfrm>
        <a:off x="2150" y="297757"/>
        <a:ext cx="2096512" cy="1210545"/>
      </dsp:txXfrm>
    </dsp:sp>
    <dsp:sp modelId="{A9C53C7F-7532-4FA9-9718-B5F17F4A185E}">
      <dsp:nvSpPr>
        <dsp:cNvPr id="0" name=""/>
        <dsp:cNvSpPr/>
      </dsp:nvSpPr>
      <dsp:spPr>
        <a:xfrm>
          <a:off x="2392173" y="38557"/>
          <a:ext cx="2096512" cy="259200"/>
        </a:xfrm>
        <a:prstGeom prst="rect">
          <a:avLst/>
        </a:prstGeom>
        <a:gradFill rotWithShape="0">
          <a:gsLst>
            <a:gs pos="0">
              <a:schemeClr val="accent4">
                <a:shade val="50000"/>
                <a:hueOff val="-139623"/>
                <a:satOff val="-4225"/>
                <a:lumOff val="27741"/>
                <a:alphaOff val="0"/>
                <a:shade val="51000"/>
                <a:satMod val="130000"/>
              </a:schemeClr>
            </a:gs>
            <a:gs pos="80000">
              <a:schemeClr val="accent4">
                <a:shade val="50000"/>
                <a:hueOff val="-139623"/>
                <a:satOff val="-4225"/>
                <a:lumOff val="27741"/>
                <a:alphaOff val="0"/>
                <a:shade val="93000"/>
                <a:satMod val="130000"/>
              </a:schemeClr>
            </a:gs>
            <a:gs pos="100000">
              <a:schemeClr val="accent4">
                <a:shade val="50000"/>
                <a:hueOff val="-139623"/>
                <a:satOff val="-4225"/>
                <a:lumOff val="27741"/>
                <a:alphaOff val="0"/>
                <a:shade val="94000"/>
                <a:satMod val="135000"/>
              </a:schemeClr>
            </a:gs>
          </a:gsLst>
          <a:lin ang="16200000" scaled="0"/>
        </a:gradFill>
        <a:ln w="9525" cap="flat" cmpd="sng" algn="ctr">
          <a:solidFill>
            <a:schemeClr val="accent4">
              <a:shade val="50000"/>
              <a:hueOff val="-139623"/>
              <a:satOff val="-4225"/>
              <a:lumOff val="27741"/>
              <a:alphaOff val="0"/>
            </a:schemeClr>
          </a:solidFill>
          <a:prstDash val="soli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1">
          <a:scrgbClr r="0" g="0" b="0"/>
        </a:lnRef>
        <a:fillRef idx="3">
          <a:scrgbClr r="0" g="0" b="0"/>
        </a:fillRef>
        <a:effectRef idx="3">
          <a:scrgbClr r="0" g="0" b="0"/>
        </a:effectRef>
        <a:fontRef idx="minor">
          <a:schemeClr val="lt1"/>
        </a:fontRef>
      </dsp:style>
      <dsp:txBody>
        <a:bodyPr spcFirstLastPara="0" vert="horz" wrap="square" lIns="71120" tIns="40640" rIns="71120" bIns="40640" numCol="1" spcCol="1270" anchor="ctr" anchorCtr="0">
          <a:noAutofit/>
        </a:bodyPr>
        <a:lstStyle/>
        <a:p>
          <a:pPr marL="0" lvl="0" indent="0" algn="ctr" defTabSz="444500">
            <a:lnSpc>
              <a:spcPct val="90000"/>
            </a:lnSpc>
            <a:spcBef>
              <a:spcPct val="0"/>
            </a:spcBef>
            <a:spcAft>
              <a:spcPct val="35000"/>
            </a:spcAft>
            <a:buNone/>
          </a:pPr>
          <a:r>
            <a:rPr lang="es-CO" sz="1000" b="1" kern="1200">
              <a:solidFill>
                <a:sysClr val="windowText" lastClr="000000"/>
              </a:solidFill>
            </a:rPr>
            <a:t>Procesos de Innovación</a:t>
          </a:r>
        </a:p>
      </dsp:txBody>
      <dsp:txXfrm>
        <a:off x="2392173" y="38557"/>
        <a:ext cx="2096512" cy="259200"/>
      </dsp:txXfrm>
    </dsp:sp>
    <dsp:sp modelId="{2C5CB986-43DF-419D-A253-75E16FF4EBF0}">
      <dsp:nvSpPr>
        <dsp:cNvPr id="0" name=""/>
        <dsp:cNvSpPr/>
      </dsp:nvSpPr>
      <dsp:spPr>
        <a:xfrm>
          <a:off x="2392173" y="297757"/>
          <a:ext cx="2096512" cy="1210545"/>
        </a:xfrm>
        <a:prstGeom prst="rect">
          <a:avLst/>
        </a:prstGeom>
        <a:solidFill>
          <a:schemeClr val="accent4">
            <a:alpha val="90000"/>
            <a:tint val="55000"/>
            <a:hueOff val="0"/>
            <a:satOff val="0"/>
            <a:lumOff val="0"/>
            <a:alphaOff val="0"/>
          </a:schemeClr>
        </a:solidFill>
        <a:ln w="9525" cap="flat" cmpd="sng" algn="ctr">
          <a:solidFill>
            <a:schemeClr val="accent4">
              <a:alpha val="90000"/>
              <a:tint val="55000"/>
              <a:hueOff val="0"/>
              <a:satOff val="0"/>
              <a:lumOff val="0"/>
              <a:alphaOff val="0"/>
            </a:schemeClr>
          </a:solidFill>
          <a:prstDash val="solid"/>
        </a:ln>
        <a:effectLst>
          <a:outerShdw blurRad="40000" dist="23000" dir="5400000" rotWithShape="0">
            <a:srgbClr val="000000">
              <a:alpha val="35000"/>
            </a:srgbClr>
          </a:outerShdw>
        </a:effectLst>
      </dsp:spPr>
      <dsp:style>
        <a:lnRef idx="1">
          <a:scrgbClr r="0" g="0" b="0"/>
        </a:lnRef>
        <a:fillRef idx="1">
          <a:scrgbClr r="0" g="0" b="0"/>
        </a:fillRef>
        <a:effectRef idx="2">
          <a:scrgbClr r="0" g="0" b="0"/>
        </a:effectRef>
        <a:fontRef idx="minor"/>
      </dsp:style>
      <dsp:txBody>
        <a:bodyPr spcFirstLastPara="0" vert="horz" wrap="square" lIns="48006" tIns="48006" rIns="64008" bIns="72009" numCol="1" spcCol="1270" anchor="t" anchorCtr="0">
          <a:noAutofit/>
        </a:bodyPr>
        <a:lstStyle/>
        <a:p>
          <a:pPr marL="57150" lvl="1" indent="-57150" algn="l" defTabSz="400050">
            <a:lnSpc>
              <a:spcPct val="90000"/>
            </a:lnSpc>
            <a:spcBef>
              <a:spcPct val="0"/>
            </a:spcBef>
            <a:spcAft>
              <a:spcPct val="15000"/>
            </a:spcAft>
            <a:buChar char="•"/>
          </a:pPr>
          <a:r>
            <a:rPr lang="es-CO" sz="900" kern="1200">
              <a:solidFill>
                <a:sysClr val="windowText" lastClr="000000"/>
              </a:solidFill>
            </a:rPr>
            <a:t>Identificación de Oportunidades</a:t>
          </a:r>
        </a:p>
        <a:p>
          <a:pPr marL="57150" lvl="1" indent="-57150" algn="l" defTabSz="400050">
            <a:lnSpc>
              <a:spcPct val="90000"/>
            </a:lnSpc>
            <a:spcBef>
              <a:spcPct val="0"/>
            </a:spcBef>
            <a:spcAft>
              <a:spcPct val="15000"/>
            </a:spcAft>
            <a:buChar char="•"/>
          </a:pPr>
          <a:r>
            <a:rPr lang="es-CO" sz="900" kern="1200">
              <a:solidFill>
                <a:sysClr val="windowText" lastClr="000000"/>
              </a:solidFill>
            </a:rPr>
            <a:t>Gestión de portafolio de Productos</a:t>
          </a:r>
        </a:p>
        <a:p>
          <a:pPr marL="57150" lvl="1" indent="-57150" algn="l" defTabSz="400050">
            <a:lnSpc>
              <a:spcPct val="90000"/>
            </a:lnSpc>
            <a:spcBef>
              <a:spcPct val="0"/>
            </a:spcBef>
            <a:spcAft>
              <a:spcPct val="15000"/>
            </a:spcAft>
            <a:buChar char="•"/>
          </a:pPr>
          <a:r>
            <a:rPr lang="es-CO" sz="900" kern="1200">
              <a:solidFill>
                <a:sysClr val="windowText" lastClr="000000"/>
              </a:solidFill>
            </a:rPr>
            <a:t>Portafolio de Proyectos</a:t>
          </a:r>
        </a:p>
        <a:p>
          <a:pPr marL="57150" lvl="1" indent="-57150" algn="l" defTabSz="400050">
            <a:lnSpc>
              <a:spcPct val="90000"/>
            </a:lnSpc>
            <a:spcBef>
              <a:spcPct val="0"/>
            </a:spcBef>
            <a:spcAft>
              <a:spcPct val="15000"/>
            </a:spcAft>
            <a:buChar char="•"/>
          </a:pPr>
          <a:r>
            <a:rPr lang="es-CO" sz="900" kern="1200">
              <a:solidFill>
                <a:sysClr val="windowText" lastClr="000000"/>
              </a:solidFill>
            </a:rPr>
            <a:t>Lanzamientos</a:t>
          </a:r>
        </a:p>
      </dsp:txBody>
      <dsp:txXfrm>
        <a:off x="2392173" y="297757"/>
        <a:ext cx="2096512" cy="1210545"/>
      </dsp:txXfrm>
    </dsp:sp>
    <dsp:sp modelId="{A678310C-338B-4909-B0C3-6EA348FFAEC1}">
      <dsp:nvSpPr>
        <dsp:cNvPr id="0" name=""/>
        <dsp:cNvSpPr/>
      </dsp:nvSpPr>
      <dsp:spPr>
        <a:xfrm>
          <a:off x="4782197" y="38557"/>
          <a:ext cx="2096512" cy="259200"/>
        </a:xfrm>
        <a:prstGeom prst="rect">
          <a:avLst/>
        </a:prstGeom>
        <a:gradFill rotWithShape="0">
          <a:gsLst>
            <a:gs pos="0">
              <a:schemeClr val="accent4">
                <a:shade val="50000"/>
                <a:hueOff val="-139623"/>
                <a:satOff val="-4225"/>
                <a:lumOff val="27741"/>
                <a:alphaOff val="0"/>
                <a:shade val="51000"/>
                <a:satMod val="130000"/>
              </a:schemeClr>
            </a:gs>
            <a:gs pos="80000">
              <a:schemeClr val="accent4">
                <a:shade val="50000"/>
                <a:hueOff val="-139623"/>
                <a:satOff val="-4225"/>
                <a:lumOff val="27741"/>
                <a:alphaOff val="0"/>
                <a:shade val="93000"/>
                <a:satMod val="130000"/>
              </a:schemeClr>
            </a:gs>
            <a:gs pos="100000">
              <a:schemeClr val="accent4">
                <a:shade val="50000"/>
                <a:hueOff val="-139623"/>
                <a:satOff val="-4225"/>
                <a:lumOff val="27741"/>
                <a:alphaOff val="0"/>
                <a:shade val="94000"/>
                <a:satMod val="135000"/>
              </a:schemeClr>
            </a:gs>
          </a:gsLst>
          <a:lin ang="16200000" scaled="0"/>
        </a:gradFill>
        <a:ln w="9525" cap="flat" cmpd="sng" algn="ctr">
          <a:solidFill>
            <a:schemeClr val="accent4">
              <a:shade val="50000"/>
              <a:hueOff val="-139623"/>
              <a:satOff val="-4225"/>
              <a:lumOff val="27741"/>
              <a:alphaOff val="0"/>
            </a:schemeClr>
          </a:solidFill>
          <a:prstDash val="soli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1">
          <a:scrgbClr r="0" g="0" b="0"/>
        </a:lnRef>
        <a:fillRef idx="3">
          <a:scrgbClr r="0" g="0" b="0"/>
        </a:fillRef>
        <a:effectRef idx="3">
          <a:scrgbClr r="0" g="0" b="0"/>
        </a:effectRef>
        <a:fontRef idx="minor">
          <a:schemeClr val="lt1"/>
        </a:fontRef>
      </dsp:style>
      <dsp:txBody>
        <a:bodyPr spcFirstLastPara="0" vert="horz" wrap="square" lIns="71120" tIns="40640" rIns="71120" bIns="40640" numCol="1" spcCol="1270" anchor="ctr" anchorCtr="0">
          <a:noAutofit/>
        </a:bodyPr>
        <a:lstStyle/>
        <a:p>
          <a:pPr marL="0" lvl="0" indent="0" algn="ctr" defTabSz="444500">
            <a:lnSpc>
              <a:spcPct val="90000"/>
            </a:lnSpc>
            <a:spcBef>
              <a:spcPct val="0"/>
            </a:spcBef>
            <a:spcAft>
              <a:spcPct val="35000"/>
            </a:spcAft>
            <a:buNone/>
          </a:pPr>
          <a:r>
            <a:rPr lang="es-CO" sz="1000" b="1" kern="1200">
              <a:solidFill>
                <a:sysClr val="windowText" lastClr="000000"/>
              </a:solidFill>
            </a:rPr>
            <a:t>Procesos Regulatorios y Sostenibles</a:t>
          </a:r>
        </a:p>
      </dsp:txBody>
      <dsp:txXfrm>
        <a:off x="4782197" y="38557"/>
        <a:ext cx="2096512" cy="259200"/>
      </dsp:txXfrm>
    </dsp:sp>
    <dsp:sp modelId="{39E4F44A-83CB-4FC2-A2C6-E3592605B862}">
      <dsp:nvSpPr>
        <dsp:cNvPr id="0" name=""/>
        <dsp:cNvSpPr/>
      </dsp:nvSpPr>
      <dsp:spPr>
        <a:xfrm>
          <a:off x="4782197" y="297757"/>
          <a:ext cx="2096512" cy="1210545"/>
        </a:xfrm>
        <a:prstGeom prst="rect">
          <a:avLst/>
        </a:prstGeom>
        <a:solidFill>
          <a:schemeClr val="accent4">
            <a:alpha val="90000"/>
            <a:tint val="55000"/>
            <a:hueOff val="0"/>
            <a:satOff val="0"/>
            <a:lumOff val="0"/>
            <a:alphaOff val="0"/>
          </a:schemeClr>
        </a:solidFill>
        <a:ln w="9525" cap="flat" cmpd="sng" algn="ctr">
          <a:solidFill>
            <a:schemeClr val="accent4">
              <a:alpha val="90000"/>
              <a:tint val="55000"/>
              <a:hueOff val="0"/>
              <a:satOff val="0"/>
              <a:lumOff val="0"/>
              <a:alphaOff val="0"/>
            </a:schemeClr>
          </a:solidFill>
          <a:prstDash val="solid"/>
        </a:ln>
        <a:effectLst>
          <a:outerShdw blurRad="40000" dist="23000" dir="5400000" rotWithShape="0">
            <a:srgbClr val="000000">
              <a:alpha val="35000"/>
            </a:srgbClr>
          </a:outerShdw>
        </a:effectLst>
      </dsp:spPr>
      <dsp:style>
        <a:lnRef idx="1">
          <a:scrgbClr r="0" g="0" b="0"/>
        </a:lnRef>
        <a:fillRef idx="1">
          <a:scrgbClr r="0" g="0" b="0"/>
        </a:fillRef>
        <a:effectRef idx="2">
          <a:scrgbClr r="0" g="0" b="0"/>
        </a:effectRef>
        <a:fontRef idx="minor"/>
      </dsp:style>
      <dsp:txBody>
        <a:bodyPr spcFirstLastPara="0" vert="horz" wrap="square" lIns="48006" tIns="48006" rIns="64008" bIns="72009" numCol="1" spcCol="1270" anchor="t" anchorCtr="0">
          <a:noAutofit/>
        </a:bodyPr>
        <a:lstStyle/>
        <a:p>
          <a:pPr marL="57150" lvl="1" indent="-57150" algn="l" defTabSz="400050">
            <a:lnSpc>
              <a:spcPct val="90000"/>
            </a:lnSpc>
            <a:spcBef>
              <a:spcPct val="0"/>
            </a:spcBef>
            <a:spcAft>
              <a:spcPct val="15000"/>
            </a:spcAft>
            <a:buChar char="•"/>
          </a:pPr>
          <a:r>
            <a:rPr lang="es-CO" sz="900" kern="1200">
              <a:solidFill>
                <a:sysClr val="windowText" lastClr="000000"/>
              </a:solidFill>
            </a:rPr>
            <a:t>Regulatorios Alimentos</a:t>
          </a:r>
        </a:p>
        <a:p>
          <a:pPr marL="57150" lvl="1" indent="-57150" algn="l" defTabSz="400050">
            <a:lnSpc>
              <a:spcPct val="90000"/>
            </a:lnSpc>
            <a:spcBef>
              <a:spcPct val="0"/>
            </a:spcBef>
            <a:spcAft>
              <a:spcPct val="15000"/>
            </a:spcAft>
            <a:buChar char="•"/>
          </a:pPr>
          <a:r>
            <a:rPr lang="es-CO" sz="900" kern="1200">
              <a:solidFill>
                <a:sysClr val="windowText" lastClr="000000"/>
              </a:solidFill>
            </a:rPr>
            <a:t>Medio Ambiente</a:t>
          </a:r>
        </a:p>
        <a:p>
          <a:pPr marL="57150" lvl="1" indent="-57150" algn="l" defTabSz="400050">
            <a:lnSpc>
              <a:spcPct val="90000"/>
            </a:lnSpc>
            <a:spcBef>
              <a:spcPct val="0"/>
            </a:spcBef>
            <a:spcAft>
              <a:spcPct val="15000"/>
            </a:spcAft>
            <a:buChar char="•"/>
          </a:pPr>
          <a:r>
            <a:rPr lang="es-CO" sz="900" kern="1200">
              <a:solidFill>
                <a:sysClr val="windowText" lastClr="000000"/>
              </a:solidFill>
            </a:rPr>
            <a:t>Seguridad y salud en el trabajo</a:t>
          </a:r>
        </a:p>
        <a:p>
          <a:pPr marL="57150" lvl="1" indent="-57150" algn="l" defTabSz="400050">
            <a:lnSpc>
              <a:spcPct val="90000"/>
            </a:lnSpc>
            <a:spcBef>
              <a:spcPct val="0"/>
            </a:spcBef>
            <a:spcAft>
              <a:spcPct val="15000"/>
            </a:spcAft>
            <a:buChar char="•"/>
          </a:pPr>
          <a:r>
            <a:rPr lang="es-CO" sz="900" kern="1200">
              <a:solidFill>
                <a:sysClr val="windowText" lastClr="000000"/>
              </a:solidFill>
            </a:rPr>
            <a:t>Tributaria</a:t>
          </a:r>
        </a:p>
        <a:p>
          <a:pPr marL="57150" lvl="1" indent="-57150" algn="l" defTabSz="400050">
            <a:lnSpc>
              <a:spcPct val="90000"/>
            </a:lnSpc>
            <a:spcBef>
              <a:spcPct val="0"/>
            </a:spcBef>
            <a:spcAft>
              <a:spcPct val="15000"/>
            </a:spcAft>
            <a:buChar char="•"/>
          </a:pPr>
          <a:r>
            <a:rPr lang="es-CO" sz="900" kern="1200">
              <a:solidFill>
                <a:sysClr val="windowText" lastClr="000000"/>
              </a:solidFill>
            </a:rPr>
            <a:t>Comunidad</a:t>
          </a:r>
        </a:p>
      </dsp:txBody>
      <dsp:txXfrm>
        <a:off x="4782197" y="297757"/>
        <a:ext cx="2096512" cy="1210545"/>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81A83F5-5C75-4E8A-8A1C-86F9ADAD9595}">
      <dsp:nvSpPr>
        <dsp:cNvPr id="0" name=""/>
        <dsp:cNvSpPr/>
      </dsp:nvSpPr>
      <dsp:spPr>
        <a:xfrm>
          <a:off x="2150" y="48780"/>
          <a:ext cx="2096512" cy="288000"/>
        </a:xfrm>
        <a:prstGeom prst="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w="9525" cap="flat" cmpd="sng" algn="ctr">
          <a:solidFill>
            <a:schemeClr val="accent3">
              <a:hueOff val="0"/>
              <a:satOff val="0"/>
              <a:lumOff val="0"/>
              <a:alphaOff val="0"/>
            </a:schemeClr>
          </a:solidFill>
          <a:prstDash val="soli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1">
          <a:scrgbClr r="0" g="0" b="0"/>
        </a:lnRef>
        <a:fillRef idx="3">
          <a:scrgbClr r="0" g="0" b="0"/>
        </a:fillRef>
        <a:effectRef idx="3">
          <a:scrgbClr r="0" g="0" b="0"/>
        </a:effectRef>
        <a:fontRef idx="minor">
          <a:schemeClr val="lt1"/>
        </a:fontRef>
      </dsp:style>
      <dsp:txBody>
        <a:bodyPr spcFirstLastPara="0" vert="horz" wrap="square" lIns="85344" tIns="48768" rIns="85344" bIns="48768" numCol="1" spcCol="1270" anchor="ctr" anchorCtr="0">
          <a:noAutofit/>
        </a:bodyPr>
        <a:lstStyle/>
        <a:p>
          <a:pPr marL="0" lvl="0" indent="0" algn="ctr" defTabSz="533400">
            <a:lnSpc>
              <a:spcPct val="90000"/>
            </a:lnSpc>
            <a:spcBef>
              <a:spcPct val="0"/>
            </a:spcBef>
            <a:spcAft>
              <a:spcPct val="35000"/>
            </a:spcAft>
            <a:buNone/>
          </a:pPr>
          <a:r>
            <a:rPr lang="es-CO" sz="1200" b="1" kern="1200">
              <a:solidFill>
                <a:schemeClr val="bg1"/>
              </a:solidFill>
            </a:rPr>
            <a:t>Capital Humano</a:t>
          </a:r>
        </a:p>
      </dsp:txBody>
      <dsp:txXfrm>
        <a:off x="2150" y="48780"/>
        <a:ext cx="2096512" cy="288000"/>
      </dsp:txXfrm>
    </dsp:sp>
    <dsp:sp modelId="{141E26F8-32F6-4286-9595-BE6609A017FF}">
      <dsp:nvSpPr>
        <dsp:cNvPr id="0" name=""/>
        <dsp:cNvSpPr/>
      </dsp:nvSpPr>
      <dsp:spPr>
        <a:xfrm>
          <a:off x="2150" y="336780"/>
          <a:ext cx="2096512" cy="886978"/>
        </a:xfrm>
        <a:prstGeom prst="rect">
          <a:avLst/>
        </a:prstGeom>
        <a:solidFill>
          <a:schemeClr val="accent3">
            <a:alpha val="90000"/>
            <a:tint val="40000"/>
            <a:hueOff val="0"/>
            <a:satOff val="0"/>
            <a:lumOff val="0"/>
            <a:alphaOff val="0"/>
          </a:schemeClr>
        </a:solidFill>
        <a:ln w="9525" cap="flat" cmpd="sng" algn="ctr">
          <a:solidFill>
            <a:schemeClr val="accent3">
              <a:alpha val="90000"/>
              <a:tint val="40000"/>
              <a:hueOff val="0"/>
              <a:satOff val="0"/>
              <a:lumOff val="0"/>
              <a:alphaOff val="0"/>
            </a:schemeClr>
          </a:solidFill>
          <a:prstDash val="solid"/>
        </a:ln>
        <a:effectLst>
          <a:outerShdw blurRad="40000" dist="23000" dir="5400000" rotWithShape="0">
            <a:srgbClr val="000000">
              <a:alpha val="35000"/>
            </a:srgbClr>
          </a:outerShdw>
        </a:effectLst>
      </dsp:spPr>
      <dsp:style>
        <a:lnRef idx="1">
          <a:scrgbClr r="0" g="0" b="0"/>
        </a:lnRef>
        <a:fillRef idx="1">
          <a:scrgbClr r="0" g="0" b="0"/>
        </a:fillRef>
        <a:effectRef idx="2">
          <a:scrgbClr r="0" g="0" b="0"/>
        </a:effectRef>
        <a:fontRef idx="minor"/>
      </dsp:style>
      <dsp:txBody>
        <a:bodyPr spcFirstLastPara="0" vert="horz" wrap="square" lIns="53340" tIns="53340" rIns="71120" bIns="80010" numCol="1" spcCol="1270" anchor="t" anchorCtr="0">
          <a:noAutofit/>
        </a:bodyPr>
        <a:lstStyle/>
        <a:p>
          <a:pPr marL="57150" lvl="1" indent="-57150" algn="l" defTabSz="444500">
            <a:lnSpc>
              <a:spcPct val="90000"/>
            </a:lnSpc>
            <a:spcBef>
              <a:spcPct val="0"/>
            </a:spcBef>
            <a:spcAft>
              <a:spcPct val="15000"/>
            </a:spcAft>
            <a:buChar char="•"/>
          </a:pPr>
          <a:r>
            <a:rPr lang="es-CO" sz="1000" kern="1200">
              <a:solidFill>
                <a:sysClr val="windowText" lastClr="000000"/>
              </a:solidFill>
            </a:rPr>
            <a:t>Capacitado</a:t>
          </a:r>
        </a:p>
        <a:p>
          <a:pPr marL="57150" lvl="1" indent="-57150" algn="l" defTabSz="444500">
            <a:lnSpc>
              <a:spcPct val="90000"/>
            </a:lnSpc>
            <a:spcBef>
              <a:spcPct val="0"/>
            </a:spcBef>
            <a:spcAft>
              <a:spcPct val="15000"/>
            </a:spcAft>
            <a:buChar char="•"/>
          </a:pPr>
          <a:r>
            <a:rPr lang="es-CO" sz="1000" kern="1200">
              <a:solidFill>
                <a:sysClr val="windowText" lastClr="000000"/>
              </a:solidFill>
            </a:rPr>
            <a:t>Adecuado (según perfil)</a:t>
          </a:r>
        </a:p>
        <a:p>
          <a:pPr marL="57150" lvl="1" indent="-57150" algn="l" defTabSz="444500">
            <a:lnSpc>
              <a:spcPct val="90000"/>
            </a:lnSpc>
            <a:spcBef>
              <a:spcPct val="0"/>
            </a:spcBef>
            <a:spcAft>
              <a:spcPct val="15000"/>
            </a:spcAft>
            <a:buChar char="•"/>
          </a:pPr>
          <a:r>
            <a:rPr lang="es-CO" sz="1000" kern="1200">
              <a:solidFill>
                <a:sysClr val="windowText" lastClr="000000"/>
              </a:solidFill>
            </a:rPr>
            <a:t>Satisfecho (Bienestar)</a:t>
          </a:r>
        </a:p>
      </dsp:txBody>
      <dsp:txXfrm>
        <a:off x="2150" y="336780"/>
        <a:ext cx="2096512" cy="886978"/>
      </dsp:txXfrm>
    </dsp:sp>
    <dsp:sp modelId="{A9C53C7F-7532-4FA9-9718-B5F17F4A185E}">
      <dsp:nvSpPr>
        <dsp:cNvPr id="0" name=""/>
        <dsp:cNvSpPr/>
      </dsp:nvSpPr>
      <dsp:spPr>
        <a:xfrm>
          <a:off x="2392173" y="48780"/>
          <a:ext cx="2096512" cy="288000"/>
        </a:xfrm>
        <a:prstGeom prst="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w="9525" cap="flat" cmpd="sng" algn="ctr">
          <a:solidFill>
            <a:schemeClr val="accent3">
              <a:hueOff val="0"/>
              <a:satOff val="0"/>
              <a:lumOff val="0"/>
              <a:alphaOff val="0"/>
            </a:schemeClr>
          </a:solidFill>
          <a:prstDash val="soli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1">
          <a:scrgbClr r="0" g="0" b="0"/>
        </a:lnRef>
        <a:fillRef idx="3">
          <a:scrgbClr r="0" g="0" b="0"/>
        </a:fillRef>
        <a:effectRef idx="3">
          <a:scrgbClr r="0" g="0" b="0"/>
        </a:effectRef>
        <a:fontRef idx="minor">
          <a:schemeClr val="lt1"/>
        </a:fontRef>
      </dsp:style>
      <dsp:txBody>
        <a:bodyPr spcFirstLastPara="0" vert="horz" wrap="square" lIns="85344" tIns="48768" rIns="85344" bIns="48768" numCol="1" spcCol="1270" anchor="ctr" anchorCtr="0">
          <a:noAutofit/>
        </a:bodyPr>
        <a:lstStyle/>
        <a:p>
          <a:pPr marL="0" lvl="0" indent="0" algn="ctr" defTabSz="533400">
            <a:lnSpc>
              <a:spcPct val="90000"/>
            </a:lnSpc>
            <a:spcBef>
              <a:spcPct val="0"/>
            </a:spcBef>
            <a:spcAft>
              <a:spcPct val="35000"/>
            </a:spcAft>
            <a:buNone/>
          </a:pPr>
          <a:r>
            <a:rPr lang="es-CO" sz="1200" b="1" kern="1200">
              <a:solidFill>
                <a:schemeClr val="bg1"/>
              </a:solidFill>
            </a:rPr>
            <a:t>Capital Tecnológico</a:t>
          </a:r>
        </a:p>
      </dsp:txBody>
      <dsp:txXfrm>
        <a:off x="2392173" y="48780"/>
        <a:ext cx="2096512" cy="288000"/>
      </dsp:txXfrm>
    </dsp:sp>
    <dsp:sp modelId="{2C5CB986-43DF-419D-A253-75E16FF4EBF0}">
      <dsp:nvSpPr>
        <dsp:cNvPr id="0" name=""/>
        <dsp:cNvSpPr/>
      </dsp:nvSpPr>
      <dsp:spPr>
        <a:xfrm>
          <a:off x="2392173" y="336780"/>
          <a:ext cx="2096512" cy="886978"/>
        </a:xfrm>
        <a:prstGeom prst="rect">
          <a:avLst/>
        </a:prstGeom>
        <a:solidFill>
          <a:schemeClr val="accent3">
            <a:alpha val="90000"/>
            <a:tint val="40000"/>
            <a:hueOff val="0"/>
            <a:satOff val="0"/>
            <a:lumOff val="0"/>
            <a:alphaOff val="0"/>
          </a:schemeClr>
        </a:solidFill>
        <a:ln w="9525" cap="flat" cmpd="sng" algn="ctr">
          <a:solidFill>
            <a:schemeClr val="accent3">
              <a:alpha val="90000"/>
              <a:tint val="40000"/>
              <a:hueOff val="0"/>
              <a:satOff val="0"/>
              <a:lumOff val="0"/>
              <a:alphaOff val="0"/>
            </a:schemeClr>
          </a:solidFill>
          <a:prstDash val="solid"/>
        </a:ln>
        <a:effectLst>
          <a:outerShdw blurRad="40000" dist="23000" dir="5400000" rotWithShape="0">
            <a:srgbClr val="000000">
              <a:alpha val="35000"/>
            </a:srgbClr>
          </a:outerShdw>
        </a:effectLst>
      </dsp:spPr>
      <dsp:style>
        <a:lnRef idx="1">
          <a:scrgbClr r="0" g="0" b="0"/>
        </a:lnRef>
        <a:fillRef idx="1">
          <a:scrgbClr r="0" g="0" b="0"/>
        </a:fillRef>
        <a:effectRef idx="2">
          <a:scrgbClr r="0" g="0" b="0"/>
        </a:effectRef>
        <a:fontRef idx="minor"/>
      </dsp:style>
      <dsp:txBody>
        <a:bodyPr spcFirstLastPara="0" vert="horz" wrap="square" lIns="53340" tIns="53340" rIns="71120" bIns="80010" numCol="1" spcCol="1270" anchor="t" anchorCtr="0">
          <a:noAutofit/>
        </a:bodyPr>
        <a:lstStyle/>
        <a:p>
          <a:pPr marL="57150" lvl="1" indent="-57150" algn="l" defTabSz="444500">
            <a:lnSpc>
              <a:spcPct val="90000"/>
            </a:lnSpc>
            <a:spcBef>
              <a:spcPct val="0"/>
            </a:spcBef>
            <a:spcAft>
              <a:spcPct val="15000"/>
            </a:spcAft>
            <a:buChar char="•"/>
          </a:pPr>
          <a:r>
            <a:rPr lang="es-CO" sz="1000" kern="1200">
              <a:solidFill>
                <a:sysClr val="windowText" lastClr="000000"/>
              </a:solidFill>
            </a:rPr>
            <a:t>Maquinaria, equipos y utensilios</a:t>
          </a:r>
        </a:p>
        <a:p>
          <a:pPr marL="57150" lvl="1" indent="-57150" algn="l" defTabSz="444500">
            <a:lnSpc>
              <a:spcPct val="90000"/>
            </a:lnSpc>
            <a:spcBef>
              <a:spcPct val="0"/>
            </a:spcBef>
            <a:spcAft>
              <a:spcPct val="15000"/>
            </a:spcAft>
            <a:buChar char="•"/>
          </a:pPr>
          <a:r>
            <a:rPr lang="es-CO" sz="1000" kern="1200">
              <a:solidFill>
                <a:sysClr val="windowText" lastClr="000000"/>
              </a:solidFill>
            </a:rPr>
            <a:t>Instalaciones e infraestructura</a:t>
          </a:r>
        </a:p>
        <a:p>
          <a:pPr marL="57150" lvl="1" indent="-57150" algn="l" defTabSz="444500">
            <a:lnSpc>
              <a:spcPct val="90000"/>
            </a:lnSpc>
            <a:spcBef>
              <a:spcPct val="0"/>
            </a:spcBef>
            <a:spcAft>
              <a:spcPct val="15000"/>
            </a:spcAft>
            <a:buChar char="•"/>
          </a:pPr>
          <a:r>
            <a:rPr lang="es-CO" sz="1000" kern="1200">
              <a:solidFill>
                <a:sysClr val="windowText" lastClr="000000"/>
              </a:solidFill>
            </a:rPr>
            <a:t>Información y Digitalización</a:t>
          </a:r>
        </a:p>
      </dsp:txBody>
      <dsp:txXfrm>
        <a:off x="2392173" y="336780"/>
        <a:ext cx="2096512" cy="886978"/>
      </dsp:txXfrm>
    </dsp:sp>
    <dsp:sp modelId="{A678310C-338B-4909-B0C3-6EA348FFAEC1}">
      <dsp:nvSpPr>
        <dsp:cNvPr id="0" name=""/>
        <dsp:cNvSpPr/>
      </dsp:nvSpPr>
      <dsp:spPr>
        <a:xfrm>
          <a:off x="4782197" y="48780"/>
          <a:ext cx="2096512" cy="288000"/>
        </a:xfrm>
        <a:prstGeom prst="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w="9525" cap="flat" cmpd="sng" algn="ctr">
          <a:solidFill>
            <a:schemeClr val="accent3">
              <a:hueOff val="0"/>
              <a:satOff val="0"/>
              <a:lumOff val="0"/>
              <a:alphaOff val="0"/>
            </a:schemeClr>
          </a:solidFill>
          <a:prstDash val="soli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1">
          <a:scrgbClr r="0" g="0" b="0"/>
        </a:lnRef>
        <a:fillRef idx="3">
          <a:scrgbClr r="0" g="0" b="0"/>
        </a:fillRef>
        <a:effectRef idx="3">
          <a:scrgbClr r="0" g="0" b="0"/>
        </a:effectRef>
        <a:fontRef idx="minor">
          <a:schemeClr val="lt1"/>
        </a:fontRef>
      </dsp:style>
      <dsp:txBody>
        <a:bodyPr spcFirstLastPara="0" vert="horz" wrap="square" lIns="85344" tIns="48768" rIns="85344" bIns="48768" numCol="1" spcCol="1270" anchor="ctr" anchorCtr="0">
          <a:noAutofit/>
        </a:bodyPr>
        <a:lstStyle/>
        <a:p>
          <a:pPr marL="0" lvl="0" indent="0" algn="ctr" defTabSz="533400">
            <a:lnSpc>
              <a:spcPct val="90000"/>
            </a:lnSpc>
            <a:spcBef>
              <a:spcPct val="0"/>
            </a:spcBef>
            <a:spcAft>
              <a:spcPct val="35000"/>
            </a:spcAft>
            <a:buNone/>
          </a:pPr>
          <a:r>
            <a:rPr lang="es-CO" sz="1200" b="1" kern="1200">
              <a:solidFill>
                <a:schemeClr val="bg1"/>
              </a:solidFill>
            </a:rPr>
            <a:t>Capital Organizacional</a:t>
          </a:r>
        </a:p>
      </dsp:txBody>
      <dsp:txXfrm>
        <a:off x="4782197" y="48780"/>
        <a:ext cx="2096512" cy="288000"/>
      </dsp:txXfrm>
    </dsp:sp>
    <dsp:sp modelId="{39E4F44A-83CB-4FC2-A2C6-E3592605B862}">
      <dsp:nvSpPr>
        <dsp:cNvPr id="0" name=""/>
        <dsp:cNvSpPr/>
      </dsp:nvSpPr>
      <dsp:spPr>
        <a:xfrm>
          <a:off x="4782197" y="336780"/>
          <a:ext cx="2096512" cy="886978"/>
        </a:xfrm>
        <a:prstGeom prst="rect">
          <a:avLst/>
        </a:prstGeom>
        <a:solidFill>
          <a:schemeClr val="accent3">
            <a:alpha val="90000"/>
            <a:tint val="40000"/>
            <a:hueOff val="0"/>
            <a:satOff val="0"/>
            <a:lumOff val="0"/>
            <a:alphaOff val="0"/>
          </a:schemeClr>
        </a:solidFill>
        <a:ln w="9525" cap="flat" cmpd="sng" algn="ctr">
          <a:solidFill>
            <a:schemeClr val="accent3">
              <a:alpha val="90000"/>
              <a:tint val="40000"/>
              <a:hueOff val="0"/>
              <a:satOff val="0"/>
              <a:lumOff val="0"/>
              <a:alphaOff val="0"/>
            </a:schemeClr>
          </a:solidFill>
          <a:prstDash val="solid"/>
        </a:ln>
        <a:effectLst>
          <a:outerShdw blurRad="40000" dist="23000" dir="5400000" rotWithShape="0">
            <a:srgbClr val="000000">
              <a:alpha val="35000"/>
            </a:srgbClr>
          </a:outerShdw>
        </a:effectLst>
      </dsp:spPr>
      <dsp:style>
        <a:lnRef idx="1">
          <a:scrgbClr r="0" g="0" b="0"/>
        </a:lnRef>
        <a:fillRef idx="1">
          <a:scrgbClr r="0" g="0" b="0"/>
        </a:fillRef>
        <a:effectRef idx="2">
          <a:scrgbClr r="0" g="0" b="0"/>
        </a:effectRef>
        <a:fontRef idx="minor"/>
      </dsp:style>
      <dsp:txBody>
        <a:bodyPr spcFirstLastPara="0" vert="horz" wrap="square" lIns="53340" tIns="53340" rIns="71120" bIns="80010" numCol="1" spcCol="1270" anchor="t" anchorCtr="0">
          <a:noAutofit/>
        </a:bodyPr>
        <a:lstStyle/>
        <a:p>
          <a:pPr marL="57150" lvl="1" indent="-57150" algn="l" defTabSz="444500">
            <a:lnSpc>
              <a:spcPct val="90000"/>
            </a:lnSpc>
            <a:spcBef>
              <a:spcPct val="0"/>
            </a:spcBef>
            <a:spcAft>
              <a:spcPct val="15000"/>
            </a:spcAft>
            <a:buChar char="•"/>
          </a:pPr>
          <a:r>
            <a:rPr lang="es-CO" sz="1000" kern="1200">
              <a:solidFill>
                <a:sysClr val="windowText" lastClr="000000"/>
              </a:solidFill>
            </a:rPr>
            <a:t>Cultura (Políticas y Practicas)</a:t>
          </a:r>
        </a:p>
        <a:p>
          <a:pPr marL="57150" lvl="1" indent="-57150" algn="l" defTabSz="444500">
            <a:lnSpc>
              <a:spcPct val="90000"/>
            </a:lnSpc>
            <a:spcBef>
              <a:spcPct val="0"/>
            </a:spcBef>
            <a:spcAft>
              <a:spcPct val="15000"/>
            </a:spcAft>
            <a:buChar char="•"/>
          </a:pPr>
          <a:r>
            <a:rPr lang="es-CO" sz="1000" kern="1200">
              <a:solidFill>
                <a:sysClr val="windowText" lastClr="000000"/>
              </a:solidFill>
            </a:rPr>
            <a:t>Control y seguimiento (Liderazgo y trabajo en equipo, comités)</a:t>
          </a:r>
        </a:p>
        <a:p>
          <a:pPr marL="57150" lvl="1" indent="-57150" algn="l" defTabSz="444500">
            <a:lnSpc>
              <a:spcPct val="90000"/>
            </a:lnSpc>
            <a:spcBef>
              <a:spcPct val="0"/>
            </a:spcBef>
            <a:spcAft>
              <a:spcPct val="15000"/>
            </a:spcAft>
            <a:buChar char="•"/>
          </a:pPr>
          <a:r>
            <a:rPr lang="es-CO" sz="1000" kern="1200">
              <a:solidFill>
                <a:sysClr val="windowText" lastClr="000000"/>
              </a:solidFill>
            </a:rPr>
            <a:t>Sistema de gestión (alineación con la estrategia)</a:t>
          </a:r>
        </a:p>
      </dsp:txBody>
      <dsp:txXfrm>
        <a:off x="4782197" y="336780"/>
        <a:ext cx="2096512" cy="886978"/>
      </dsp:txXfrm>
    </dsp:sp>
  </dsp:spTree>
</dsp:drawing>
</file>

<file path=xl/diagrams/layout1.xml><?xml version="1.0" encoding="utf-8"?>
<dgm:layoutDef xmlns:dgm="http://schemas.openxmlformats.org/drawingml/2006/diagram" xmlns:a="http://schemas.openxmlformats.org/drawingml/2006/main" uniqueId="urn:microsoft.com/office/officeart/2005/8/layout/hList1">
  <dgm:title val=""/>
  <dgm:desc val=""/>
  <dgm:catLst>
    <dgm:cat type="list" pri="5000"/>
    <dgm:cat type="convert" pri="5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0.8"/>
      <dgm:constr type="h" for="des" forName="desTx" refType="primFontSz" refFor="des" refForName="parTx" fact="1.22"/>
      <dgm:constr type="w" for="ch" forName="space" refType="w" refFor="ch" refForName="composite" op="equ" fact="0.14"/>
    </dgm:constrLst>
    <dgm:ruleLst>
      <dgm:rule type="w" for="ch" forName="composite" val="0" fact="NaN" max="NaN"/>
      <dgm:rule type="primFontSz" for="des" forName="parTx" val="5" fact="NaN" max="NaN"/>
    </dgm:ruleLst>
    <dgm:forEach name="Name4" axis="ch" ptType="node">
      <dgm:layoutNode name="composite">
        <dgm:alg type="composite"/>
        <dgm:shape xmlns:r="http://schemas.openxmlformats.org/officeDocument/2006/relationships" r:blip="">
          <dgm:adjLst/>
        </dgm:shape>
        <dgm:presOf/>
        <dgm:constrLst>
          <dgm:constr type="l" for="ch" forName="parTx"/>
          <dgm:constr type="w" for="ch" forName="parTx" refType="w"/>
          <dgm:constr type="t" for="ch" forName="parTx"/>
          <dgm:constr type="l" for="ch" forName="desTx"/>
          <dgm:constr type="w" for="ch" forName="desTx" refType="w" refFor="ch" refForName="parTx"/>
          <dgm:constr type="t" for="ch" forName="desTx" refType="h" refFor="ch" refForName="parTx"/>
        </dgm:constrLst>
        <dgm:ruleLst>
          <dgm:rule type="h" val="INF" fact="NaN" max="NaN"/>
        </dgm:ruleLst>
        <dgm:layoutNode name="parTx" styleLbl="alignNode1">
          <dgm:varLst>
            <dgm:chMax val="0"/>
            <dgm:chPref val="0"/>
            <dgm:bulletEnabled val="1"/>
          </dgm:varLst>
          <dgm:alg type="tx"/>
          <dgm:shape xmlns:r="http://schemas.openxmlformats.org/officeDocument/2006/relationships" type="rect" r:blip="">
            <dgm:adjLst/>
          </dgm:shape>
          <dgm:presOf axis="self" ptType="node"/>
          <dgm:constrLst>
            <dgm:constr type="h" refType="w" op="lte" fact="0.4"/>
            <dgm:constr type="h"/>
            <dgm:constr type="tMarg" refType="primFontSz" fact="0.32"/>
            <dgm:constr type="bMarg" refType="primFontSz" fact="0.32"/>
          </dgm:constrLst>
          <dgm:ruleLst>
            <dgm:rule type="h" val="INF" fact="NaN" max="NaN"/>
          </dgm:ruleLst>
        </dgm:layoutNode>
        <dgm:layoutNode name="desTx" styleLbl="alignAccFollowNode1">
          <dgm:varLst>
            <dgm:bulletEnabled val="1"/>
          </dgm:varLst>
          <dgm:alg type="tx">
            <dgm:param type="stBulletLvl" val="1"/>
          </dgm:alg>
          <dgm:shape xmlns:r="http://schemas.openxmlformats.org/officeDocument/2006/relationships" type="rect" r:blip="">
            <dgm:adjLst/>
          </dgm:shape>
          <dgm:presOf axis="des" ptType="node"/>
          <dgm:constrLst>
            <dgm:constr type="secFontSz" val="65"/>
            <dgm:constr type="primFontSz" refType="secFontSz"/>
            <dgm:constr type="h"/>
            <dgm:constr type="lMarg" refType="primFontSz" fact="0.42"/>
            <dgm:constr type="tMarg" refType="primFontSz" fact="0.42"/>
            <dgm:constr type="bMarg" refType="primFontSz" fact="0.63"/>
          </dgm:constrLst>
          <dgm:ruleLst>
            <dgm:rule type="h" val="INF" fact="NaN" max="NaN"/>
          </dgm:ruleLst>
        </dgm:layoutNode>
      </dgm:layoutNode>
      <dgm:forEach name="Name5" axis="followSib" ptType="sibTrans" cnt="1">
        <dgm:layoutNode name="space">
          <dgm:alg type="sp"/>
          <dgm:shape xmlns:r="http://schemas.openxmlformats.org/officeDocument/2006/relationships" r:blip="">
            <dgm:adjLst/>
          </dgm:shape>
          <dgm:presO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List1">
  <dgm:title val=""/>
  <dgm:desc val=""/>
  <dgm:catLst>
    <dgm:cat type="list" pri="5000"/>
    <dgm:cat type="convert" pri="5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0.8"/>
      <dgm:constr type="h" for="des" forName="desTx" refType="primFontSz" refFor="des" refForName="parTx" fact="1.22"/>
      <dgm:constr type="w" for="ch" forName="space" refType="w" refFor="ch" refForName="composite" op="equ" fact="0.14"/>
    </dgm:constrLst>
    <dgm:ruleLst>
      <dgm:rule type="w" for="ch" forName="composite" val="0" fact="NaN" max="NaN"/>
      <dgm:rule type="primFontSz" for="des" forName="parTx" val="5" fact="NaN" max="NaN"/>
    </dgm:ruleLst>
    <dgm:forEach name="Name4" axis="ch" ptType="node">
      <dgm:layoutNode name="composite">
        <dgm:alg type="composite"/>
        <dgm:shape xmlns:r="http://schemas.openxmlformats.org/officeDocument/2006/relationships" r:blip="">
          <dgm:adjLst/>
        </dgm:shape>
        <dgm:presOf/>
        <dgm:constrLst>
          <dgm:constr type="l" for="ch" forName="parTx"/>
          <dgm:constr type="w" for="ch" forName="parTx" refType="w"/>
          <dgm:constr type="t" for="ch" forName="parTx"/>
          <dgm:constr type="l" for="ch" forName="desTx"/>
          <dgm:constr type="w" for="ch" forName="desTx" refType="w" refFor="ch" refForName="parTx"/>
          <dgm:constr type="t" for="ch" forName="desTx" refType="h" refFor="ch" refForName="parTx"/>
        </dgm:constrLst>
        <dgm:ruleLst>
          <dgm:rule type="h" val="INF" fact="NaN" max="NaN"/>
        </dgm:ruleLst>
        <dgm:layoutNode name="parTx" styleLbl="alignNode1">
          <dgm:varLst>
            <dgm:chMax val="0"/>
            <dgm:chPref val="0"/>
            <dgm:bulletEnabled val="1"/>
          </dgm:varLst>
          <dgm:alg type="tx"/>
          <dgm:shape xmlns:r="http://schemas.openxmlformats.org/officeDocument/2006/relationships" type="rect" r:blip="">
            <dgm:adjLst/>
          </dgm:shape>
          <dgm:presOf axis="self" ptType="node"/>
          <dgm:constrLst>
            <dgm:constr type="h" refType="w" op="lte" fact="0.4"/>
            <dgm:constr type="h"/>
            <dgm:constr type="tMarg" refType="primFontSz" fact="0.32"/>
            <dgm:constr type="bMarg" refType="primFontSz" fact="0.32"/>
          </dgm:constrLst>
          <dgm:ruleLst>
            <dgm:rule type="h" val="INF" fact="NaN" max="NaN"/>
          </dgm:ruleLst>
        </dgm:layoutNode>
        <dgm:layoutNode name="desTx" styleLbl="alignAccFollowNode1">
          <dgm:varLst>
            <dgm:bulletEnabled val="1"/>
          </dgm:varLst>
          <dgm:alg type="tx">
            <dgm:param type="stBulletLvl" val="1"/>
          </dgm:alg>
          <dgm:shape xmlns:r="http://schemas.openxmlformats.org/officeDocument/2006/relationships" type="rect" r:blip="">
            <dgm:adjLst/>
          </dgm:shape>
          <dgm:presOf axis="des" ptType="node"/>
          <dgm:constrLst>
            <dgm:constr type="secFontSz" val="65"/>
            <dgm:constr type="primFontSz" refType="secFontSz"/>
            <dgm:constr type="h"/>
            <dgm:constr type="lMarg" refType="primFontSz" fact="0.42"/>
            <dgm:constr type="tMarg" refType="primFontSz" fact="0.42"/>
            <dgm:constr type="bMarg" refType="primFontSz" fact="0.63"/>
          </dgm:constrLst>
          <dgm:ruleLst>
            <dgm:rule type="h" val="INF" fact="NaN" max="NaN"/>
          </dgm:ruleLst>
        </dgm:layoutNode>
      </dgm:layoutNode>
      <dgm:forEach name="Name5" axis="followSib" ptType="sibTrans" cnt="1">
        <dgm:layoutNode name="space">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hyperlink" Target="#MEN&#218;!A1"/></Relationships>
</file>

<file path=xl/drawings/_rels/drawing10.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hyperlink" Target="#MEN&#218;!A1"/><Relationship Id="rId1" Type="http://schemas.openxmlformats.org/officeDocument/2006/relationships/chart" Target="../charts/chart41.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8.xml"/><Relationship Id="rId1" Type="http://schemas.openxmlformats.org/officeDocument/2006/relationships/hyperlink" Target="#MEN&#218;!A1"/></Relationships>
</file>

<file path=xl/drawings/_rels/drawing12.xml.rels><?xml version="1.0" encoding="UTF-8" standalone="yes"?>
<Relationships xmlns="http://schemas.openxmlformats.org/package/2006/relationships"><Relationship Id="rId1" Type="http://schemas.openxmlformats.org/officeDocument/2006/relationships/hyperlink" Target="#MEN&#218;!A1"/></Relationships>
</file>

<file path=xl/drawings/_rels/drawing13.xml.rels><?xml version="1.0" encoding="UTF-8" standalone="yes"?>
<Relationships xmlns="http://schemas.openxmlformats.org/package/2006/relationships"><Relationship Id="rId1" Type="http://schemas.openxmlformats.org/officeDocument/2006/relationships/hyperlink" Target="#MEN&#218;!A1"/></Relationships>
</file>

<file path=xl/drawings/_rels/drawing14.xml.rels><?xml version="1.0" encoding="UTF-8" standalone="yes"?>
<Relationships xmlns="http://schemas.openxmlformats.org/package/2006/relationships"><Relationship Id="rId1" Type="http://schemas.openxmlformats.org/officeDocument/2006/relationships/hyperlink" Target="#MEN&#218;!A1"/></Relationships>
</file>

<file path=xl/drawings/_rels/drawing15.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image" Target="../media/image4.emf"/><Relationship Id="rId5" Type="http://schemas.openxmlformats.org/officeDocument/2006/relationships/image" Target="../media/image5.png"/><Relationship Id="rId4" Type="http://schemas.openxmlformats.org/officeDocument/2006/relationships/hyperlink" Target="#MEN&#218;!A1"/></Relationships>
</file>

<file path=xl/drawings/_rels/drawing16.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hyperlink" Target="#MEN&#218;!A1"/></Relationships>
</file>

<file path=xl/drawings/_rels/drawing17.xml.rels><?xml version="1.0" encoding="UTF-8" standalone="yes"?>
<Relationships xmlns="http://schemas.openxmlformats.org/package/2006/relationships"><Relationship Id="rId3" Type="http://schemas.openxmlformats.org/officeDocument/2006/relationships/hyperlink" Target="#MEN&#218;!A1"/><Relationship Id="rId2" Type="http://schemas.openxmlformats.org/officeDocument/2006/relationships/image" Target="../media/image7.wmf"/><Relationship Id="rId1" Type="http://schemas.openxmlformats.org/officeDocument/2006/relationships/image" Target="../media/image6.wmf"/></Relationships>
</file>

<file path=xl/drawings/_rels/drawing18.xml.rels><?xml version="1.0" encoding="UTF-8" standalone="yes"?>
<Relationships xmlns="http://schemas.openxmlformats.org/package/2006/relationships"><Relationship Id="rId8" Type="http://schemas.openxmlformats.org/officeDocument/2006/relationships/image" Target="../media/image12.svg"/><Relationship Id="rId13" Type="http://schemas.openxmlformats.org/officeDocument/2006/relationships/image" Target="../media/image15.png"/><Relationship Id="rId3" Type="http://schemas.openxmlformats.org/officeDocument/2006/relationships/hyperlink" Target="#DC!A1"/><Relationship Id="rId7" Type="http://schemas.openxmlformats.org/officeDocument/2006/relationships/image" Target="../media/image11.png"/><Relationship Id="rId12" Type="http://schemas.openxmlformats.org/officeDocument/2006/relationships/hyperlink" Target="#DP!A1"/><Relationship Id="rId2" Type="http://schemas.openxmlformats.org/officeDocument/2006/relationships/image" Target="../media/image8.png"/><Relationship Id="rId1" Type="http://schemas.openxmlformats.org/officeDocument/2006/relationships/hyperlink" Target="#MEN&#218;!A1"/><Relationship Id="rId6" Type="http://schemas.openxmlformats.org/officeDocument/2006/relationships/hyperlink" Target="#DF!A1"/><Relationship Id="rId11" Type="http://schemas.openxmlformats.org/officeDocument/2006/relationships/image" Target="../media/image14.svg"/><Relationship Id="rId5" Type="http://schemas.openxmlformats.org/officeDocument/2006/relationships/image" Target="../media/image10.svg"/><Relationship Id="rId10" Type="http://schemas.openxmlformats.org/officeDocument/2006/relationships/image" Target="../media/image13.png"/><Relationship Id="rId4" Type="http://schemas.openxmlformats.org/officeDocument/2006/relationships/image" Target="../media/image9.png"/><Relationship Id="rId9" Type="http://schemas.openxmlformats.org/officeDocument/2006/relationships/hyperlink" Target="#DA!A1"/><Relationship Id="rId14" Type="http://schemas.microsoft.com/office/2007/relationships/hdphoto" Target="../media/hdphoto1.wdp"/></Relationships>
</file>

<file path=xl/drawings/_rels/drawing19.xml.rels><?xml version="1.0" encoding="UTF-8" standalone="yes"?>
<Relationships xmlns="http://schemas.openxmlformats.org/package/2006/relationships"><Relationship Id="rId8" Type="http://schemas.openxmlformats.org/officeDocument/2006/relationships/chart" Target="../charts/chart56.xml"/><Relationship Id="rId13" Type="http://schemas.openxmlformats.org/officeDocument/2006/relationships/hyperlink" Target="#DP!A1"/><Relationship Id="rId18" Type="http://schemas.openxmlformats.org/officeDocument/2006/relationships/image" Target="../media/image14.svg"/><Relationship Id="rId3" Type="http://schemas.openxmlformats.org/officeDocument/2006/relationships/chart" Target="../charts/chart54.xml"/><Relationship Id="rId7" Type="http://schemas.openxmlformats.org/officeDocument/2006/relationships/image" Target="../media/image17.svg"/><Relationship Id="rId12" Type="http://schemas.openxmlformats.org/officeDocument/2006/relationships/image" Target="../media/image10.svg"/><Relationship Id="rId17" Type="http://schemas.openxmlformats.org/officeDocument/2006/relationships/image" Target="../media/image13.png"/><Relationship Id="rId2" Type="http://schemas.openxmlformats.org/officeDocument/2006/relationships/chart" Target="../charts/chart53.xml"/><Relationship Id="rId16" Type="http://schemas.openxmlformats.org/officeDocument/2006/relationships/hyperlink" Target="#DA!A1"/><Relationship Id="rId1" Type="http://schemas.openxmlformats.org/officeDocument/2006/relationships/chart" Target="../charts/chart52.xml"/><Relationship Id="rId6" Type="http://schemas.openxmlformats.org/officeDocument/2006/relationships/image" Target="../media/image16.png"/><Relationship Id="rId11" Type="http://schemas.openxmlformats.org/officeDocument/2006/relationships/image" Target="../media/image9.png"/><Relationship Id="rId5" Type="http://schemas.openxmlformats.org/officeDocument/2006/relationships/hyperlink" Target="#'19'!A1"/><Relationship Id="rId15" Type="http://schemas.microsoft.com/office/2007/relationships/hdphoto" Target="../media/hdphoto1.wdp"/><Relationship Id="rId10" Type="http://schemas.openxmlformats.org/officeDocument/2006/relationships/hyperlink" Target="#DC!A1"/><Relationship Id="rId4" Type="http://schemas.openxmlformats.org/officeDocument/2006/relationships/chart" Target="../charts/chart55.xml"/><Relationship Id="rId9" Type="http://schemas.openxmlformats.org/officeDocument/2006/relationships/chart" Target="../charts/chart57.xml"/><Relationship Id="rId14" Type="http://schemas.openxmlformats.org/officeDocument/2006/relationships/image" Target="../media/image15.png"/></Relationships>
</file>

<file path=xl/drawings/_rels/drawing2.xml.rels><?xml version="1.0" encoding="UTF-8" standalone="yes"?>
<Relationships xmlns="http://schemas.openxmlformats.org/package/2006/relationships"><Relationship Id="rId8" Type="http://schemas.openxmlformats.org/officeDocument/2006/relationships/hyperlink" Target="#'9'!A1"/><Relationship Id="rId13" Type="http://schemas.openxmlformats.org/officeDocument/2006/relationships/hyperlink" Target="#DF!A1"/><Relationship Id="rId18" Type="http://schemas.openxmlformats.org/officeDocument/2006/relationships/hyperlink" Target="#DC!A1"/><Relationship Id="rId3" Type="http://schemas.openxmlformats.org/officeDocument/2006/relationships/hyperlink" Target="#'3'!A1"/><Relationship Id="rId21" Type="http://schemas.openxmlformats.org/officeDocument/2006/relationships/image" Target="../media/image1.jpeg"/><Relationship Id="rId7" Type="http://schemas.openxmlformats.org/officeDocument/2006/relationships/hyperlink" Target="#'8'!A1"/><Relationship Id="rId12" Type="http://schemas.openxmlformats.org/officeDocument/2006/relationships/hyperlink" Target="#'18'!A1"/><Relationship Id="rId17" Type="http://schemas.openxmlformats.org/officeDocument/2006/relationships/hyperlink" Target="#'10'!A1"/><Relationship Id="rId2" Type="http://schemas.openxmlformats.org/officeDocument/2006/relationships/hyperlink" Target="#'2'!A1"/><Relationship Id="rId16" Type="http://schemas.openxmlformats.org/officeDocument/2006/relationships/hyperlink" Target="#'11'!A1"/><Relationship Id="rId20" Type="http://schemas.openxmlformats.org/officeDocument/2006/relationships/hyperlink" Target="#DA!A1"/><Relationship Id="rId1" Type="http://schemas.openxmlformats.org/officeDocument/2006/relationships/hyperlink" Target="#'1'!A1"/><Relationship Id="rId6" Type="http://schemas.openxmlformats.org/officeDocument/2006/relationships/hyperlink" Target="#'6'!A1"/><Relationship Id="rId11" Type="http://schemas.openxmlformats.org/officeDocument/2006/relationships/hyperlink" Target="#'14'!A1"/><Relationship Id="rId5" Type="http://schemas.openxmlformats.org/officeDocument/2006/relationships/hyperlink" Target="#'5'!A1"/><Relationship Id="rId15" Type="http://schemas.openxmlformats.org/officeDocument/2006/relationships/hyperlink" Target="#'19'!A1"/><Relationship Id="rId10" Type="http://schemas.openxmlformats.org/officeDocument/2006/relationships/hyperlink" Target="#'13'!A1"/><Relationship Id="rId19" Type="http://schemas.openxmlformats.org/officeDocument/2006/relationships/hyperlink" Target="#DP!A1"/><Relationship Id="rId4" Type="http://schemas.openxmlformats.org/officeDocument/2006/relationships/hyperlink" Target="#'4'!A1"/><Relationship Id="rId9" Type="http://schemas.openxmlformats.org/officeDocument/2006/relationships/hyperlink" Target="#'12'!A1"/><Relationship Id="rId14" Type="http://schemas.openxmlformats.org/officeDocument/2006/relationships/hyperlink" Target="#'16'!A1"/></Relationships>
</file>

<file path=xl/drawings/_rels/drawing21.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hyperlink" Target="#DP!A1"/><Relationship Id="rId18" Type="http://schemas.openxmlformats.org/officeDocument/2006/relationships/image" Target="../media/image14.svg"/><Relationship Id="rId3" Type="http://schemas.openxmlformats.org/officeDocument/2006/relationships/chart" Target="../charts/chart60.xml"/><Relationship Id="rId7" Type="http://schemas.openxmlformats.org/officeDocument/2006/relationships/hyperlink" Target="#DF!A1"/><Relationship Id="rId12" Type="http://schemas.openxmlformats.org/officeDocument/2006/relationships/image" Target="../media/image17.svg"/><Relationship Id="rId17" Type="http://schemas.openxmlformats.org/officeDocument/2006/relationships/image" Target="../media/image13.png"/><Relationship Id="rId2" Type="http://schemas.openxmlformats.org/officeDocument/2006/relationships/chart" Target="../charts/chart59.xml"/><Relationship Id="rId16" Type="http://schemas.openxmlformats.org/officeDocument/2006/relationships/hyperlink" Target="#DA!A1"/><Relationship Id="rId1" Type="http://schemas.openxmlformats.org/officeDocument/2006/relationships/chart" Target="../charts/chart58.xml"/><Relationship Id="rId6" Type="http://schemas.openxmlformats.org/officeDocument/2006/relationships/chart" Target="../charts/chart63.xml"/><Relationship Id="rId11" Type="http://schemas.openxmlformats.org/officeDocument/2006/relationships/image" Target="../media/image16.png"/><Relationship Id="rId5" Type="http://schemas.openxmlformats.org/officeDocument/2006/relationships/chart" Target="../charts/chart62.xml"/><Relationship Id="rId15" Type="http://schemas.microsoft.com/office/2007/relationships/hdphoto" Target="../media/hdphoto1.wdp"/><Relationship Id="rId10" Type="http://schemas.openxmlformats.org/officeDocument/2006/relationships/hyperlink" Target="#'19'!A1"/><Relationship Id="rId4" Type="http://schemas.openxmlformats.org/officeDocument/2006/relationships/chart" Target="../charts/chart61.xml"/><Relationship Id="rId9" Type="http://schemas.openxmlformats.org/officeDocument/2006/relationships/image" Target="../media/image12.svg"/><Relationship Id="rId14" Type="http://schemas.openxmlformats.org/officeDocument/2006/relationships/image" Target="../media/image15.png"/></Relationships>
</file>

<file path=xl/drawings/_rels/drawing2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hyperlink" Target="#DC!A1"/><Relationship Id="rId18" Type="http://schemas.openxmlformats.org/officeDocument/2006/relationships/image" Target="../media/image14.svg"/><Relationship Id="rId3" Type="http://schemas.openxmlformats.org/officeDocument/2006/relationships/chart" Target="../charts/chart66.xml"/><Relationship Id="rId7" Type="http://schemas.openxmlformats.org/officeDocument/2006/relationships/hyperlink" Target="#DF!A1"/><Relationship Id="rId12" Type="http://schemas.openxmlformats.org/officeDocument/2006/relationships/image" Target="../media/image17.svg"/><Relationship Id="rId17" Type="http://schemas.openxmlformats.org/officeDocument/2006/relationships/image" Target="../media/image13.png"/><Relationship Id="rId2" Type="http://schemas.openxmlformats.org/officeDocument/2006/relationships/chart" Target="../charts/chart65.xml"/><Relationship Id="rId16" Type="http://schemas.openxmlformats.org/officeDocument/2006/relationships/hyperlink" Target="#DA!A1"/><Relationship Id="rId1" Type="http://schemas.openxmlformats.org/officeDocument/2006/relationships/chart" Target="../charts/chart64.xml"/><Relationship Id="rId6" Type="http://schemas.openxmlformats.org/officeDocument/2006/relationships/chart" Target="../charts/chart69.xml"/><Relationship Id="rId11" Type="http://schemas.openxmlformats.org/officeDocument/2006/relationships/image" Target="../media/image16.png"/><Relationship Id="rId5" Type="http://schemas.openxmlformats.org/officeDocument/2006/relationships/chart" Target="../charts/chart68.xml"/><Relationship Id="rId15" Type="http://schemas.openxmlformats.org/officeDocument/2006/relationships/image" Target="../media/image10.svg"/><Relationship Id="rId10" Type="http://schemas.openxmlformats.org/officeDocument/2006/relationships/hyperlink" Target="#'19'!A1"/><Relationship Id="rId4" Type="http://schemas.openxmlformats.org/officeDocument/2006/relationships/chart" Target="../charts/chart67.xml"/><Relationship Id="rId9" Type="http://schemas.openxmlformats.org/officeDocument/2006/relationships/image" Target="../media/image12.svg"/><Relationship Id="rId14" Type="http://schemas.openxmlformats.org/officeDocument/2006/relationships/image" Target="../media/image9.png"/></Relationships>
</file>

<file path=xl/drawings/_rels/drawing25.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hyperlink" Target="#DC!A1"/><Relationship Id="rId18" Type="http://schemas.microsoft.com/office/2007/relationships/hdphoto" Target="../media/hdphoto1.wdp"/><Relationship Id="rId3" Type="http://schemas.openxmlformats.org/officeDocument/2006/relationships/chart" Target="../charts/chart72.xml"/><Relationship Id="rId7" Type="http://schemas.openxmlformats.org/officeDocument/2006/relationships/hyperlink" Target="#DF!A1"/><Relationship Id="rId12" Type="http://schemas.openxmlformats.org/officeDocument/2006/relationships/image" Target="../media/image17.svg"/><Relationship Id="rId17" Type="http://schemas.openxmlformats.org/officeDocument/2006/relationships/image" Target="../media/image15.png"/><Relationship Id="rId2" Type="http://schemas.openxmlformats.org/officeDocument/2006/relationships/chart" Target="../charts/chart71.xml"/><Relationship Id="rId16" Type="http://schemas.openxmlformats.org/officeDocument/2006/relationships/hyperlink" Target="#DP!A1"/><Relationship Id="rId1" Type="http://schemas.openxmlformats.org/officeDocument/2006/relationships/chart" Target="../charts/chart70.xml"/><Relationship Id="rId6" Type="http://schemas.openxmlformats.org/officeDocument/2006/relationships/chart" Target="../charts/chart75.xml"/><Relationship Id="rId11" Type="http://schemas.openxmlformats.org/officeDocument/2006/relationships/image" Target="../media/image16.png"/><Relationship Id="rId5" Type="http://schemas.openxmlformats.org/officeDocument/2006/relationships/chart" Target="../charts/chart74.xml"/><Relationship Id="rId15" Type="http://schemas.openxmlformats.org/officeDocument/2006/relationships/image" Target="../media/image10.svg"/><Relationship Id="rId10" Type="http://schemas.openxmlformats.org/officeDocument/2006/relationships/hyperlink" Target="#'19'!A1"/><Relationship Id="rId4" Type="http://schemas.openxmlformats.org/officeDocument/2006/relationships/chart" Target="../charts/chart73.xml"/><Relationship Id="rId9" Type="http://schemas.openxmlformats.org/officeDocument/2006/relationships/image" Target="../media/image12.svg"/><Relationship Id="rId14" Type="http://schemas.openxmlformats.org/officeDocument/2006/relationships/image" Target="../media/image9.png"/></Relationships>
</file>

<file path=xl/drawings/_rels/drawing27.xml.rels><?xml version="1.0" encoding="UTF-8" standalone="yes"?>
<Relationships xmlns="http://schemas.openxmlformats.org/package/2006/relationships"><Relationship Id="rId8" Type="http://schemas.openxmlformats.org/officeDocument/2006/relationships/diagramLayout" Target="../diagrams/layout2.xml"/><Relationship Id="rId3" Type="http://schemas.openxmlformats.org/officeDocument/2006/relationships/diagramLayout" Target="../diagrams/layout1.xml"/><Relationship Id="rId7" Type="http://schemas.openxmlformats.org/officeDocument/2006/relationships/diagramData" Target="../diagrams/data2.xml"/><Relationship Id="rId12" Type="http://schemas.openxmlformats.org/officeDocument/2006/relationships/hyperlink" Target="#MEN&#218;!A1"/><Relationship Id="rId2" Type="http://schemas.openxmlformats.org/officeDocument/2006/relationships/diagramData" Target="../diagrams/data1.xml"/><Relationship Id="rId1" Type="http://schemas.openxmlformats.org/officeDocument/2006/relationships/image" Target="../media/image18.png"/><Relationship Id="rId6" Type="http://schemas.microsoft.com/office/2007/relationships/diagramDrawing" Target="../diagrams/drawing1.xml"/><Relationship Id="rId11" Type="http://schemas.microsoft.com/office/2007/relationships/diagramDrawing" Target="../diagrams/drawing2.xml"/><Relationship Id="rId5" Type="http://schemas.openxmlformats.org/officeDocument/2006/relationships/diagramColors" Target="../diagrams/colors1.xml"/><Relationship Id="rId10" Type="http://schemas.openxmlformats.org/officeDocument/2006/relationships/diagramColors" Target="../diagrams/colors2.xml"/><Relationship Id="rId4" Type="http://schemas.openxmlformats.org/officeDocument/2006/relationships/diagramQuickStyle" Target="../diagrams/quickStyle1.xml"/><Relationship Id="rId9" Type="http://schemas.openxmlformats.org/officeDocument/2006/relationships/diagramQuickStyle" Target="../diagrams/quickStyle2.xml"/></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MEN&#218;!A1"/></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3" Type="http://schemas.openxmlformats.org/officeDocument/2006/relationships/chart" Target="../charts/chart5.xml"/><Relationship Id="rId7" Type="http://schemas.openxmlformats.org/officeDocument/2006/relationships/hyperlink" Target="#MEN&#218;!A1"/><Relationship Id="rId12" Type="http://schemas.openxmlformats.org/officeDocument/2006/relationships/chart" Target="../charts/chart13.xml"/><Relationship Id="rId2" Type="http://schemas.openxmlformats.org/officeDocument/2006/relationships/chart" Target="../charts/chart4.xml"/><Relationship Id="rId1" Type="http://schemas.openxmlformats.org/officeDocument/2006/relationships/image" Target="../media/image2.png"/><Relationship Id="rId6" Type="http://schemas.openxmlformats.org/officeDocument/2006/relationships/chart" Target="../charts/chart8.xml"/><Relationship Id="rId11" Type="http://schemas.openxmlformats.org/officeDocument/2006/relationships/chart" Target="../charts/chart12.xml"/><Relationship Id="rId5" Type="http://schemas.openxmlformats.org/officeDocument/2006/relationships/chart" Target="../charts/chart7.xml"/><Relationship Id="rId10" Type="http://schemas.openxmlformats.org/officeDocument/2006/relationships/chart" Target="../charts/chart11.xml"/><Relationship Id="rId4" Type="http://schemas.openxmlformats.org/officeDocument/2006/relationships/chart" Target="../charts/chart6.xml"/><Relationship Id="rId9"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image" Target="../media/image2.png"/><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hyperlink" Target="#MEN&#218;!A1"/></Relationships>
</file>

<file path=xl/drawings/_rels/drawing8.xml.rels><?xml version="1.0" encoding="UTF-8" standalone="yes"?>
<Relationships xmlns="http://schemas.openxmlformats.org/package/2006/relationships"><Relationship Id="rId8" Type="http://schemas.openxmlformats.org/officeDocument/2006/relationships/chart" Target="../charts/chart30.xml"/><Relationship Id="rId3" Type="http://schemas.openxmlformats.org/officeDocument/2006/relationships/chart" Target="../charts/chart25.xml"/><Relationship Id="rId7" Type="http://schemas.openxmlformats.org/officeDocument/2006/relationships/chart" Target="../charts/chart29.xml"/><Relationship Id="rId12" Type="http://schemas.openxmlformats.org/officeDocument/2006/relationships/hyperlink" Target="#MEN&#218;!A1"/><Relationship Id="rId2" Type="http://schemas.openxmlformats.org/officeDocument/2006/relationships/chart" Target="../charts/chart24.xml"/><Relationship Id="rId1" Type="http://schemas.openxmlformats.org/officeDocument/2006/relationships/image" Target="../media/image2.png"/><Relationship Id="rId6" Type="http://schemas.openxmlformats.org/officeDocument/2006/relationships/chart" Target="../charts/chart28.xml"/><Relationship Id="rId11" Type="http://schemas.openxmlformats.org/officeDocument/2006/relationships/chart" Target="../charts/chart33.xml"/><Relationship Id="rId5" Type="http://schemas.openxmlformats.org/officeDocument/2006/relationships/chart" Target="../charts/chart27.xml"/><Relationship Id="rId10" Type="http://schemas.openxmlformats.org/officeDocument/2006/relationships/chart" Target="../charts/chart32.xml"/><Relationship Id="rId4" Type="http://schemas.openxmlformats.org/officeDocument/2006/relationships/chart" Target="../charts/chart26.xml"/><Relationship Id="rId9" Type="http://schemas.openxmlformats.org/officeDocument/2006/relationships/chart" Target="../charts/chart31.xml"/></Relationships>
</file>

<file path=xl/drawings/_rels/drawing9.xml.rels><?xml version="1.0" encoding="UTF-8" standalone="yes"?>
<Relationships xmlns="http://schemas.openxmlformats.org/package/2006/relationships"><Relationship Id="rId8" Type="http://schemas.openxmlformats.org/officeDocument/2006/relationships/chart" Target="../charts/chart40.xml"/><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image" Target="../media/image2.png"/><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 Id="rId9"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1097703</xdr:colOff>
      <xdr:row>3</xdr:row>
      <xdr:rowOff>114600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26A4B61-1B76-4801-938A-CC878630A32B}"/>
            </a:ext>
          </a:extLst>
        </xdr:cNvPr>
        <xdr:cNvSpPr/>
      </xdr:nvSpPr>
      <xdr:spPr>
        <a:xfrm>
          <a:off x="0" y="0"/>
          <a:ext cx="1436370" cy="648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xdr:colOff>
      <xdr:row>60</xdr:row>
      <xdr:rowOff>13606</xdr:rowOff>
    </xdr:from>
    <xdr:to>
      <xdr:col>9</xdr:col>
      <xdr:colOff>0</xdr:colOff>
      <xdr:row>88</xdr:row>
      <xdr:rowOff>46527</xdr:rowOff>
    </xdr:to>
    <xdr:graphicFrame macro="">
      <xdr:nvGraphicFramePr>
        <xdr:cNvPr id="4" name="19 Gráfico">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97971</xdr:colOff>
      <xdr:row>1</xdr:row>
      <xdr:rowOff>108857</xdr:rowOff>
    </xdr:from>
    <xdr:to>
      <xdr:col>2</xdr:col>
      <xdr:colOff>326572</xdr:colOff>
      <xdr:row>2</xdr:row>
      <xdr:rowOff>158143</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37B85ECF-84BC-4CBC-AE6F-7DAB4C89E2C5}"/>
            </a:ext>
          </a:extLst>
        </xdr:cNvPr>
        <xdr:cNvSpPr/>
      </xdr:nvSpPr>
      <xdr:spPr>
        <a:xfrm>
          <a:off x="195942" y="293914"/>
          <a:ext cx="1034144" cy="648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1</xdr:col>
      <xdr:colOff>27214</xdr:colOff>
      <xdr:row>100</xdr:row>
      <xdr:rowOff>81643</xdr:rowOff>
    </xdr:from>
    <xdr:to>
      <xdr:col>5</xdr:col>
      <xdr:colOff>0</xdr:colOff>
      <xdr:row>120</xdr:row>
      <xdr:rowOff>0</xdr:rowOff>
    </xdr:to>
    <xdr:graphicFrame macro="">
      <xdr:nvGraphicFramePr>
        <xdr:cNvPr id="10" name="11 Gráfico">
          <a:extLst>
            <a:ext uri="{FF2B5EF4-FFF2-40B4-BE49-F238E27FC236}">
              <a16:creationId xmlns:a16="http://schemas.microsoft.com/office/drawing/2014/main" id="{DC2EB902-770B-455B-8B49-628253AAE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1604282</xdr:colOff>
      <xdr:row>100</xdr:row>
      <xdr:rowOff>81644</xdr:rowOff>
    </xdr:from>
    <xdr:to>
      <xdr:col>8</xdr:col>
      <xdr:colOff>1592036</xdr:colOff>
      <xdr:row>120</xdr:row>
      <xdr:rowOff>0</xdr:rowOff>
    </xdr:to>
    <xdr:graphicFrame macro="">
      <xdr:nvGraphicFramePr>
        <xdr:cNvPr id="11" name="14 Gráfico">
          <a:extLst>
            <a:ext uri="{FF2B5EF4-FFF2-40B4-BE49-F238E27FC236}">
              <a16:creationId xmlns:a16="http://schemas.microsoft.com/office/drawing/2014/main" id="{5622A922-3FF2-458F-820F-DAC87909F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40820</xdr:colOff>
      <xdr:row>127</xdr:row>
      <xdr:rowOff>13607</xdr:rowOff>
    </xdr:from>
    <xdr:to>
      <xdr:col>5</xdr:col>
      <xdr:colOff>0</xdr:colOff>
      <xdr:row>145</xdr:row>
      <xdr:rowOff>299357</xdr:rowOff>
    </xdr:to>
    <xdr:graphicFrame macro="">
      <xdr:nvGraphicFramePr>
        <xdr:cNvPr id="12" name="29 Gráfico">
          <a:extLst>
            <a:ext uri="{FF2B5EF4-FFF2-40B4-BE49-F238E27FC236}">
              <a16:creationId xmlns:a16="http://schemas.microsoft.com/office/drawing/2014/main" id="{6C84ABF4-7E22-4933-95ED-DEE6E673E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2721</xdr:colOff>
      <xdr:row>127</xdr:row>
      <xdr:rowOff>13607</xdr:rowOff>
    </xdr:from>
    <xdr:to>
      <xdr:col>9</xdr:col>
      <xdr:colOff>0</xdr:colOff>
      <xdr:row>145</xdr:row>
      <xdr:rowOff>299357</xdr:rowOff>
    </xdr:to>
    <xdr:graphicFrame macro="">
      <xdr:nvGraphicFramePr>
        <xdr:cNvPr id="13" name="31 Gráfico">
          <a:extLst>
            <a:ext uri="{FF2B5EF4-FFF2-40B4-BE49-F238E27FC236}">
              <a16:creationId xmlns:a16="http://schemas.microsoft.com/office/drawing/2014/main" id="{36347D32-5150-478B-861C-9738AFC571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54428</xdr:colOff>
      <xdr:row>153</xdr:row>
      <xdr:rowOff>163285</xdr:rowOff>
    </xdr:from>
    <xdr:to>
      <xdr:col>5</xdr:col>
      <xdr:colOff>13607</xdr:colOff>
      <xdr:row>172</xdr:row>
      <xdr:rowOff>231322</xdr:rowOff>
    </xdr:to>
    <xdr:graphicFrame macro="">
      <xdr:nvGraphicFramePr>
        <xdr:cNvPr id="14" name="32 Gráfico">
          <a:extLst>
            <a:ext uri="{FF2B5EF4-FFF2-40B4-BE49-F238E27FC236}">
              <a16:creationId xmlns:a16="http://schemas.microsoft.com/office/drawing/2014/main" id="{3D131C0C-63D3-4548-BFFC-6F08281CA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12247</xdr:colOff>
      <xdr:row>153</xdr:row>
      <xdr:rowOff>163286</xdr:rowOff>
    </xdr:from>
    <xdr:to>
      <xdr:col>8</xdr:col>
      <xdr:colOff>1592036</xdr:colOff>
      <xdr:row>172</xdr:row>
      <xdr:rowOff>231323</xdr:rowOff>
    </xdr:to>
    <xdr:graphicFrame macro="">
      <xdr:nvGraphicFramePr>
        <xdr:cNvPr id="15" name="33 Gráfico">
          <a:extLst>
            <a:ext uri="{FF2B5EF4-FFF2-40B4-BE49-F238E27FC236}">
              <a16:creationId xmlns:a16="http://schemas.microsoft.com/office/drawing/2014/main" id="{9366339E-0BF3-476D-9362-38DE50E19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646067</xdr:colOff>
      <xdr:row>3</xdr:row>
      <xdr:rowOff>105891</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66A9565B-6178-49C0-B538-A81EDC45721D}"/>
            </a:ext>
          </a:extLst>
        </xdr:cNvPr>
        <xdr:cNvSpPr/>
      </xdr:nvSpPr>
      <xdr:spPr>
        <a:xfrm>
          <a:off x="0" y="0"/>
          <a:ext cx="1438547" cy="654531"/>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1</xdr:col>
      <xdr:colOff>0</xdr:colOff>
      <xdr:row>11</xdr:row>
      <xdr:rowOff>6350</xdr:rowOff>
    </xdr:from>
    <xdr:to>
      <xdr:col>9</xdr:col>
      <xdr:colOff>4330</xdr:colOff>
      <xdr:row>29</xdr:row>
      <xdr:rowOff>105834</xdr:rowOff>
    </xdr:to>
    <xdr:graphicFrame macro="">
      <xdr:nvGraphicFramePr>
        <xdr:cNvPr id="5" name="3 Gráfico">
          <a:extLst>
            <a:ext uri="{FF2B5EF4-FFF2-40B4-BE49-F238E27FC236}">
              <a16:creationId xmlns:a16="http://schemas.microsoft.com/office/drawing/2014/main" id="{CB611BF7-7C81-4E15-8AA8-B7C0914FC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749877</xdr:colOff>
      <xdr:row>52</xdr:row>
      <xdr:rowOff>41876</xdr:rowOff>
    </xdr:from>
    <xdr:to>
      <xdr:col>20</xdr:col>
      <xdr:colOff>701386</xdr:colOff>
      <xdr:row>80</xdr:row>
      <xdr:rowOff>168853</xdr:rowOff>
    </xdr:to>
    <xdr:pic>
      <xdr:nvPicPr>
        <xdr:cNvPr id="17" name="Imagen 16">
          <a:extLst>
            <a:ext uri="{FF2B5EF4-FFF2-40B4-BE49-F238E27FC236}">
              <a16:creationId xmlns:a16="http://schemas.microsoft.com/office/drawing/2014/main" id="{906CA90F-FFD4-4A2F-B271-F1A41C1326F6}"/>
            </a:ext>
          </a:extLst>
        </xdr:cNvPr>
        <xdr:cNvPicPr>
          <a:picLocks noChangeAspect="1"/>
        </xdr:cNvPicPr>
      </xdr:nvPicPr>
      <xdr:blipFill rotWithShape="1">
        <a:blip xmlns:r="http://schemas.openxmlformats.org/officeDocument/2006/relationships" r:embed="rId3"/>
        <a:srcRect l="18658" t="19363" r="36117" b="25872"/>
        <a:stretch/>
      </xdr:blipFill>
      <xdr:spPr>
        <a:xfrm>
          <a:off x="11884602" y="10138376"/>
          <a:ext cx="7600084" cy="519427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643890</xdr:colOff>
      <xdr:row>3</xdr:row>
      <xdr:rowOff>99360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5434FEC-376D-4715-B1B1-F8593F7E07B1}"/>
            </a:ext>
          </a:extLst>
        </xdr:cNvPr>
        <xdr:cNvSpPr/>
      </xdr:nvSpPr>
      <xdr:spPr>
        <a:xfrm>
          <a:off x="0" y="0"/>
          <a:ext cx="1436370" cy="648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719666</xdr:colOff>
      <xdr:row>2</xdr:row>
      <xdr:rowOff>188864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8CF9B5D-F597-4CC2-ADA2-A8080BB5AB20}"/>
            </a:ext>
          </a:extLst>
        </xdr:cNvPr>
        <xdr:cNvSpPr/>
      </xdr:nvSpPr>
      <xdr:spPr>
        <a:xfrm>
          <a:off x="0" y="0"/>
          <a:ext cx="1515533" cy="654531"/>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668866</xdr:colOff>
      <xdr:row>2</xdr:row>
      <xdr:rowOff>188864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F2B138F-874B-4058-9FB6-0EA13788CE17}"/>
            </a:ext>
          </a:extLst>
        </xdr:cNvPr>
        <xdr:cNvSpPr/>
      </xdr:nvSpPr>
      <xdr:spPr>
        <a:xfrm>
          <a:off x="0" y="0"/>
          <a:ext cx="1464733" cy="654531"/>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6929</xdr:colOff>
      <xdr:row>33</xdr:row>
      <xdr:rowOff>90055</xdr:rowOff>
    </xdr:from>
    <xdr:to>
      <xdr:col>4</xdr:col>
      <xdr:colOff>257585</xdr:colOff>
      <xdr:row>53</xdr:row>
      <xdr:rowOff>48493</xdr:rowOff>
    </xdr:to>
    <xdr:pic>
      <xdr:nvPicPr>
        <xdr:cNvPr id="14" name="Imagen 13">
          <a:extLst>
            <a:ext uri="{FF2B5EF4-FFF2-40B4-BE49-F238E27FC236}">
              <a16:creationId xmlns:a16="http://schemas.microsoft.com/office/drawing/2014/main" id="{E2E4A084-2F6E-428A-B6EB-B3A0553B2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2" y="6310746"/>
          <a:ext cx="3326366" cy="3297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363682</xdr:colOff>
      <xdr:row>30</xdr:row>
      <xdr:rowOff>121229</xdr:rowOff>
    </xdr:from>
    <xdr:to>
      <xdr:col>4</xdr:col>
      <xdr:colOff>499827</xdr:colOff>
      <xdr:row>55</xdr:row>
      <xdr:rowOff>13857</xdr:rowOff>
    </xdr:to>
    <xdr:graphicFrame macro="">
      <xdr:nvGraphicFramePr>
        <xdr:cNvPr id="12" name="Gráfico 11">
          <a:extLst>
            <a:ext uri="{FF2B5EF4-FFF2-40B4-BE49-F238E27FC236}">
              <a16:creationId xmlns:a16="http://schemas.microsoft.com/office/drawing/2014/main" id="{1952B91F-7D88-44D4-94C5-987DDEFE77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675793</xdr:colOff>
      <xdr:row>0</xdr:row>
      <xdr:rowOff>20975</xdr:rowOff>
    </xdr:from>
    <xdr:to>
      <xdr:col>14</xdr:col>
      <xdr:colOff>107181</xdr:colOff>
      <xdr:row>23</xdr:row>
      <xdr:rowOff>147012</xdr:rowOff>
    </xdr:to>
    <xdr:graphicFrame macro="">
      <xdr:nvGraphicFramePr>
        <xdr:cNvPr id="2" name="Gráfico 1">
          <a:extLst>
            <a:ext uri="{FF2B5EF4-FFF2-40B4-BE49-F238E27FC236}">
              <a16:creationId xmlns:a16="http://schemas.microsoft.com/office/drawing/2014/main" id="{387B338A-4D65-40AB-94DB-949152592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777657</xdr:colOff>
      <xdr:row>4</xdr:row>
      <xdr:rowOff>73409</xdr:rowOff>
    </xdr:from>
    <xdr:to>
      <xdr:col>13</xdr:col>
      <xdr:colOff>253256</xdr:colOff>
      <xdr:row>4</xdr:row>
      <xdr:rowOff>334736</xdr:rowOff>
    </xdr:to>
    <xdr:sp macro="" textlink="">
      <xdr:nvSpPr>
        <xdr:cNvPr id="3" name="CuadroTexto 2">
          <a:extLst>
            <a:ext uri="{FF2B5EF4-FFF2-40B4-BE49-F238E27FC236}">
              <a16:creationId xmlns:a16="http://schemas.microsoft.com/office/drawing/2014/main" id="{53C0029C-5115-4AD8-B027-74860D8DBC37}"/>
            </a:ext>
          </a:extLst>
        </xdr:cNvPr>
        <xdr:cNvSpPr txBox="1"/>
      </xdr:nvSpPr>
      <xdr:spPr>
        <a:xfrm>
          <a:off x="11009239" y="849264"/>
          <a:ext cx="1055017" cy="26132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algn="ctr"/>
          <a:r>
            <a:rPr lang="es-419" sz="1100" b="0" cap="none" spc="0">
              <a:ln w="0"/>
              <a:solidFill>
                <a:schemeClr val="tx2"/>
              </a:solidFill>
              <a:effectLst>
                <a:outerShdw blurRad="38100" dist="19050" dir="2700000" algn="tl" rotWithShape="0">
                  <a:schemeClr val="dk1">
                    <a:alpha val="40000"/>
                  </a:schemeClr>
                </a:outerShdw>
              </a:effectLst>
            </a:rPr>
            <a:t>Agresiva</a:t>
          </a:r>
          <a:endParaRPr lang="es-ES" sz="1100" b="0" cap="none" spc="0">
            <a:ln w="0"/>
            <a:solidFill>
              <a:schemeClr val="tx2"/>
            </a:solidFill>
            <a:effectLst>
              <a:outerShdw blurRad="38100" dist="19050" dir="2700000" algn="tl" rotWithShape="0">
                <a:schemeClr val="dk1">
                  <a:alpha val="40000"/>
                </a:schemeClr>
              </a:outerShdw>
            </a:effectLst>
          </a:endParaRPr>
        </a:p>
      </xdr:txBody>
    </xdr:sp>
    <xdr:clientData/>
  </xdr:twoCellAnchor>
  <xdr:twoCellAnchor>
    <xdr:from>
      <xdr:col>8</xdr:col>
      <xdr:colOff>420179</xdr:colOff>
      <xdr:row>4</xdr:row>
      <xdr:rowOff>52715</xdr:rowOff>
    </xdr:from>
    <xdr:to>
      <xdr:col>9</xdr:col>
      <xdr:colOff>653909</xdr:colOff>
      <xdr:row>4</xdr:row>
      <xdr:rowOff>355429</xdr:rowOff>
    </xdr:to>
    <xdr:sp macro="" textlink="">
      <xdr:nvSpPr>
        <xdr:cNvPr id="4" name="CuadroTexto 3">
          <a:extLst>
            <a:ext uri="{FF2B5EF4-FFF2-40B4-BE49-F238E27FC236}">
              <a16:creationId xmlns:a16="http://schemas.microsoft.com/office/drawing/2014/main" id="{743576AE-75F6-465C-A904-D5B52540DF64}"/>
            </a:ext>
          </a:extLst>
        </xdr:cNvPr>
        <xdr:cNvSpPr txBox="1"/>
      </xdr:nvSpPr>
      <xdr:spPr>
        <a:xfrm>
          <a:off x="8282634" y="828570"/>
          <a:ext cx="1023439" cy="30271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cene3d>
            <a:camera prst="orthographicFront"/>
            <a:lightRig rig="harsh" dir="t"/>
          </a:scene3d>
          <a:sp3d extrusionH="57150" prstMaterial="matte">
            <a:bevelT w="63500" h="12700" prst="angle"/>
            <a:contourClr>
              <a:schemeClr val="bg1">
                <a:lumMod val="65000"/>
              </a:schemeClr>
            </a:contourClr>
          </a:sp3d>
        </a:bodyPr>
        <a:lstStyle/>
        <a:p>
          <a:r>
            <a:rPr lang="es-419" sz="1100" b="1" cap="none" spc="0">
              <a:ln/>
              <a:solidFill>
                <a:schemeClr val="accent2"/>
              </a:solidFill>
              <a:effectLst/>
            </a:rPr>
            <a:t>Conservadora</a:t>
          </a:r>
          <a:endParaRPr lang="es-ES" sz="1100" b="1" cap="none" spc="0">
            <a:ln/>
            <a:solidFill>
              <a:schemeClr val="accent2"/>
            </a:solidFill>
            <a:effectLst/>
          </a:endParaRPr>
        </a:p>
      </xdr:txBody>
    </xdr:sp>
    <xdr:clientData/>
  </xdr:twoCellAnchor>
  <xdr:twoCellAnchor>
    <xdr:from>
      <xdr:col>11</xdr:col>
      <xdr:colOff>777713</xdr:colOff>
      <xdr:row>18</xdr:row>
      <xdr:rowOff>46062</xdr:rowOff>
    </xdr:from>
    <xdr:to>
      <xdr:col>13</xdr:col>
      <xdr:colOff>253200</xdr:colOff>
      <xdr:row>19</xdr:row>
      <xdr:rowOff>135166</xdr:rowOff>
    </xdr:to>
    <xdr:sp macro="" textlink="">
      <xdr:nvSpPr>
        <xdr:cNvPr id="5" name="CuadroTexto 4">
          <a:extLst>
            <a:ext uri="{FF2B5EF4-FFF2-40B4-BE49-F238E27FC236}">
              <a16:creationId xmlns:a16="http://schemas.microsoft.com/office/drawing/2014/main" id="{B1193F3A-8795-4154-8797-BF8AA05077D0}"/>
            </a:ext>
          </a:extLst>
        </xdr:cNvPr>
        <xdr:cNvSpPr txBox="1"/>
      </xdr:nvSpPr>
      <xdr:spPr>
        <a:xfrm>
          <a:off x="11009295" y="3530480"/>
          <a:ext cx="1054905" cy="269213"/>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algn="ctr"/>
          <a:r>
            <a:rPr lang="es-419" sz="1100" b="0" cap="none" spc="0">
              <a:ln w="0"/>
              <a:solidFill>
                <a:schemeClr val="accent6"/>
              </a:solidFill>
              <a:effectLst>
                <a:outerShdw blurRad="38100" dist="19050" dir="2700000" algn="tl" rotWithShape="0">
                  <a:schemeClr val="dk1">
                    <a:alpha val="40000"/>
                  </a:schemeClr>
                </a:outerShdw>
              </a:effectLst>
            </a:rPr>
            <a:t>Competitiva</a:t>
          </a:r>
          <a:endParaRPr lang="es-ES" sz="1100" b="0" cap="none" spc="0">
            <a:ln w="0"/>
            <a:solidFill>
              <a:schemeClr val="accent6"/>
            </a:solidFill>
            <a:effectLst>
              <a:outerShdw blurRad="38100" dist="19050" dir="2700000" algn="tl" rotWithShape="0">
                <a:schemeClr val="dk1">
                  <a:alpha val="40000"/>
                </a:schemeClr>
              </a:outerShdw>
            </a:effectLst>
          </a:endParaRPr>
        </a:p>
      </xdr:txBody>
    </xdr:sp>
    <xdr:clientData/>
  </xdr:twoCellAnchor>
  <xdr:twoCellAnchor>
    <xdr:from>
      <xdr:col>8</xdr:col>
      <xdr:colOff>402425</xdr:colOff>
      <xdr:row>18</xdr:row>
      <xdr:rowOff>43621</xdr:rowOff>
    </xdr:from>
    <xdr:to>
      <xdr:col>9</xdr:col>
      <xdr:colOff>671662</xdr:colOff>
      <xdr:row>19</xdr:row>
      <xdr:rowOff>137607</xdr:rowOff>
    </xdr:to>
    <xdr:sp macro="" textlink="">
      <xdr:nvSpPr>
        <xdr:cNvPr id="6" name="CuadroTexto 5">
          <a:extLst>
            <a:ext uri="{FF2B5EF4-FFF2-40B4-BE49-F238E27FC236}">
              <a16:creationId xmlns:a16="http://schemas.microsoft.com/office/drawing/2014/main" id="{1235AF6C-4D11-4FD7-8CAC-5A38E9287461}"/>
            </a:ext>
          </a:extLst>
        </xdr:cNvPr>
        <xdr:cNvSpPr txBox="1"/>
      </xdr:nvSpPr>
      <xdr:spPr>
        <a:xfrm>
          <a:off x="8264880" y="3528039"/>
          <a:ext cx="1058946" cy="274095"/>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cene3d>
            <a:camera prst="orthographicFront"/>
            <a:lightRig rig="harsh" dir="t"/>
          </a:scene3d>
          <a:sp3d extrusionH="57150" prstMaterial="matte">
            <a:bevelT w="63500" h="12700" prst="angle"/>
            <a:contourClr>
              <a:schemeClr val="bg1">
                <a:lumMod val="65000"/>
              </a:schemeClr>
            </a:contourClr>
          </a:sp3d>
        </a:bodyPr>
        <a:lstStyle/>
        <a:p>
          <a:pPr algn="ctr"/>
          <a:r>
            <a:rPr lang="es-419" sz="1100" b="1" cap="none" spc="0">
              <a:ln/>
              <a:solidFill>
                <a:schemeClr val="accent3"/>
              </a:solidFill>
              <a:effectLst/>
            </a:rPr>
            <a:t>Defensiva</a:t>
          </a:r>
          <a:endParaRPr lang="es-ES" sz="1100" b="1" cap="none" spc="0">
            <a:ln/>
            <a:solidFill>
              <a:schemeClr val="accent3"/>
            </a:solidFill>
            <a:effectLst/>
          </a:endParaRPr>
        </a:p>
      </xdr:txBody>
    </xdr:sp>
    <xdr:clientData/>
  </xdr:twoCellAnchor>
  <xdr:twoCellAnchor>
    <xdr:from>
      <xdr:col>0</xdr:col>
      <xdr:colOff>1</xdr:colOff>
      <xdr:row>0</xdr:row>
      <xdr:rowOff>0</xdr:rowOff>
    </xdr:from>
    <xdr:to>
      <xdr:col>1</xdr:col>
      <xdr:colOff>290946</xdr:colOff>
      <xdr:row>3</xdr:row>
      <xdr:rowOff>31750</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B132821B-9FB8-405C-80B2-DE7C5D6DDD49}"/>
            </a:ext>
          </a:extLst>
        </xdr:cNvPr>
        <xdr:cNvSpPr/>
      </xdr:nvSpPr>
      <xdr:spPr>
        <a:xfrm>
          <a:off x="1" y="0"/>
          <a:ext cx="665018" cy="64135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editAs="oneCell">
    <xdr:from>
      <xdr:col>5</xdr:col>
      <xdr:colOff>207819</xdr:colOff>
      <xdr:row>36</xdr:row>
      <xdr:rowOff>13854</xdr:rowOff>
    </xdr:from>
    <xdr:to>
      <xdr:col>5</xdr:col>
      <xdr:colOff>959697</xdr:colOff>
      <xdr:row>50</xdr:row>
      <xdr:rowOff>55418</xdr:rowOff>
    </xdr:to>
    <xdr:pic>
      <xdr:nvPicPr>
        <xdr:cNvPr id="8" name="Imagen 7" descr="05.1. Matriz Interna Externa (IE) – Estrategia y Planificación Estratégica">
          <a:extLst>
            <a:ext uri="{FF2B5EF4-FFF2-40B4-BE49-F238E27FC236}">
              <a16:creationId xmlns:a16="http://schemas.microsoft.com/office/drawing/2014/main" id="{F05EBADF-B8DA-450D-AE7E-B29594B66069}"/>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79819" t="8010" r="2676" b="20326"/>
        <a:stretch/>
      </xdr:blipFill>
      <xdr:spPr bwMode="auto">
        <a:xfrm>
          <a:off x="3858492" y="6747163"/>
          <a:ext cx="751878" cy="2369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643890</xdr:colOff>
      <xdr:row>3</xdr:row>
      <xdr:rowOff>99360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C49E193-5A67-43EA-84DF-AE0C29F3AD4E}"/>
            </a:ext>
          </a:extLst>
        </xdr:cNvPr>
        <xdr:cNvSpPr/>
      </xdr:nvSpPr>
      <xdr:spPr>
        <a:xfrm>
          <a:off x="0" y="0"/>
          <a:ext cx="1436370" cy="648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15</xdr:col>
      <xdr:colOff>83820</xdr:colOff>
      <xdr:row>2</xdr:row>
      <xdr:rowOff>133350</xdr:rowOff>
    </xdr:from>
    <xdr:to>
      <xdr:col>19</xdr:col>
      <xdr:colOff>510540</xdr:colOff>
      <xdr:row>11</xdr:row>
      <xdr:rowOff>144780</xdr:rowOff>
    </xdr:to>
    <xdr:graphicFrame macro="">
      <xdr:nvGraphicFramePr>
        <xdr:cNvPr id="5" name="Gráfico 4">
          <a:extLst>
            <a:ext uri="{FF2B5EF4-FFF2-40B4-BE49-F238E27FC236}">
              <a16:creationId xmlns:a16="http://schemas.microsoft.com/office/drawing/2014/main" id="{89769DDD-1643-4F5B-ADB7-7540BD265D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180763</xdr:colOff>
      <xdr:row>16</xdr:row>
      <xdr:rowOff>129124</xdr:rowOff>
    </xdr:from>
    <xdr:to>
      <xdr:col>3</xdr:col>
      <xdr:colOff>181610</xdr:colOff>
      <xdr:row>20</xdr:row>
      <xdr:rowOff>154191</xdr:rowOff>
    </xdr:to>
    <xdr:pic>
      <xdr:nvPicPr>
        <xdr:cNvPr id="4" name="Picture 3">
          <a:extLst>
            <a:ext uri="{FF2B5EF4-FFF2-40B4-BE49-F238E27FC236}">
              <a16:creationId xmlns:a16="http://schemas.microsoft.com/office/drawing/2014/main" id="{2EE7F1BC-BA50-43E1-84F7-A8F2D1FCCF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430" y="2901957"/>
          <a:ext cx="1270847" cy="702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394123</xdr:colOff>
      <xdr:row>16</xdr:row>
      <xdr:rowOff>134620</xdr:rowOff>
    </xdr:from>
    <xdr:to>
      <xdr:col>4</xdr:col>
      <xdr:colOff>622723</xdr:colOff>
      <xdr:row>20</xdr:row>
      <xdr:rowOff>80720</xdr:rowOff>
    </xdr:to>
    <xdr:pic>
      <xdr:nvPicPr>
        <xdr:cNvPr id="5" name="Picture 4">
          <a:extLst>
            <a:ext uri="{FF2B5EF4-FFF2-40B4-BE49-F238E27FC236}">
              <a16:creationId xmlns:a16="http://schemas.microsoft.com/office/drawing/2014/main" id="{DC484A7B-C29D-4D6C-BD10-F4442DF3A5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10790" y="2907453"/>
          <a:ext cx="1011766" cy="62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2</xdr:col>
      <xdr:colOff>201083</xdr:colOff>
      <xdr:row>2</xdr:row>
      <xdr:rowOff>116416</xdr:rowOff>
    </xdr:to>
    <xdr:sp macro="" textlink="">
      <xdr:nvSpPr>
        <xdr:cNvPr id="8" name="Rectángulo: esquinas redondeadas 7">
          <a:hlinkClick xmlns:r="http://schemas.openxmlformats.org/officeDocument/2006/relationships" r:id="rId3"/>
          <a:extLst>
            <a:ext uri="{FF2B5EF4-FFF2-40B4-BE49-F238E27FC236}">
              <a16:creationId xmlns:a16="http://schemas.microsoft.com/office/drawing/2014/main" id="{8097A131-AA3B-4D58-834E-D27DC3365FC9}"/>
            </a:ext>
          </a:extLst>
        </xdr:cNvPr>
        <xdr:cNvSpPr/>
      </xdr:nvSpPr>
      <xdr:spPr>
        <a:xfrm>
          <a:off x="0" y="0"/>
          <a:ext cx="1111250" cy="455083"/>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30480</xdr:colOff>
      <xdr:row>0</xdr:row>
      <xdr:rowOff>114301</xdr:rowOff>
    </xdr:from>
    <xdr:to>
      <xdr:col>2</xdr:col>
      <xdr:colOff>821327</xdr:colOff>
      <xdr:row>2</xdr:row>
      <xdr:rowOff>144781</xdr:rowOff>
    </xdr:to>
    <xdr:sp macro="" textlink="">
      <xdr:nvSpPr>
        <xdr:cNvPr id="36" name="Rectángulo: esquinas redondeadas 35">
          <a:hlinkClick xmlns:r="http://schemas.openxmlformats.org/officeDocument/2006/relationships" r:id="rId1"/>
          <a:extLst>
            <a:ext uri="{FF2B5EF4-FFF2-40B4-BE49-F238E27FC236}">
              <a16:creationId xmlns:a16="http://schemas.microsoft.com/office/drawing/2014/main" id="{82DE35C7-06CB-4056-BA0E-6CF21B4A4295}"/>
            </a:ext>
          </a:extLst>
        </xdr:cNvPr>
        <xdr:cNvSpPr/>
      </xdr:nvSpPr>
      <xdr:spPr>
        <a:xfrm>
          <a:off x="114300" y="114301"/>
          <a:ext cx="1438547" cy="39624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editAs="oneCell">
    <xdr:from>
      <xdr:col>5</xdr:col>
      <xdr:colOff>83820</xdr:colOff>
      <xdr:row>4</xdr:row>
      <xdr:rowOff>30480</xdr:rowOff>
    </xdr:from>
    <xdr:to>
      <xdr:col>15</xdr:col>
      <xdr:colOff>442678</xdr:colOff>
      <xdr:row>13</xdr:row>
      <xdr:rowOff>337826</xdr:rowOff>
    </xdr:to>
    <xdr:pic>
      <xdr:nvPicPr>
        <xdr:cNvPr id="42" name="Imagen 41">
          <a:extLst>
            <a:ext uri="{FF2B5EF4-FFF2-40B4-BE49-F238E27FC236}">
              <a16:creationId xmlns:a16="http://schemas.microsoft.com/office/drawing/2014/main" id="{BC152D06-2CA0-4D5B-9DA8-4840B95A5926}"/>
            </a:ext>
          </a:extLst>
        </xdr:cNvPr>
        <xdr:cNvPicPr>
          <a:picLocks noChangeAspect="1"/>
        </xdr:cNvPicPr>
      </xdr:nvPicPr>
      <xdr:blipFill>
        <a:blip xmlns:r="http://schemas.openxmlformats.org/officeDocument/2006/relationships" r:embed="rId2"/>
        <a:stretch>
          <a:fillRect/>
        </a:stretch>
      </xdr:blipFill>
      <xdr:spPr>
        <a:xfrm>
          <a:off x="8046720" y="762000"/>
          <a:ext cx="8283658" cy="4237087"/>
        </a:xfrm>
        <a:prstGeom prst="rect">
          <a:avLst/>
        </a:prstGeom>
      </xdr:spPr>
    </xdr:pic>
    <xdr:clientData/>
  </xdr:twoCellAnchor>
  <xdr:twoCellAnchor>
    <xdr:from>
      <xdr:col>20</xdr:col>
      <xdr:colOff>11906</xdr:colOff>
      <xdr:row>0</xdr:row>
      <xdr:rowOff>0</xdr:rowOff>
    </xdr:from>
    <xdr:to>
      <xdr:col>41</xdr:col>
      <xdr:colOff>34396</xdr:colOff>
      <xdr:row>3</xdr:row>
      <xdr:rowOff>9524</xdr:rowOff>
    </xdr:to>
    <xdr:sp macro="" textlink="">
      <xdr:nvSpPr>
        <xdr:cNvPr id="43" name="Rectángulo 42">
          <a:extLst>
            <a:ext uri="{FF2B5EF4-FFF2-40B4-BE49-F238E27FC236}">
              <a16:creationId xmlns:a16="http://schemas.microsoft.com/office/drawing/2014/main" id="{1CC07F42-7F28-466F-9D87-A37748D006A3}"/>
            </a:ext>
          </a:extLst>
        </xdr:cNvPr>
        <xdr:cNvSpPr/>
      </xdr:nvSpPr>
      <xdr:spPr>
        <a:xfrm>
          <a:off x="6199346" y="0"/>
          <a:ext cx="25640930" cy="649604"/>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2000" b="1"/>
            <a:t>      TABLERO DE CONTROL</a:t>
          </a:r>
          <a:r>
            <a:rPr lang="es-PE" sz="2000" b="1" baseline="0"/>
            <a:t> - </a:t>
          </a:r>
          <a:r>
            <a:rPr lang="es-PE" sz="2000" b="1"/>
            <a:t>BALANCED SCORECARD</a:t>
          </a:r>
        </a:p>
      </xdr:txBody>
    </xdr:sp>
    <xdr:clientData/>
  </xdr:twoCellAnchor>
  <xdr:twoCellAnchor>
    <xdr:from>
      <xdr:col>23</xdr:col>
      <xdr:colOff>204752</xdr:colOff>
      <xdr:row>0</xdr:row>
      <xdr:rowOff>130969</xdr:rowOff>
    </xdr:from>
    <xdr:to>
      <xdr:col>23</xdr:col>
      <xdr:colOff>813370</xdr:colOff>
      <xdr:row>2</xdr:row>
      <xdr:rowOff>88635</xdr:rowOff>
    </xdr:to>
    <xdr:sp macro="" textlink="">
      <xdr:nvSpPr>
        <xdr:cNvPr id="44" name="Rectángulo: esquinas redondeadas 43">
          <a:extLst>
            <a:ext uri="{FF2B5EF4-FFF2-40B4-BE49-F238E27FC236}">
              <a16:creationId xmlns:a16="http://schemas.microsoft.com/office/drawing/2014/main" id="{176318E8-24EC-4BD8-A8C0-57E8AAF68852}"/>
            </a:ext>
          </a:extLst>
        </xdr:cNvPr>
        <xdr:cNvSpPr/>
      </xdr:nvSpPr>
      <xdr:spPr>
        <a:xfrm>
          <a:off x="30967781" y="130969"/>
          <a:ext cx="608618" cy="327780"/>
        </a:xfrm>
        <a:prstGeom prst="roundRect">
          <a:avLst/>
        </a:prstGeom>
        <a:solidFill>
          <a:srgbClr val="FF99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chemeClr val="tx1"/>
              </a:solidFill>
            </a:rPr>
            <a:t>Automático</a:t>
          </a:r>
        </a:p>
      </xdr:txBody>
    </xdr:sp>
    <xdr:clientData/>
  </xdr:twoCellAnchor>
  <xdr:twoCellAnchor>
    <xdr:from>
      <xdr:col>24</xdr:col>
      <xdr:colOff>45891</xdr:colOff>
      <xdr:row>0</xdr:row>
      <xdr:rowOff>124619</xdr:rowOff>
    </xdr:from>
    <xdr:to>
      <xdr:col>24</xdr:col>
      <xdr:colOff>911265</xdr:colOff>
      <xdr:row>2</xdr:row>
      <xdr:rowOff>82285</xdr:rowOff>
    </xdr:to>
    <xdr:sp macro="" textlink="">
      <xdr:nvSpPr>
        <xdr:cNvPr id="45" name="Rectángulo: esquinas redondeadas 44">
          <a:extLst>
            <a:ext uri="{FF2B5EF4-FFF2-40B4-BE49-F238E27FC236}">
              <a16:creationId xmlns:a16="http://schemas.microsoft.com/office/drawing/2014/main" id="{57217A10-0712-4889-9C32-4A1AD16672E0}"/>
            </a:ext>
          </a:extLst>
        </xdr:cNvPr>
        <xdr:cNvSpPr/>
      </xdr:nvSpPr>
      <xdr:spPr>
        <a:xfrm>
          <a:off x="31777748" y="124619"/>
          <a:ext cx="865374" cy="327780"/>
        </a:xfrm>
        <a:prstGeom prst="round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chemeClr val="tx1"/>
              </a:solidFill>
            </a:rPr>
            <a:t>Completar</a:t>
          </a:r>
        </a:p>
      </xdr:txBody>
    </xdr:sp>
    <xdr:clientData/>
  </xdr:twoCellAnchor>
  <xdr:twoCellAnchor>
    <xdr:from>
      <xdr:col>25</xdr:col>
      <xdr:colOff>21244</xdr:colOff>
      <xdr:row>0</xdr:row>
      <xdr:rowOff>128852</xdr:rowOff>
    </xdr:from>
    <xdr:to>
      <xdr:col>25</xdr:col>
      <xdr:colOff>769713</xdr:colOff>
      <xdr:row>2</xdr:row>
      <xdr:rowOff>86518</xdr:rowOff>
    </xdr:to>
    <xdr:sp macro="" textlink="">
      <xdr:nvSpPr>
        <xdr:cNvPr id="46" name="Rectángulo: esquinas redondeadas 45">
          <a:extLst>
            <a:ext uri="{FF2B5EF4-FFF2-40B4-BE49-F238E27FC236}">
              <a16:creationId xmlns:a16="http://schemas.microsoft.com/office/drawing/2014/main" id="{ED82B118-3389-4A9A-B615-E2A5EF2E14D0}"/>
            </a:ext>
          </a:extLst>
        </xdr:cNvPr>
        <xdr:cNvSpPr/>
      </xdr:nvSpPr>
      <xdr:spPr>
        <a:xfrm>
          <a:off x="32809015" y="128852"/>
          <a:ext cx="748469" cy="327780"/>
        </a:xfrm>
        <a:prstGeom prst="roundRect">
          <a:avLst/>
        </a:prstGeom>
        <a:solidFill>
          <a:srgbClr val="99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chemeClr val="tx1"/>
              </a:solidFill>
            </a:rPr>
            <a:t>Elegir</a:t>
          </a:r>
        </a:p>
      </xdr:txBody>
    </xdr:sp>
    <xdr:clientData/>
  </xdr:twoCellAnchor>
  <xdr:twoCellAnchor>
    <xdr:from>
      <xdr:col>18</xdr:col>
      <xdr:colOff>423748</xdr:colOff>
      <xdr:row>0</xdr:row>
      <xdr:rowOff>0</xdr:rowOff>
    </xdr:from>
    <xdr:to>
      <xdr:col>18</xdr:col>
      <xdr:colOff>1153886</xdr:colOff>
      <xdr:row>3</xdr:row>
      <xdr:rowOff>14553</xdr:rowOff>
    </xdr:to>
    <xdr:pic>
      <xdr:nvPicPr>
        <xdr:cNvPr id="47" name="Gráfico 46" descr="Usuario">
          <a:hlinkClick xmlns:r="http://schemas.openxmlformats.org/officeDocument/2006/relationships" r:id="rId3"/>
          <a:extLst>
            <a:ext uri="{FF2B5EF4-FFF2-40B4-BE49-F238E27FC236}">
              <a16:creationId xmlns:a16="http://schemas.microsoft.com/office/drawing/2014/main" id="{05785AE0-84AE-42F8-970A-687F791E106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8733519" y="0"/>
          <a:ext cx="730138" cy="569724"/>
        </a:xfrm>
        <a:prstGeom prst="rect">
          <a:avLst/>
        </a:prstGeom>
      </xdr:spPr>
    </xdr:pic>
    <xdr:clientData/>
  </xdr:twoCellAnchor>
  <xdr:twoCellAnchor>
    <xdr:from>
      <xdr:col>17</xdr:col>
      <xdr:colOff>261937</xdr:colOff>
      <xdr:row>0</xdr:row>
      <xdr:rowOff>11906</xdr:rowOff>
    </xdr:from>
    <xdr:to>
      <xdr:col>18</xdr:col>
      <xdr:colOff>185058</xdr:colOff>
      <xdr:row>2</xdr:row>
      <xdr:rowOff>183832</xdr:rowOff>
    </xdr:to>
    <xdr:pic>
      <xdr:nvPicPr>
        <xdr:cNvPr id="48" name="Gráfico 47" descr="Dinero">
          <a:hlinkClick xmlns:r="http://schemas.openxmlformats.org/officeDocument/2006/relationships" r:id="rId6"/>
          <a:extLst>
            <a:ext uri="{FF2B5EF4-FFF2-40B4-BE49-F238E27FC236}">
              <a16:creationId xmlns:a16="http://schemas.microsoft.com/office/drawing/2014/main" id="{7900DBDA-9FD0-4D60-8896-DAE2C0E21E7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777051" y="11906"/>
          <a:ext cx="717778" cy="542040"/>
        </a:xfrm>
        <a:prstGeom prst="rect">
          <a:avLst/>
        </a:prstGeom>
      </xdr:spPr>
    </xdr:pic>
    <xdr:clientData/>
  </xdr:twoCellAnchor>
  <xdr:twoCellAnchor>
    <xdr:from>
      <xdr:col>19</xdr:col>
      <xdr:colOff>883783</xdr:colOff>
      <xdr:row>0</xdr:row>
      <xdr:rowOff>11906</xdr:rowOff>
    </xdr:from>
    <xdr:to>
      <xdr:col>19</xdr:col>
      <xdr:colOff>1514815</xdr:colOff>
      <xdr:row>2</xdr:row>
      <xdr:rowOff>179354</xdr:rowOff>
    </xdr:to>
    <xdr:pic>
      <xdr:nvPicPr>
        <xdr:cNvPr id="49" name="Gráfico 48" descr="Cabeza con engranajes">
          <a:hlinkClick xmlns:r="http://schemas.openxmlformats.org/officeDocument/2006/relationships" r:id="rId9"/>
          <a:extLst>
            <a:ext uri="{FF2B5EF4-FFF2-40B4-BE49-F238E27FC236}">
              <a16:creationId xmlns:a16="http://schemas.microsoft.com/office/drawing/2014/main" id="{02E051A3-4E7A-4302-9876-BA918852CD1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20412754" y="11906"/>
          <a:ext cx="631032" cy="537562"/>
        </a:xfrm>
        <a:prstGeom prst="rect">
          <a:avLst/>
        </a:prstGeom>
      </xdr:spPr>
    </xdr:pic>
    <xdr:clientData/>
  </xdr:twoCellAnchor>
  <xdr:twoCellAnchor editAs="oneCell">
    <xdr:from>
      <xdr:col>19</xdr:col>
      <xdr:colOff>47285</xdr:colOff>
      <xdr:row>0</xdr:row>
      <xdr:rowOff>35718</xdr:rowOff>
    </xdr:from>
    <xdr:to>
      <xdr:col>19</xdr:col>
      <xdr:colOff>783677</xdr:colOff>
      <xdr:row>3</xdr:row>
      <xdr:rowOff>103346</xdr:rowOff>
    </xdr:to>
    <xdr:pic>
      <xdr:nvPicPr>
        <xdr:cNvPr id="50" name="Imagen 49" descr="Computadora iconos icono diseño negocio, proceso de negocio, negocio,  procesos de negocio, linkedin png | PNGWing">
          <a:hlinkClick xmlns:r="http://schemas.openxmlformats.org/officeDocument/2006/relationships" r:id="rId12"/>
          <a:extLst>
            <a:ext uri="{FF2B5EF4-FFF2-40B4-BE49-F238E27FC236}">
              <a16:creationId xmlns:a16="http://schemas.microsoft.com/office/drawing/2014/main" id="{D59DC813-3048-4241-8A95-6153CB2043BB}"/>
            </a:ext>
          </a:extLst>
        </xdr:cNvPr>
        <xdr:cNvPicPr>
          <a:picLocks noChangeAspect="1" noChangeArrowheads="1"/>
        </xdr:cNvPicPr>
      </xdr:nvPicPr>
      <xdr:blipFill rotWithShape="1">
        <a:blip xmlns:r="http://schemas.openxmlformats.org/officeDocument/2006/relationships" r:embed="rId13" cstate="print">
          <a:extLst>
            <a:ext uri="{BEBA8EAE-BF5A-486C-A8C5-ECC9F3942E4B}">
              <a14:imgProps xmlns:a14="http://schemas.microsoft.com/office/drawing/2010/main">
                <a14:imgLayer r:embed="rId14">
                  <a14:imgEffect>
                    <a14:backgroundRemoval t="10000" b="90000" l="10000" r="90000">
                      <a14:foregroundMark x1="55652" y1="57717" x2="58913" y2="50000"/>
                      <a14:foregroundMark x1="51957" y1="74565" x2="51196" y2="66848"/>
                    </a14:backgroundRemoval>
                  </a14:imgEffect>
                  <a14:imgEffect>
                    <a14:brightnessContrast bright="20000" contrast="40000"/>
                  </a14:imgEffect>
                </a14:imgLayer>
              </a14:imgProps>
            </a:ext>
            <a:ext uri="{28A0092B-C50C-407E-A947-70E740481C1C}">
              <a14:useLocalDpi xmlns:a14="http://schemas.microsoft.com/office/drawing/2010/main" val="0"/>
            </a:ext>
          </a:extLst>
        </a:blip>
        <a:srcRect t="10344"/>
        <a:stretch/>
      </xdr:blipFill>
      <xdr:spPr bwMode="auto">
        <a:xfrm>
          <a:off x="19576256" y="35718"/>
          <a:ext cx="736392" cy="622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5</xdr:col>
      <xdr:colOff>590550</xdr:colOff>
      <xdr:row>3</xdr:row>
      <xdr:rowOff>104775</xdr:rowOff>
    </xdr:from>
    <xdr:to>
      <xdr:col>10</xdr:col>
      <xdr:colOff>180975</xdr:colOff>
      <xdr:row>14</xdr:row>
      <xdr:rowOff>93823</xdr:rowOff>
    </xdr:to>
    <xdr:graphicFrame macro="">
      <xdr:nvGraphicFramePr>
        <xdr:cNvPr id="2" name="Gráfico 1">
          <a:extLst>
            <a:ext uri="{FF2B5EF4-FFF2-40B4-BE49-F238E27FC236}">
              <a16:creationId xmlns:a16="http://schemas.microsoft.com/office/drawing/2014/main" id="{AC4B220D-A081-4FAB-A154-E73AFCB89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219076</xdr:colOff>
      <xdr:row>3</xdr:row>
      <xdr:rowOff>95250</xdr:rowOff>
    </xdr:from>
    <xdr:to>
      <xdr:col>5</xdr:col>
      <xdr:colOff>400050</xdr:colOff>
      <xdr:row>14</xdr:row>
      <xdr:rowOff>85725</xdr:rowOff>
    </xdr:to>
    <xdr:graphicFrame macro="">
      <xdr:nvGraphicFramePr>
        <xdr:cNvPr id="3" name="Gráfico 2">
          <a:extLst>
            <a:ext uri="{FF2B5EF4-FFF2-40B4-BE49-F238E27FC236}">
              <a16:creationId xmlns:a16="http://schemas.microsoft.com/office/drawing/2014/main" id="{7A94BBAB-C0F4-4A4B-86DA-3AA49FE655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209551</xdr:colOff>
      <xdr:row>15</xdr:row>
      <xdr:rowOff>95250</xdr:rowOff>
    </xdr:from>
    <xdr:to>
      <xdr:col>5</xdr:col>
      <xdr:colOff>381001</xdr:colOff>
      <xdr:row>27</xdr:row>
      <xdr:rowOff>38100</xdr:rowOff>
    </xdr:to>
    <xdr:graphicFrame macro="">
      <xdr:nvGraphicFramePr>
        <xdr:cNvPr id="4" name="Gráfico 3">
          <a:extLst>
            <a:ext uri="{FF2B5EF4-FFF2-40B4-BE49-F238E27FC236}">
              <a16:creationId xmlns:a16="http://schemas.microsoft.com/office/drawing/2014/main" id="{6543477B-5C1B-4721-ADC5-51A2D5640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590550</xdr:colOff>
      <xdr:row>15</xdr:row>
      <xdr:rowOff>85724</xdr:rowOff>
    </xdr:from>
    <xdr:to>
      <xdr:col>10</xdr:col>
      <xdr:colOff>171450</xdr:colOff>
      <xdr:row>27</xdr:row>
      <xdr:rowOff>28575</xdr:rowOff>
    </xdr:to>
    <xdr:graphicFrame macro="">
      <xdr:nvGraphicFramePr>
        <xdr:cNvPr id="5" name="Gráfico 4">
          <a:extLst>
            <a:ext uri="{FF2B5EF4-FFF2-40B4-BE49-F238E27FC236}">
              <a16:creationId xmlns:a16="http://schemas.microsoft.com/office/drawing/2014/main" id="{EAC3660F-CA44-4F83-917B-A74B5056B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342900</xdr:colOff>
      <xdr:row>3</xdr:row>
      <xdr:rowOff>76200</xdr:rowOff>
    </xdr:from>
    <xdr:to>
      <xdr:col>16</xdr:col>
      <xdr:colOff>237066</xdr:colOff>
      <xdr:row>6</xdr:row>
      <xdr:rowOff>87293</xdr:rowOff>
    </xdr:to>
    <xdr:pic>
      <xdr:nvPicPr>
        <xdr:cNvPr id="6" name="Gráfico 5" descr="Presentación con gráfico de barras">
          <a:hlinkClick xmlns:r="http://schemas.openxmlformats.org/officeDocument/2006/relationships" r:id="rId5"/>
          <a:extLst>
            <a:ext uri="{FF2B5EF4-FFF2-40B4-BE49-F238E27FC236}">
              <a16:creationId xmlns:a16="http://schemas.microsoft.com/office/drawing/2014/main" id="{996A1617-0006-4896-8622-3393C4E55F6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1673840" y="624840"/>
          <a:ext cx="686646" cy="559733"/>
        </a:xfrm>
        <a:prstGeom prst="rect">
          <a:avLst/>
        </a:prstGeom>
      </xdr:spPr>
    </xdr:pic>
    <xdr:clientData/>
  </xdr:twoCellAnchor>
  <xdr:twoCellAnchor>
    <xdr:from>
      <xdr:col>15</xdr:col>
      <xdr:colOff>228600</xdr:colOff>
      <xdr:row>6</xdr:row>
      <xdr:rowOff>38100</xdr:rowOff>
    </xdr:from>
    <xdr:to>
      <xdr:col>16</xdr:col>
      <xdr:colOff>352425</xdr:colOff>
      <xdr:row>8</xdr:row>
      <xdr:rowOff>142875</xdr:rowOff>
    </xdr:to>
    <xdr:sp macro="" textlink="">
      <xdr:nvSpPr>
        <xdr:cNvPr id="7" name="CuadroTexto 6">
          <a:extLst>
            <a:ext uri="{FF2B5EF4-FFF2-40B4-BE49-F238E27FC236}">
              <a16:creationId xmlns:a16="http://schemas.microsoft.com/office/drawing/2014/main" id="{70758EB3-0353-485D-B297-09882729B8E9}"/>
            </a:ext>
          </a:extLst>
        </xdr:cNvPr>
        <xdr:cNvSpPr txBox="1"/>
      </xdr:nvSpPr>
      <xdr:spPr>
        <a:xfrm>
          <a:off x="11559540" y="1135380"/>
          <a:ext cx="916305" cy="470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100" b="1" i="0">
              <a:solidFill>
                <a:srgbClr val="0070C0"/>
              </a:solidFill>
            </a:rPr>
            <a:t>Ir a Tablero de Control</a:t>
          </a:r>
        </a:p>
      </xdr:txBody>
    </xdr:sp>
    <xdr:clientData/>
  </xdr:twoCellAnchor>
  <xdr:twoCellAnchor>
    <xdr:from>
      <xdr:col>1</xdr:col>
      <xdr:colOff>0</xdr:colOff>
      <xdr:row>0</xdr:row>
      <xdr:rowOff>0</xdr:rowOff>
    </xdr:from>
    <xdr:to>
      <xdr:col>15</xdr:col>
      <xdr:colOff>76200</xdr:colOff>
      <xdr:row>2</xdr:row>
      <xdr:rowOff>157691</xdr:rowOff>
    </xdr:to>
    <xdr:sp macro="" textlink="">
      <xdr:nvSpPr>
        <xdr:cNvPr id="8" name="Rectángulo 7">
          <a:extLst>
            <a:ext uri="{FF2B5EF4-FFF2-40B4-BE49-F238E27FC236}">
              <a16:creationId xmlns:a16="http://schemas.microsoft.com/office/drawing/2014/main" id="{433CB824-B22B-4980-A191-97CAAB915B1D}"/>
            </a:ext>
          </a:extLst>
        </xdr:cNvPr>
        <xdr:cNvSpPr/>
      </xdr:nvSpPr>
      <xdr:spPr>
        <a:xfrm>
          <a:off x="236220" y="0"/>
          <a:ext cx="11170920" cy="523451"/>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000" b="1"/>
            <a:t>PERSPECTIVA FINANCIERA</a:t>
          </a:r>
          <a:r>
            <a:rPr lang="es-PE" sz="2000" b="1" baseline="0"/>
            <a:t> (BSC)</a:t>
          </a:r>
          <a:endParaRPr lang="es-PE" sz="2000" b="1"/>
        </a:p>
      </xdr:txBody>
    </xdr:sp>
    <xdr:clientData/>
  </xdr:twoCellAnchor>
  <xdr:twoCellAnchor>
    <xdr:from>
      <xdr:col>10</xdr:col>
      <xdr:colOff>400050</xdr:colOff>
      <xdr:row>15</xdr:row>
      <xdr:rowOff>76201</xdr:rowOff>
    </xdr:from>
    <xdr:to>
      <xdr:col>15</xdr:col>
      <xdr:colOff>47625</xdr:colOff>
      <xdr:row>27</xdr:row>
      <xdr:rowOff>19050</xdr:rowOff>
    </xdr:to>
    <xdr:graphicFrame macro="">
      <xdr:nvGraphicFramePr>
        <xdr:cNvPr id="9" name="Gráfico 8">
          <a:extLst>
            <a:ext uri="{FF2B5EF4-FFF2-40B4-BE49-F238E27FC236}">
              <a16:creationId xmlns:a16="http://schemas.microsoft.com/office/drawing/2014/main" id="{2190D1F2-CD34-42BA-BBD5-4718AF9A4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415290</xdr:colOff>
      <xdr:row>3</xdr:row>
      <xdr:rowOff>108585</xdr:rowOff>
    </xdr:from>
    <xdr:to>
      <xdr:col>15</xdr:col>
      <xdr:colOff>72389</xdr:colOff>
      <xdr:row>14</xdr:row>
      <xdr:rowOff>118110</xdr:rowOff>
    </xdr:to>
    <xdr:graphicFrame macro="">
      <xdr:nvGraphicFramePr>
        <xdr:cNvPr id="10" name="Gráfico 9">
          <a:extLst>
            <a:ext uri="{FF2B5EF4-FFF2-40B4-BE49-F238E27FC236}">
              <a16:creationId xmlns:a16="http://schemas.microsoft.com/office/drawing/2014/main" id="{035C2247-2B10-490A-BC6E-98FAEDBCE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476249</xdr:colOff>
      <xdr:row>10</xdr:row>
      <xdr:rowOff>57150</xdr:rowOff>
    </xdr:from>
    <xdr:to>
      <xdr:col>9</xdr:col>
      <xdr:colOff>276224</xdr:colOff>
      <xdr:row>12</xdr:row>
      <xdr:rowOff>133350</xdr:rowOff>
    </xdr:to>
    <xdr:sp macro="" textlink="">
      <xdr:nvSpPr>
        <xdr:cNvPr id="11" name="CuadroTexto 10">
          <a:extLst>
            <a:ext uri="{FF2B5EF4-FFF2-40B4-BE49-F238E27FC236}">
              <a16:creationId xmlns:a16="http://schemas.microsoft.com/office/drawing/2014/main" id="{1E208FAB-9F8C-4B8B-BB49-B2B027D07C20}"/>
            </a:ext>
          </a:extLst>
        </xdr:cNvPr>
        <xdr:cNvSpPr txBox="1"/>
      </xdr:nvSpPr>
      <xdr:spPr>
        <a:xfrm>
          <a:off x="5467349" y="1885950"/>
          <a:ext cx="1384935"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600" b="1">
              <a:solidFill>
                <a:schemeClr val="bg1"/>
              </a:solidFill>
            </a:rPr>
            <a:t> FINANCIERA</a:t>
          </a:r>
        </a:p>
      </xdr:txBody>
    </xdr:sp>
    <xdr:clientData/>
  </xdr:twoCellAnchor>
  <xdr:twoCellAnchor>
    <xdr:from>
      <xdr:col>6</xdr:col>
      <xdr:colOff>523876</xdr:colOff>
      <xdr:row>10</xdr:row>
      <xdr:rowOff>57150</xdr:rowOff>
    </xdr:from>
    <xdr:to>
      <xdr:col>7</xdr:col>
      <xdr:colOff>409576</xdr:colOff>
      <xdr:row>12</xdr:row>
      <xdr:rowOff>133350</xdr:rowOff>
    </xdr:to>
    <xdr:sp macro="" textlink="$T$30">
      <xdr:nvSpPr>
        <xdr:cNvPr id="12" name="CuadroTexto 11">
          <a:extLst>
            <a:ext uri="{FF2B5EF4-FFF2-40B4-BE49-F238E27FC236}">
              <a16:creationId xmlns:a16="http://schemas.microsoft.com/office/drawing/2014/main" id="{075F0C96-CDDE-4F83-9C38-11A20B37514A}"/>
            </a:ext>
          </a:extLst>
        </xdr:cNvPr>
        <xdr:cNvSpPr txBox="1"/>
      </xdr:nvSpPr>
      <xdr:spPr>
        <a:xfrm>
          <a:off x="4722496" y="1885950"/>
          <a:ext cx="678180"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962A435E-B5B2-4218-9EF9-DF6339F4BE23}" type="TxLink">
            <a:rPr lang="en-US" sz="1400" b="1" i="0" u="none" strike="noStrike">
              <a:solidFill>
                <a:schemeClr val="bg1"/>
              </a:solidFill>
              <a:latin typeface="Calibri"/>
              <a:ea typeface="Calibri"/>
              <a:cs typeface="Calibri"/>
            </a:rPr>
            <a:pPr algn="ctr"/>
            <a:t>82,1%</a:t>
          </a:fld>
          <a:endParaRPr lang="es-PE" sz="1400" b="1">
            <a:solidFill>
              <a:schemeClr val="bg1"/>
            </a:solidFill>
          </a:endParaRPr>
        </a:p>
      </xdr:txBody>
    </xdr:sp>
    <xdr:clientData/>
  </xdr:twoCellAnchor>
  <xdr:twoCellAnchor>
    <xdr:from>
      <xdr:col>15</xdr:col>
      <xdr:colOff>228600</xdr:colOff>
      <xdr:row>12</xdr:row>
      <xdr:rowOff>66676</xdr:rowOff>
    </xdr:from>
    <xdr:to>
      <xdr:col>16</xdr:col>
      <xdr:colOff>352425</xdr:colOff>
      <xdr:row>13</xdr:row>
      <xdr:rowOff>161926</xdr:rowOff>
    </xdr:to>
    <xdr:sp macro="" textlink="">
      <xdr:nvSpPr>
        <xdr:cNvPr id="14" name="CuadroTexto 13">
          <a:extLst>
            <a:ext uri="{FF2B5EF4-FFF2-40B4-BE49-F238E27FC236}">
              <a16:creationId xmlns:a16="http://schemas.microsoft.com/office/drawing/2014/main" id="{1ED71716-A15E-46A5-AD14-464A800CFB27}"/>
            </a:ext>
          </a:extLst>
        </xdr:cNvPr>
        <xdr:cNvSpPr txBox="1"/>
      </xdr:nvSpPr>
      <xdr:spPr>
        <a:xfrm>
          <a:off x="11559540" y="2261236"/>
          <a:ext cx="916305" cy="27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7030A0"/>
              </a:solidFill>
            </a:rPr>
            <a:t>CLIENTE</a:t>
          </a:r>
        </a:p>
      </xdr:txBody>
    </xdr:sp>
    <xdr:clientData/>
  </xdr:twoCellAnchor>
  <xdr:twoCellAnchor>
    <xdr:from>
      <xdr:col>15</xdr:col>
      <xdr:colOff>247650</xdr:colOff>
      <xdr:row>17</xdr:row>
      <xdr:rowOff>161926</xdr:rowOff>
    </xdr:from>
    <xdr:to>
      <xdr:col>16</xdr:col>
      <xdr:colOff>371475</xdr:colOff>
      <xdr:row>19</xdr:row>
      <xdr:rowOff>66676</xdr:rowOff>
    </xdr:to>
    <xdr:sp macro="" textlink="">
      <xdr:nvSpPr>
        <xdr:cNvPr id="16" name="CuadroTexto 15">
          <a:extLst>
            <a:ext uri="{FF2B5EF4-FFF2-40B4-BE49-F238E27FC236}">
              <a16:creationId xmlns:a16="http://schemas.microsoft.com/office/drawing/2014/main" id="{9A8434B4-DBA6-42F4-919D-AECE125AEF6E}"/>
            </a:ext>
          </a:extLst>
        </xdr:cNvPr>
        <xdr:cNvSpPr txBox="1"/>
      </xdr:nvSpPr>
      <xdr:spPr>
        <a:xfrm>
          <a:off x="11578590" y="3270886"/>
          <a:ext cx="916305" cy="270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00B0F0"/>
              </a:solidFill>
            </a:rPr>
            <a:t>PROCESOS</a:t>
          </a:r>
        </a:p>
      </xdr:txBody>
    </xdr:sp>
    <xdr:clientData/>
  </xdr:twoCellAnchor>
  <xdr:twoCellAnchor>
    <xdr:from>
      <xdr:col>15</xdr:col>
      <xdr:colOff>190500</xdr:colOff>
      <xdr:row>24</xdr:row>
      <xdr:rowOff>28576</xdr:rowOff>
    </xdr:from>
    <xdr:to>
      <xdr:col>16</xdr:col>
      <xdr:colOff>476250</xdr:colOff>
      <xdr:row>25</xdr:row>
      <xdr:rowOff>123826</xdr:rowOff>
    </xdr:to>
    <xdr:sp macro="" textlink="">
      <xdr:nvSpPr>
        <xdr:cNvPr id="17" name="CuadroTexto 16">
          <a:extLst>
            <a:ext uri="{FF2B5EF4-FFF2-40B4-BE49-F238E27FC236}">
              <a16:creationId xmlns:a16="http://schemas.microsoft.com/office/drawing/2014/main" id="{1EB3C49A-777A-46CF-A630-25D5AEA21BB3}"/>
            </a:ext>
          </a:extLst>
        </xdr:cNvPr>
        <xdr:cNvSpPr txBox="1"/>
      </xdr:nvSpPr>
      <xdr:spPr>
        <a:xfrm>
          <a:off x="11521440" y="4417696"/>
          <a:ext cx="1078230" cy="27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00B050"/>
              </a:solidFill>
            </a:rPr>
            <a:t>APRENDIZAJE</a:t>
          </a:r>
        </a:p>
      </xdr:txBody>
    </xdr:sp>
    <xdr:clientData/>
  </xdr:twoCellAnchor>
  <xdr:twoCellAnchor>
    <xdr:from>
      <xdr:col>15</xdr:col>
      <xdr:colOff>312420</xdr:colOff>
      <xdr:row>9</xdr:row>
      <xdr:rowOff>114300</xdr:rowOff>
    </xdr:from>
    <xdr:to>
      <xdr:col>16</xdr:col>
      <xdr:colOff>250078</xdr:colOff>
      <xdr:row>12</xdr:row>
      <xdr:rowOff>135384</xdr:rowOff>
    </xdr:to>
    <xdr:pic>
      <xdr:nvPicPr>
        <xdr:cNvPr id="19" name="Gráfico 18" descr="Usuario">
          <a:hlinkClick xmlns:r="http://schemas.openxmlformats.org/officeDocument/2006/relationships" r:id="rId10"/>
          <a:extLst>
            <a:ext uri="{FF2B5EF4-FFF2-40B4-BE49-F238E27FC236}">
              <a16:creationId xmlns:a16="http://schemas.microsoft.com/office/drawing/2014/main" id="{46577672-C267-4893-9A66-F1EE418F7C4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1643360" y="1760220"/>
          <a:ext cx="730138" cy="569724"/>
        </a:xfrm>
        <a:prstGeom prst="rect">
          <a:avLst/>
        </a:prstGeom>
      </xdr:spPr>
    </xdr:pic>
    <xdr:clientData/>
  </xdr:twoCellAnchor>
  <xdr:twoCellAnchor editAs="oneCell">
    <xdr:from>
      <xdr:col>15</xdr:col>
      <xdr:colOff>365760</xdr:colOff>
      <xdr:row>14</xdr:row>
      <xdr:rowOff>152400</xdr:rowOff>
    </xdr:from>
    <xdr:to>
      <xdr:col>16</xdr:col>
      <xdr:colOff>309672</xdr:colOff>
      <xdr:row>18</xdr:row>
      <xdr:rowOff>43679</xdr:rowOff>
    </xdr:to>
    <xdr:pic>
      <xdr:nvPicPr>
        <xdr:cNvPr id="20" name="Imagen 19" descr="Computadora iconos icono diseño negocio, proceso de negocio, negocio,  procesos de negocio, linkedin png | PNGWing">
          <a:hlinkClick xmlns:r="http://schemas.openxmlformats.org/officeDocument/2006/relationships" r:id="rId13"/>
          <a:extLst>
            <a:ext uri="{FF2B5EF4-FFF2-40B4-BE49-F238E27FC236}">
              <a16:creationId xmlns:a16="http://schemas.microsoft.com/office/drawing/2014/main" id="{59CD2086-F01C-4B46-A525-3A3EE9F2AA9E}"/>
            </a:ext>
          </a:extLst>
        </xdr:cNvPr>
        <xdr:cNvPicPr>
          <a:picLocks noChangeAspect="1" noChangeArrowheads="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ackgroundRemoval t="10000" b="90000" l="10000" r="90000">
                      <a14:foregroundMark x1="55652" y1="57717" x2="58913" y2="50000"/>
                      <a14:foregroundMark x1="51957" y1="74565" x2="51196" y2="66848"/>
                    </a14:backgroundRemoval>
                  </a14:imgEffect>
                  <a14:imgEffect>
                    <a14:brightnessContrast bright="20000" contrast="40000"/>
                  </a14:imgEffect>
                </a14:imgLayer>
              </a14:imgProps>
            </a:ext>
            <a:ext uri="{28A0092B-C50C-407E-A947-70E740481C1C}">
              <a14:useLocalDpi xmlns:a14="http://schemas.microsoft.com/office/drawing/2010/main" val="0"/>
            </a:ext>
          </a:extLst>
        </a:blip>
        <a:srcRect t="10344"/>
        <a:stretch/>
      </xdr:blipFill>
      <xdr:spPr bwMode="auto">
        <a:xfrm>
          <a:off x="11696700" y="2712720"/>
          <a:ext cx="736392" cy="622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434340</xdr:colOff>
      <xdr:row>21</xdr:row>
      <xdr:rowOff>15240</xdr:rowOff>
    </xdr:from>
    <xdr:to>
      <xdr:col>16</xdr:col>
      <xdr:colOff>272892</xdr:colOff>
      <xdr:row>24</xdr:row>
      <xdr:rowOff>4162</xdr:rowOff>
    </xdr:to>
    <xdr:pic>
      <xdr:nvPicPr>
        <xdr:cNvPr id="21" name="Gráfico 20" descr="Cabeza con engranajes">
          <a:hlinkClick xmlns:r="http://schemas.openxmlformats.org/officeDocument/2006/relationships" r:id="rId16"/>
          <a:extLst>
            <a:ext uri="{FF2B5EF4-FFF2-40B4-BE49-F238E27FC236}">
              <a16:creationId xmlns:a16="http://schemas.microsoft.com/office/drawing/2014/main" id="{23FF6959-EF49-42C9-855A-54B543AD1AB5}"/>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1765280" y="3855720"/>
          <a:ext cx="631032" cy="5375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281940</xdr:colOff>
      <xdr:row>5</xdr:row>
      <xdr:rowOff>68580</xdr:rowOff>
    </xdr:from>
    <xdr:to>
      <xdr:col>8</xdr:col>
      <xdr:colOff>7620</xdr:colOff>
      <xdr:row>14</xdr:row>
      <xdr:rowOff>175260</xdr:rowOff>
    </xdr:to>
    <xdr:sp macro="" textlink="">
      <xdr:nvSpPr>
        <xdr:cNvPr id="3" name="Rectángulo: esquinas redondeadas 2">
          <a:extLst>
            <a:ext uri="{FF2B5EF4-FFF2-40B4-BE49-F238E27FC236}">
              <a16:creationId xmlns:a16="http://schemas.microsoft.com/office/drawing/2014/main" id="{ABAF968A-460F-46B6-A53C-5E95F36D7A91}"/>
            </a:ext>
          </a:extLst>
        </xdr:cNvPr>
        <xdr:cNvSpPr/>
      </xdr:nvSpPr>
      <xdr:spPr>
        <a:xfrm>
          <a:off x="281940" y="251460"/>
          <a:ext cx="5273040" cy="1752600"/>
        </a:xfrm>
        <a:prstGeom prst="round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s-CO" sz="1600" b="1">
              <a:solidFill>
                <a:srgbClr val="002060"/>
              </a:solidFill>
              <a:latin typeface="Century Gothic" panose="020B0502020202020204" pitchFamily="34" charset="0"/>
            </a:rPr>
            <a:t>Identificación de Oportunidades y Amenazas</a:t>
          </a:r>
        </a:p>
      </xdr:txBody>
    </xdr:sp>
    <xdr:clientData/>
  </xdr:twoCellAnchor>
  <xdr:twoCellAnchor>
    <xdr:from>
      <xdr:col>0</xdr:col>
      <xdr:colOff>251460</xdr:colOff>
      <xdr:row>15</xdr:row>
      <xdr:rowOff>114300</xdr:rowOff>
    </xdr:from>
    <xdr:to>
      <xdr:col>7</xdr:col>
      <xdr:colOff>769620</xdr:colOff>
      <xdr:row>27</xdr:row>
      <xdr:rowOff>68580</xdr:rowOff>
    </xdr:to>
    <xdr:sp macro="" textlink="">
      <xdr:nvSpPr>
        <xdr:cNvPr id="4" name="Rectángulo: esquinas redondeadas 3">
          <a:extLst>
            <a:ext uri="{FF2B5EF4-FFF2-40B4-BE49-F238E27FC236}">
              <a16:creationId xmlns:a16="http://schemas.microsoft.com/office/drawing/2014/main" id="{9D80D17F-C12C-41DD-A591-60F0FD93589E}"/>
            </a:ext>
          </a:extLst>
        </xdr:cNvPr>
        <xdr:cNvSpPr/>
      </xdr:nvSpPr>
      <xdr:spPr>
        <a:xfrm>
          <a:off x="251460" y="2125980"/>
          <a:ext cx="6065520" cy="2148840"/>
        </a:xfrm>
        <a:prstGeom prst="roundRect">
          <a:avLst/>
        </a:prstGeom>
        <a:solidFill>
          <a:srgbClr val="FFC000">
            <a:alpha val="50000"/>
          </a:srgb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s-CO" sz="1600" b="1">
              <a:solidFill>
                <a:schemeClr val="accent6">
                  <a:lumMod val="50000"/>
                </a:schemeClr>
              </a:solidFill>
              <a:latin typeface="Century Gothic" panose="020B0502020202020204" pitchFamily="34" charset="0"/>
            </a:rPr>
            <a:t>Identificación de Fortalezas</a:t>
          </a:r>
          <a:r>
            <a:rPr lang="es-CO" sz="1600" b="1" baseline="0">
              <a:solidFill>
                <a:schemeClr val="accent6">
                  <a:lumMod val="50000"/>
                </a:schemeClr>
              </a:solidFill>
              <a:latin typeface="Century Gothic" panose="020B0502020202020204" pitchFamily="34" charset="0"/>
            </a:rPr>
            <a:t> y Debilidades</a:t>
          </a:r>
          <a:endParaRPr lang="es-CO" sz="1600" b="1">
            <a:solidFill>
              <a:schemeClr val="accent6">
                <a:lumMod val="50000"/>
              </a:schemeClr>
            </a:solidFill>
            <a:latin typeface="Century Gothic" panose="020B0502020202020204" pitchFamily="34" charset="0"/>
          </a:endParaRPr>
        </a:p>
      </xdr:txBody>
    </xdr:sp>
    <xdr:clientData/>
  </xdr:twoCellAnchor>
  <xdr:twoCellAnchor>
    <xdr:from>
      <xdr:col>0</xdr:col>
      <xdr:colOff>525780</xdr:colOff>
      <xdr:row>8</xdr:row>
      <xdr:rowOff>179070</xdr:rowOff>
    </xdr:from>
    <xdr:to>
      <xdr:col>2</xdr:col>
      <xdr:colOff>704820</xdr:colOff>
      <xdr:row>12</xdr:row>
      <xdr:rowOff>95550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8B34F9CE-270B-40D6-B6BA-96F01B41B15F}"/>
            </a:ext>
          </a:extLst>
        </xdr:cNvPr>
        <xdr:cNvSpPr/>
      </xdr:nvSpPr>
      <xdr:spPr>
        <a:xfrm>
          <a:off x="525780" y="910590"/>
          <a:ext cx="1764000" cy="648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CO" sz="1400" b="1">
              <a:latin typeface="Century Gothic" panose="020B0502020202020204" pitchFamily="34" charset="0"/>
            </a:rPr>
            <a:t>PESTEL</a:t>
          </a:r>
        </a:p>
      </xdr:txBody>
    </xdr:sp>
    <xdr:clientData/>
  </xdr:twoCellAnchor>
  <xdr:twoCellAnchor>
    <xdr:from>
      <xdr:col>3</xdr:col>
      <xdr:colOff>68580</xdr:colOff>
      <xdr:row>8</xdr:row>
      <xdr:rowOff>179070</xdr:rowOff>
    </xdr:from>
    <xdr:to>
      <xdr:col>5</xdr:col>
      <xdr:colOff>247620</xdr:colOff>
      <xdr:row>12</xdr:row>
      <xdr:rowOff>95550</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33327997-7F12-411A-8BDF-2B73DCAD0C9B}"/>
            </a:ext>
          </a:extLst>
        </xdr:cNvPr>
        <xdr:cNvSpPr/>
      </xdr:nvSpPr>
      <xdr:spPr>
        <a:xfrm>
          <a:off x="2446020" y="910590"/>
          <a:ext cx="1764000" cy="648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CO" sz="1400" b="1">
              <a:latin typeface="Century Gothic" panose="020B0502020202020204" pitchFamily="34" charset="0"/>
            </a:rPr>
            <a:t>FUERZAS DE PORTER</a:t>
          </a:r>
        </a:p>
      </xdr:txBody>
    </xdr:sp>
    <xdr:clientData/>
  </xdr:twoCellAnchor>
  <xdr:twoCellAnchor>
    <xdr:from>
      <xdr:col>5</xdr:col>
      <xdr:colOff>403860</xdr:colOff>
      <xdr:row>8</xdr:row>
      <xdr:rowOff>179070</xdr:rowOff>
    </xdr:from>
    <xdr:to>
      <xdr:col>7</xdr:col>
      <xdr:colOff>582900</xdr:colOff>
      <xdr:row>12</xdr:row>
      <xdr:rowOff>95550</xdr:rowOff>
    </xdr:to>
    <xdr:sp macro="" textlink="">
      <xdr:nvSpPr>
        <xdr:cNvPr id="7" name="Rectángulo: esquinas redondeadas 6">
          <a:hlinkClick xmlns:r="http://schemas.openxmlformats.org/officeDocument/2006/relationships" r:id="rId3"/>
          <a:extLst>
            <a:ext uri="{FF2B5EF4-FFF2-40B4-BE49-F238E27FC236}">
              <a16:creationId xmlns:a16="http://schemas.microsoft.com/office/drawing/2014/main" id="{518C6FE4-D150-4612-A2F6-B919B871A852}"/>
            </a:ext>
          </a:extLst>
        </xdr:cNvPr>
        <xdr:cNvSpPr/>
      </xdr:nvSpPr>
      <xdr:spPr>
        <a:xfrm>
          <a:off x="4366260" y="910590"/>
          <a:ext cx="1764000" cy="648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CO" sz="1400" b="1">
              <a:latin typeface="Century Gothic" panose="020B0502020202020204" pitchFamily="34" charset="0"/>
            </a:rPr>
            <a:t>CURVA</a:t>
          </a:r>
          <a:r>
            <a:rPr lang="es-CO" sz="1400" b="1" baseline="0">
              <a:latin typeface="Century Gothic" panose="020B0502020202020204" pitchFamily="34" charset="0"/>
            </a:rPr>
            <a:t> DE VALOR</a:t>
          </a:r>
          <a:endParaRPr lang="es-CO" sz="1400" b="1">
            <a:latin typeface="Century Gothic" panose="020B0502020202020204" pitchFamily="34" charset="0"/>
          </a:endParaRPr>
        </a:p>
      </xdr:txBody>
    </xdr:sp>
    <xdr:clientData/>
  </xdr:twoCellAnchor>
  <xdr:twoCellAnchor>
    <xdr:from>
      <xdr:col>0</xdr:col>
      <xdr:colOff>472440</xdr:colOff>
      <xdr:row>19</xdr:row>
      <xdr:rowOff>80010</xdr:rowOff>
    </xdr:from>
    <xdr:to>
      <xdr:col>2</xdr:col>
      <xdr:colOff>507480</xdr:colOff>
      <xdr:row>22</xdr:row>
      <xdr:rowOff>71370</xdr:rowOff>
    </xdr:to>
    <xdr:sp macro="" textlink="">
      <xdr:nvSpPr>
        <xdr:cNvPr id="9" name="Rectángulo: esquinas redondeadas 8">
          <a:hlinkClick xmlns:r="http://schemas.openxmlformats.org/officeDocument/2006/relationships" r:id="rId4"/>
          <a:extLst>
            <a:ext uri="{FF2B5EF4-FFF2-40B4-BE49-F238E27FC236}">
              <a16:creationId xmlns:a16="http://schemas.microsoft.com/office/drawing/2014/main" id="{1A4786C0-AC5D-444F-B1CD-FC49B08D4C54}"/>
            </a:ext>
          </a:extLst>
        </xdr:cNvPr>
        <xdr:cNvSpPr/>
      </xdr:nvSpPr>
      <xdr:spPr>
        <a:xfrm>
          <a:off x="472440" y="2823210"/>
          <a:ext cx="1620000" cy="54000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200" b="1">
              <a:latin typeface="Century Gothic" panose="020B0502020202020204" pitchFamily="34" charset="0"/>
            </a:rPr>
            <a:t>CAPACIDAD</a:t>
          </a:r>
          <a:r>
            <a:rPr lang="es-CO" sz="1200" b="1" baseline="0">
              <a:latin typeface="Century Gothic" panose="020B0502020202020204" pitchFamily="34" charset="0"/>
            </a:rPr>
            <a:t> DEL TALENTO</a:t>
          </a:r>
          <a:endParaRPr lang="es-CO" sz="1200" b="1">
            <a:latin typeface="Century Gothic" panose="020B0502020202020204" pitchFamily="34" charset="0"/>
          </a:endParaRPr>
        </a:p>
      </xdr:txBody>
    </xdr:sp>
    <xdr:clientData/>
  </xdr:twoCellAnchor>
  <xdr:twoCellAnchor>
    <xdr:from>
      <xdr:col>3</xdr:col>
      <xdr:colOff>87630</xdr:colOff>
      <xdr:row>19</xdr:row>
      <xdr:rowOff>80010</xdr:rowOff>
    </xdr:from>
    <xdr:to>
      <xdr:col>5</xdr:col>
      <xdr:colOff>122670</xdr:colOff>
      <xdr:row>22</xdr:row>
      <xdr:rowOff>71370</xdr:rowOff>
    </xdr:to>
    <xdr:sp macro="" textlink="">
      <xdr:nvSpPr>
        <xdr:cNvPr id="10" name="Rectángulo: esquinas redondeadas 9">
          <a:hlinkClick xmlns:r="http://schemas.openxmlformats.org/officeDocument/2006/relationships" r:id="rId5"/>
          <a:extLst>
            <a:ext uri="{FF2B5EF4-FFF2-40B4-BE49-F238E27FC236}">
              <a16:creationId xmlns:a16="http://schemas.microsoft.com/office/drawing/2014/main" id="{CCF6D758-98D0-488B-8272-3DD53DF5A93B}"/>
            </a:ext>
          </a:extLst>
        </xdr:cNvPr>
        <xdr:cNvSpPr/>
      </xdr:nvSpPr>
      <xdr:spPr>
        <a:xfrm>
          <a:off x="2465070" y="2823210"/>
          <a:ext cx="1620000" cy="54000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200" b="1">
              <a:latin typeface="Century Gothic" panose="020B0502020202020204" pitchFamily="34" charset="0"/>
            </a:rPr>
            <a:t>CAPACIDAD COMERCIAL</a:t>
          </a:r>
        </a:p>
      </xdr:txBody>
    </xdr:sp>
    <xdr:clientData/>
  </xdr:twoCellAnchor>
  <xdr:twoCellAnchor>
    <xdr:from>
      <xdr:col>5</xdr:col>
      <xdr:colOff>495300</xdr:colOff>
      <xdr:row>19</xdr:row>
      <xdr:rowOff>80010</xdr:rowOff>
    </xdr:from>
    <xdr:to>
      <xdr:col>7</xdr:col>
      <xdr:colOff>530340</xdr:colOff>
      <xdr:row>22</xdr:row>
      <xdr:rowOff>71370</xdr:rowOff>
    </xdr:to>
    <xdr:sp macro="" textlink="">
      <xdr:nvSpPr>
        <xdr:cNvPr id="11" name="Rectángulo: esquinas redondeadas 10">
          <a:hlinkClick xmlns:r="http://schemas.openxmlformats.org/officeDocument/2006/relationships" r:id="rId6"/>
          <a:extLst>
            <a:ext uri="{FF2B5EF4-FFF2-40B4-BE49-F238E27FC236}">
              <a16:creationId xmlns:a16="http://schemas.microsoft.com/office/drawing/2014/main" id="{F803D58D-5418-4949-9264-F1D34F23DC9E}"/>
            </a:ext>
          </a:extLst>
        </xdr:cNvPr>
        <xdr:cNvSpPr/>
      </xdr:nvSpPr>
      <xdr:spPr>
        <a:xfrm>
          <a:off x="4457700" y="2823210"/>
          <a:ext cx="1620000" cy="54000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200" b="1">
              <a:latin typeface="Century Gothic" panose="020B0502020202020204" pitchFamily="34" charset="0"/>
            </a:rPr>
            <a:t>CAPACIDAD FINANCIERA</a:t>
          </a:r>
        </a:p>
      </xdr:txBody>
    </xdr:sp>
    <xdr:clientData/>
  </xdr:twoCellAnchor>
  <xdr:twoCellAnchor>
    <xdr:from>
      <xdr:col>0</xdr:col>
      <xdr:colOff>472440</xdr:colOff>
      <xdr:row>23</xdr:row>
      <xdr:rowOff>32385</xdr:rowOff>
    </xdr:from>
    <xdr:to>
      <xdr:col>2</xdr:col>
      <xdr:colOff>507480</xdr:colOff>
      <xdr:row>26</xdr:row>
      <xdr:rowOff>23745</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AD9CA6EB-51FF-4DB5-ACBA-48B45E5286EC}"/>
            </a:ext>
          </a:extLst>
        </xdr:cNvPr>
        <xdr:cNvSpPr/>
      </xdr:nvSpPr>
      <xdr:spPr>
        <a:xfrm>
          <a:off x="472440" y="3507105"/>
          <a:ext cx="1620000" cy="54000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200" b="1">
              <a:latin typeface="Century Gothic" panose="020B0502020202020204" pitchFamily="34" charset="0"/>
            </a:rPr>
            <a:t>CAPACIDAD PRODUCTIVA</a:t>
          </a:r>
        </a:p>
      </xdr:txBody>
    </xdr:sp>
    <xdr:clientData/>
  </xdr:twoCellAnchor>
  <xdr:twoCellAnchor>
    <xdr:from>
      <xdr:col>3</xdr:col>
      <xdr:colOff>87630</xdr:colOff>
      <xdr:row>23</xdr:row>
      <xdr:rowOff>32385</xdr:rowOff>
    </xdr:from>
    <xdr:to>
      <xdr:col>5</xdr:col>
      <xdr:colOff>122670</xdr:colOff>
      <xdr:row>26</xdr:row>
      <xdr:rowOff>23745</xdr:rowOff>
    </xdr:to>
    <xdr:sp macro="" textlink="">
      <xdr:nvSpPr>
        <xdr:cNvPr id="14" name="Rectángulo: esquinas redondeadas 13">
          <a:hlinkClick xmlns:r="http://schemas.openxmlformats.org/officeDocument/2006/relationships" r:id="rId8"/>
          <a:extLst>
            <a:ext uri="{FF2B5EF4-FFF2-40B4-BE49-F238E27FC236}">
              <a16:creationId xmlns:a16="http://schemas.microsoft.com/office/drawing/2014/main" id="{C5A829DA-5F03-4BA2-90AF-E7B3FC8330A9}"/>
            </a:ext>
          </a:extLst>
        </xdr:cNvPr>
        <xdr:cNvSpPr/>
      </xdr:nvSpPr>
      <xdr:spPr>
        <a:xfrm>
          <a:off x="2465070" y="3507105"/>
          <a:ext cx="1620000" cy="54000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200" b="1">
              <a:latin typeface="Century Gothic" panose="020B0502020202020204" pitchFamily="34" charset="0"/>
            </a:rPr>
            <a:t>CAPACIDAD LOGíSTICA</a:t>
          </a:r>
        </a:p>
      </xdr:txBody>
    </xdr:sp>
    <xdr:clientData/>
  </xdr:twoCellAnchor>
  <xdr:twoCellAnchor>
    <xdr:from>
      <xdr:col>8</xdr:col>
      <xdr:colOff>114300</xdr:colOff>
      <xdr:row>5</xdr:row>
      <xdr:rowOff>76200</xdr:rowOff>
    </xdr:from>
    <xdr:to>
      <xdr:col>10</xdr:col>
      <xdr:colOff>670560</xdr:colOff>
      <xdr:row>27</xdr:row>
      <xdr:rowOff>76200</xdr:rowOff>
    </xdr:to>
    <xdr:sp macro="" textlink="">
      <xdr:nvSpPr>
        <xdr:cNvPr id="15" name="Rectángulo: esquinas redondeadas 14">
          <a:extLst>
            <a:ext uri="{FF2B5EF4-FFF2-40B4-BE49-F238E27FC236}">
              <a16:creationId xmlns:a16="http://schemas.microsoft.com/office/drawing/2014/main" id="{5D30C9E5-C9BC-41F5-9B00-9B40ACE39B2B}"/>
            </a:ext>
          </a:extLst>
        </xdr:cNvPr>
        <xdr:cNvSpPr/>
      </xdr:nvSpPr>
      <xdr:spPr>
        <a:xfrm>
          <a:off x="5661660" y="259080"/>
          <a:ext cx="2141220" cy="3840480"/>
        </a:xfrm>
        <a:prstGeom prst="roundRect">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s-CO" sz="1600" b="1">
              <a:solidFill>
                <a:srgbClr val="002060"/>
              </a:solidFill>
              <a:latin typeface="Century Gothic" panose="020B0502020202020204" pitchFamily="34" charset="0"/>
            </a:rPr>
            <a:t>Posicionamiento Estrategico</a:t>
          </a:r>
        </a:p>
      </xdr:txBody>
    </xdr:sp>
    <xdr:clientData/>
  </xdr:twoCellAnchor>
  <xdr:twoCellAnchor>
    <xdr:from>
      <xdr:col>8</xdr:col>
      <xdr:colOff>552450</xdr:colOff>
      <xdr:row>14</xdr:row>
      <xdr:rowOff>79057</xdr:rowOff>
    </xdr:from>
    <xdr:to>
      <xdr:col>10</xdr:col>
      <xdr:colOff>227490</xdr:colOff>
      <xdr:row>16</xdr:row>
      <xdr:rowOff>181297</xdr:rowOff>
    </xdr:to>
    <xdr:sp macro="" textlink="">
      <xdr:nvSpPr>
        <xdr:cNvPr id="16" name="Rectángulo: esquinas redondeadas 15">
          <a:hlinkClick xmlns:r="http://schemas.openxmlformats.org/officeDocument/2006/relationships" r:id="rId9"/>
          <a:extLst>
            <a:ext uri="{FF2B5EF4-FFF2-40B4-BE49-F238E27FC236}">
              <a16:creationId xmlns:a16="http://schemas.microsoft.com/office/drawing/2014/main" id="{51B3F9B2-B22F-486C-B977-69E62CC323A7}"/>
            </a:ext>
          </a:extLst>
        </xdr:cNvPr>
        <xdr:cNvSpPr/>
      </xdr:nvSpPr>
      <xdr:spPr>
        <a:xfrm>
          <a:off x="6892290" y="1907857"/>
          <a:ext cx="1260000" cy="46800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400" b="1">
              <a:latin typeface="Century Gothic" panose="020B0502020202020204" pitchFamily="34" charset="0"/>
            </a:rPr>
            <a:t>EFE</a:t>
          </a:r>
        </a:p>
      </xdr:txBody>
    </xdr:sp>
    <xdr:clientData/>
  </xdr:twoCellAnchor>
  <xdr:twoCellAnchor>
    <xdr:from>
      <xdr:col>8</xdr:col>
      <xdr:colOff>552450</xdr:colOff>
      <xdr:row>18</xdr:row>
      <xdr:rowOff>146684</xdr:rowOff>
    </xdr:from>
    <xdr:to>
      <xdr:col>10</xdr:col>
      <xdr:colOff>227490</xdr:colOff>
      <xdr:row>21</xdr:row>
      <xdr:rowOff>66044</xdr:rowOff>
    </xdr:to>
    <xdr:sp macro="" textlink="">
      <xdr:nvSpPr>
        <xdr:cNvPr id="17" name="Rectángulo: esquinas redondeadas 16">
          <a:hlinkClick xmlns:r="http://schemas.openxmlformats.org/officeDocument/2006/relationships" r:id="rId10"/>
          <a:extLst>
            <a:ext uri="{FF2B5EF4-FFF2-40B4-BE49-F238E27FC236}">
              <a16:creationId xmlns:a16="http://schemas.microsoft.com/office/drawing/2014/main" id="{CCA070B8-B168-4983-9B47-948C44C02004}"/>
            </a:ext>
          </a:extLst>
        </xdr:cNvPr>
        <xdr:cNvSpPr/>
      </xdr:nvSpPr>
      <xdr:spPr>
        <a:xfrm>
          <a:off x="6892290" y="2707004"/>
          <a:ext cx="1260000" cy="46800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400" b="1">
              <a:latin typeface="Century Gothic" panose="020B0502020202020204" pitchFamily="34" charset="0"/>
            </a:rPr>
            <a:t>EFI</a:t>
          </a:r>
        </a:p>
      </xdr:txBody>
    </xdr:sp>
    <xdr:clientData/>
  </xdr:twoCellAnchor>
  <xdr:twoCellAnchor>
    <xdr:from>
      <xdr:col>8</xdr:col>
      <xdr:colOff>552450</xdr:colOff>
      <xdr:row>23</xdr:row>
      <xdr:rowOff>31431</xdr:rowOff>
    </xdr:from>
    <xdr:to>
      <xdr:col>10</xdr:col>
      <xdr:colOff>227490</xdr:colOff>
      <xdr:row>25</xdr:row>
      <xdr:rowOff>133671</xdr:rowOff>
    </xdr:to>
    <xdr:sp macro="" textlink="">
      <xdr:nvSpPr>
        <xdr:cNvPr id="18" name="Rectángulo: esquinas redondeadas 17">
          <a:hlinkClick xmlns:r="http://schemas.openxmlformats.org/officeDocument/2006/relationships" r:id="rId11"/>
          <a:extLst>
            <a:ext uri="{FF2B5EF4-FFF2-40B4-BE49-F238E27FC236}">
              <a16:creationId xmlns:a16="http://schemas.microsoft.com/office/drawing/2014/main" id="{716A92F7-E24B-4C84-81DC-D541C6F6478B}"/>
            </a:ext>
          </a:extLst>
        </xdr:cNvPr>
        <xdr:cNvSpPr/>
      </xdr:nvSpPr>
      <xdr:spPr>
        <a:xfrm>
          <a:off x="6892290" y="3506151"/>
          <a:ext cx="1260000" cy="46800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400" b="1" baseline="0">
              <a:latin typeface="Century Gothic" panose="020B0502020202020204" pitchFamily="34" charset="0"/>
            </a:rPr>
            <a:t>PEYEA</a:t>
          </a:r>
          <a:endParaRPr lang="es-CO" sz="1400" b="1">
            <a:latin typeface="Century Gothic" panose="020B0502020202020204" pitchFamily="34" charset="0"/>
          </a:endParaRPr>
        </a:p>
      </xdr:txBody>
    </xdr:sp>
    <xdr:clientData/>
  </xdr:twoCellAnchor>
  <xdr:twoCellAnchor>
    <xdr:from>
      <xdr:col>11</xdr:col>
      <xdr:colOff>15240</xdr:colOff>
      <xdr:row>5</xdr:row>
      <xdr:rowOff>68580</xdr:rowOff>
    </xdr:from>
    <xdr:to>
      <xdr:col>14</xdr:col>
      <xdr:colOff>579120</xdr:colOff>
      <xdr:row>27</xdr:row>
      <xdr:rowOff>68580</xdr:rowOff>
    </xdr:to>
    <xdr:sp macro="" textlink="">
      <xdr:nvSpPr>
        <xdr:cNvPr id="19" name="Rectángulo: esquinas redondeadas 18">
          <a:extLst>
            <a:ext uri="{FF2B5EF4-FFF2-40B4-BE49-F238E27FC236}">
              <a16:creationId xmlns:a16="http://schemas.microsoft.com/office/drawing/2014/main" id="{35D48F7F-5CD4-4DC1-A41A-9AA4CCBB130D}"/>
            </a:ext>
          </a:extLst>
        </xdr:cNvPr>
        <xdr:cNvSpPr/>
      </xdr:nvSpPr>
      <xdr:spPr>
        <a:xfrm>
          <a:off x="7940040" y="251460"/>
          <a:ext cx="2941320" cy="3840480"/>
        </a:xfrm>
        <a:prstGeom prst="roundRect">
          <a:avLst/>
        </a:prstGeom>
        <a:solidFill>
          <a:schemeClr val="accent2">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s-CO" sz="1600" b="1">
              <a:solidFill>
                <a:srgbClr val="002060"/>
              </a:solidFill>
              <a:latin typeface="Century Gothic" panose="020B0502020202020204" pitchFamily="34" charset="0"/>
            </a:rPr>
            <a:t>Evaluación</a:t>
          </a:r>
          <a:r>
            <a:rPr lang="es-CO" sz="1600" b="1" baseline="0">
              <a:solidFill>
                <a:srgbClr val="002060"/>
              </a:solidFill>
              <a:latin typeface="Century Gothic" panose="020B0502020202020204" pitchFamily="34" charset="0"/>
            </a:rPr>
            <a:t> y Priorización de Estrategias</a:t>
          </a:r>
          <a:endParaRPr lang="es-CO" sz="1600" b="1">
            <a:solidFill>
              <a:srgbClr val="002060"/>
            </a:solidFill>
            <a:latin typeface="Century Gothic" panose="020B0502020202020204" pitchFamily="34" charset="0"/>
          </a:endParaRPr>
        </a:p>
      </xdr:txBody>
    </xdr:sp>
    <xdr:clientData/>
  </xdr:twoCellAnchor>
  <xdr:twoCellAnchor>
    <xdr:from>
      <xdr:col>11</xdr:col>
      <xdr:colOff>607695</xdr:colOff>
      <xdr:row>19</xdr:row>
      <xdr:rowOff>180120</xdr:rowOff>
    </xdr:from>
    <xdr:to>
      <xdr:col>13</xdr:col>
      <xdr:colOff>750735</xdr:colOff>
      <xdr:row>24</xdr:row>
      <xdr:rowOff>21720</xdr:rowOff>
    </xdr:to>
    <xdr:sp macro="" textlink="">
      <xdr:nvSpPr>
        <xdr:cNvPr id="22" name="Rectángulo: esquinas redondeadas 21">
          <a:hlinkClick xmlns:r="http://schemas.openxmlformats.org/officeDocument/2006/relationships" r:id="rId12"/>
          <a:extLst>
            <a:ext uri="{FF2B5EF4-FFF2-40B4-BE49-F238E27FC236}">
              <a16:creationId xmlns:a16="http://schemas.microsoft.com/office/drawing/2014/main" id="{D4A1C626-5CC8-46E7-83F5-0AC67CF394A4}"/>
            </a:ext>
          </a:extLst>
        </xdr:cNvPr>
        <xdr:cNvSpPr/>
      </xdr:nvSpPr>
      <xdr:spPr>
        <a:xfrm>
          <a:off x="9324975" y="2923320"/>
          <a:ext cx="1728000" cy="756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200" b="1">
              <a:latin typeface="Century Gothic" panose="020B0502020202020204" pitchFamily="34" charset="0"/>
            </a:rPr>
            <a:t>PRIORIZAR ESTRATEGIAS CON AHP</a:t>
          </a:r>
        </a:p>
      </xdr:txBody>
    </xdr:sp>
    <xdr:clientData/>
  </xdr:twoCellAnchor>
  <xdr:twoCellAnchor>
    <xdr:from>
      <xdr:col>14</xdr:col>
      <xdr:colOff>731520</xdr:colOff>
      <xdr:row>5</xdr:row>
      <xdr:rowOff>60960</xdr:rowOff>
    </xdr:from>
    <xdr:to>
      <xdr:col>17</xdr:col>
      <xdr:colOff>495300</xdr:colOff>
      <xdr:row>27</xdr:row>
      <xdr:rowOff>60960</xdr:rowOff>
    </xdr:to>
    <xdr:sp macro="" textlink="">
      <xdr:nvSpPr>
        <xdr:cNvPr id="23" name="Rectángulo: esquinas redondeadas 22">
          <a:extLst>
            <a:ext uri="{FF2B5EF4-FFF2-40B4-BE49-F238E27FC236}">
              <a16:creationId xmlns:a16="http://schemas.microsoft.com/office/drawing/2014/main" id="{3C7D1A76-6910-4A84-BE1D-39A4349CE4BA}"/>
            </a:ext>
          </a:extLst>
        </xdr:cNvPr>
        <xdr:cNvSpPr/>
      </xdr:nvSpPr>
      <xdr:spPr>
        <a:xfrm>
          <a:off x="11033760" y="243840"/>
          <a:ext cx="2141220" cy="3840480"/>
        </a:xfrm>
        <a:prstGeom prst="roundRect">
          <a:avLst/>
        </a:prstGeom>
        <a:solidFill>
          <a:schemeClr val="dk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s-CO" sz="1600" b="1">
              <a:solidFill>
                <a:schemeClr val="bg1"/>
              </a:solidFill>
              <a:latin typeface="Century Gothic" panose="020B0502020202020204" pitchFamily="34" charset="0"/>
            </a:rPr>
            <a:t>PLAN DE MEJORA</a:t>
          </a:r>
        </a:p>
      </xdr:txBody>
    </xdr:sp>
    <xdr:clientData/>
  </xdr:twoCellAnchor>
  <xdr:twoCellAnchor>
    <xdr:from>
      <xdr:col>15</xdr:col>
      <xdr:colOff>297180</xdr:colOff>
      <xdr:row>13</xdr:row>
      <xdr:rowOff>53340</xdr:rowOff>
    </xdr:from>
    <xdr:to>
      <xdr:col>17</xdr:col>
      <xdr:colOff>116220</xdr:colOff>
      <xdr:row>16</xdr:row>
      <xdr:rowOff>44700</xdr:rowOff>
    </xdr:to>
    <xdr:sp macro="" textlink="">
      <xdr:nvSpPr>
        <xdr:cNvPr id="26" name="Rectángulo: esquinas redondeadas 25">
          <a:hlinkClick xmlns:r="http://schemas.openxmlformats.org/officeDocument/2006/relationships" r:id="rId13"/>
          <a:extLst>
            <a:ext uri="{FF2B5EF4-FFF2-40B4-BE49-F238E27FC236}">
              <a16:creationId xmlns:a16="http://schemas.microsoft.com/office/drawing/2014/main" id="{3FC0D40D-AE36-4282-9364-D816832461B0}"/>
            </a:ext>
          </a:extLst>
        </xdr:cNvPr>
        <xdr:cNvSpPr/>
      </xdr:nvSpPr>
      <xdr:spPr>
        <a:xfrm>
          <a:off x="12184380" y="1699260"/>
          <a:ext cx="1404000" cy="540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DASH FINANCIERO</a:t>
          </a:r>
        </a:p>
      </xdr:txBody>
    </xdr:sp>
    <xdr:clientData/>
  </xdr:twoCellAnchor>
  <xdr:twoCellAnchor>
    <xdr:from>
      <xdr:col>11</xdr:col>
      <xdr:colOff>607695</xdr:colOff>
      <xdr:row>11</xdr:row>
      <xdr:rowOff>118110</xdr:rowOff>
    </xdr:from>
    <xdr:to>
      <xdr:col>13</xdr:col>
      <xdr:colOff>750735</xdr:colOff>
      <xdr:row>15</xdr:row>
      <xdr:rowOff>142590</xdr:rowOff>
    </xdr:to>
    <xdr:sp macro="" textlink="">
      <xdr:nvSpPr>
        <xdr:cNvPr id="27" name="Rectángulo: esquinas redondeadas 26">
          <a:hlinkClick xmlns:r="http://schemas.openxmlformats.org/officeDocument/2006/relationships" r:id="rId14"/>
          <a:extLst>
            <a:ext uri="{FF2B5EF4-FFF2-40B4-BE49-F238E27FC236}">
              <a16:creationId xmlns:a16="http://schemas.microsoft.com/office/drawing/2014/main" id="{DBF52B28-45C6-4AF1-B731-A3AF868F30D3}"/>
            </a:ext>
          </a:extLst>
        </xdr:cNvPr>
        <xdr:cNvSpPr/>
      </xdr:nvSpPr>
      <xdr:spPr>
        <a:xfrm>
          <a:off x="9324975" y="1398270"/>
          <a:ext cx="1728000" cy="756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200" b="1" baseline="0">
              <a:latin typeface="Century Gothic" panose="020B0502020202020204" pitchFamily="34" charset="0"/>
            </a:rPr>
            <a:t>ESTRATEGIAS DE CRECIMIENTO A EVALUAR</a:t>
          </a:r>
          <a:endParaRPr lang="es-CO" sz="1200" b="1">
            <a:latin typeface="Century Gothic" panose="020B0502020202020204" pitchFamily="34" charset="0"/>
          </a:endParaRPr>
        </a:p>
      </xdr:txBody>
    </xdr:sp>
    <xdr:clientData/>
  </xdr:twoCellAnchor>
  <xdr:twoCellAnchor>
    <xdr:from>
      <xdr:col>15</xdr:col>
      <xdr:colOff>278130</xdr:colOff>
      <xdr:row>8</xdr:row>
      <xdr:rowOff>41910</xdr:rowOff>
    </xdr:from>
    <xdr:to>
      <xdr:col>17</xdr:col>
      <xdr:colOff>129540</xdr:colOff>
      <xdr:row>12</xdr:row>
      <xdr:rowOff>175260</xdr:rowOff>
    </xdr:to>
    <xdr:sp macro="" textlink="">
      <xdr:nvSpPr>
        <xdr:cNvPr id="21" name="Rectángulo: esquinas redondeadas 20">
          <a:hlinkClick xmlns:r="http://schemas.openxmlformats.org/officeDocument/2006/relationships" r:id="rId15"/>
          <a:extLst>
            <a:ext uri="{FF2B5EF4-FFF2-40B4-BE49-F238E27FC236}">
              <a16:creationId xmlns:a16="http://schemas.microsoft.com/office/drawing/2014/main" id="{8F66E8F9-E815-41A3-8279-B700A2CC3C76}"/>
            </a:ext>
          </a:extLst>
        </xdr:cNvPr>
        <xdr:cNvSpPr/>
      </xdr:nvSpPr>
      <xdr:spPr>
        <a:xfrm>
          <a:off x="12165330" y="773430"/>
          <a:ext cx="1436370" cy="86487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BALANCE SCORE CARD (BSC)</a:t>
          </a:r>
        </a:p>
      </xdr:txBody>
    </xdr:sp>
    <xdr:clientData/>
  </xdr:twoCellAnchor>
  <xdr:twoCellAnchor>
    <xdr:from>
      <xdr:col>8</xdr:col>
      <xdr:colOff>552450</xdr:colOff>
      <xdr:row>10</xdr:row>
      <xdr:rowOff>11430</xdr:rowOff>
    </xdr:from>
    <xdr:to>
      <xdr:col>10</xdr:col>
      <xdr:colOff>227490</xdr:colOff>
      <xdr:row>12</xdr:row>
      <xdr:rowOff>113670</xdr:rowOff>
    </xdr:to>
    <xdr:sp macro="" textlink="">
      <xdr:nvSpPr>
        <xdr:cNvPr id="28" name="Rectángulo: esquinas redondeadas 27">
          <a:hlinkClick xmlns:r="http://schemas.openxmlformats.org/officeDocument/2006/relationships" r:id="rId16"/>
          <a:extLst>
            <a:ext uri="{FF2B5EF4-FFF2-40B4-BE49-F238E27FC236}">
              <a16:creationId xmlns:a16="http://schemas.microsoft.com/office/drawing/2014/main" id="{8D0499D2-4144-42C8-BB0C-2414737D5F7D}"/>
            </a:ext>
          </a:extLst>
        </xdr:cNvPr>
        <xdr:cNvSpPr/>
      </xdr:nvSpPr>
      <xdr:spPr>
        <a:xfrm>
          <a:off x="6892290" y="1108710"/>
          <a:ext cx="1260000" cy="46800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400" b="1">
              <a:latin typeface="Century Gothic" panose="020B0502020202020204" pitchFamily="34" charset="0"/>
            </a:rPr>
            <a:t>DOFA</a:t>
          </a:r>
        </a:p>
      </xdr:txBody>
    </xdr:sp>
    <xdr:clientData/>
  </xdr:twoCellAnchor>
  <xdr:twoCellAnchor>
    <xdr:from>
      <xdr:col>5</xdr:col>
      <xdr:colOff>495300</xdr:colOff>
      <xdr:row>23</xdr:row>
      <xdr:rowOff>32385</xdr:rowOff>
    </xdr:from>
    <xdr:to>
      <xdr:col>7</xdr:col>
      <xdr:colOff>530340</xdr:colOff>
      <xdr:row>26</xdr:row>
      <xdr:rowOff>23745</xdr:rowOff>
    </xdr:to>
    <xdr:sp macro="" textlink="">
      <xdr:nvSpPr>
        <xdr:cNvPr id="29" name="Rectángulo: esquinas redondeadas 28">
          <a:hlinkClick xmlns:r="http://schemas.openxmlformats.org/officeDocument/2006/relationships" r:id="rId17"/>
          <a:extLst>
            <a:ext uri="{FF2B5EF4-FFF2-40B4-BE49-F238E27FC236}">
              <a16:creationId xmlns:a16="http://schemas.microsoft.com/office/drawing/2014/main" id="{273B53D6-D51F-4786-9516-BB7792293B6E}"/>
            </a:ext>
          </a:extLst>
        </xdr:cNvPr>
        <xdr:cNvSpPr/>
      </xdr:nvSpPr>
      <xdr:spPr>
        <a:xfrm>
          <a:off x="4457700" y="3507105"/>
          <a:ext cx="1620000" cy="54000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200" b="1">
              <a:latin typeface="Century Gothic" panose="020B0502020202020204" pitchFamily="34" charset="0"/>
            </a:rPr>
            <a:t>MATRIZ VRIO</a:t>
          </a:r>
        </a:p>
      </xdr:txBody>
    </xdr:sp>
    <xdr:clientData/>
  </xdr:twoCellAnchor>
  <xdr:twoCellAnchor>
    <xdr:from>
      <xdr:col>15</xdr:col>
      <xdr:colOff>312420</xdr:colOff>
      <xdr:row>16</xdr:row>
      <xdr:rowOff>152400</xdr:rowOff>
    </xdr:from>
    <xdr:to>
      <xdr:col>17</xdr:col>
      <xdr:colOff>131460</xdr:colOff>
      <xdr:row>19</xdr:row>
      <xdr:rowOff>143760</xdr:rowOff>
    </xdr:to>
    <xdr:sp macro="" textlink="">
      <xdr:nvSpPr>
        <xdr:cNvPr id="30" name="Rectángulo: esquinas redondeadas 29">
          <a:hlinkClick xmlns:r="http://schemas.openxmlformats.org/officeDocument/2006/relationships" r:id="rId18"/>
          <a:extLst>
            <a:ext uri="{FF2B5EF4-FFF2-40B4-BE49-F238E27FC236}">
              <a16:creationId xmlns:a16="http://schemas.microsoft.com/office/drawing/2014/main" id="{5B6AB596-D8B2-4FF0-87A2-C36CB42A5D6E}"/>
            </a:ext>
          </a:extLst>
        </xdr:cNvPr>
        <xdr:cNvSpPr/>
      </xdr:nvSpPr>
      <xdr:spPr>
        <a:xfrm>
          <a:off x="12199620" y="2346960"/>
          <a:ext cx="1404000" cy="540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DASH CLIENTE</a:t>
          </a:r>
        </a:p>
      </xdr:txBody>
    </xdr:sp>
    <xdr:clientData/>
  </xdr:twoCellAnchor>
  <xdr:twoCellAnchor>
    <xdr:from>
      <xdr:col>15</xdr:col>
      <xdr:colOff>327660</xdr:colOff>
      <xdr:row>20</xdr:row>
      <xdr:rowOff>68580</xdr:rowOff>
    </xdr:from>
    <xdr:to>
      <xdr:col>17</xdr:col>
      <xdr:colOff>146700</xdr:colOff>
      <xdr:row>23</xdr:row>
      <xdr:rowOff>59940</xdr:rowOff>
    </xdr:to>
    <xdr:sp macro="" textlink="">
      <xdr:nvSpPr>
        <xdr:cNvPr id="32" name="Rectángulo: esquinas redondeadas 31">
          <a:hlinkClick xmlns:r="http://schemas.openxmlformats.org/officeDocument/2006/relationships" r:id="rId19"/>
          <a:extLst>
            <a:ext uri="{FF2B5EF4-FFF2-40B4-BE49-F238E27FC236}">
              <a16:creationId xmlns:a16="http://schemas.microsoft.com/office/drawing/2014/main" id="{FFE45118-4DDD-46F5-B3DD-64020482910D}"/>
            </a:ext>
          </a:extLst>
        </xdr:cNvPr>
        <xdr:cNvSpPr/>
      </xdr:nvSpPr>
      <xdr:spPr>
        <a:xfrm>
          <a:off x="12214860" y="2994660"/>
          <a:ext cx="1404000" cy="540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DASH PROCESOS</a:t>
          </a:r>
        </a:p>
      </xdr:txBody>
    </xdr:sp>
    <xdr:clientData/>
  </xdr:twoCellAnchor>
  <xdr:twoCellAnchor>
    <xdr:from>
      <xdr:col>15</xdr:col>
      <xdr:colOff>342900</xdr:colOff>
      <xdr:row>23</xdr:row>
      <xdr:rowOff>167640</xdr:rowOff>
    </xdr:from>
    <xdr:to>
      <xdr:col>17</xdr:col>
      <xdr:colOff>161940</xdr:colOff>
      <xdr:row>26</xdr:row>
      <xdr:rowOff>159000</xdr:rowOff>
    </xdr:to>
    <xdr:sp macro="" textlink="">
      <xdr:nvSpPr>
        <xdr:cNvPr id="33" name="Rectángulo: esquinas redondeadas 32">
          <a:hlinkClick xmlns:r="http://schemas.openxmlformats.org/officeDocument/2006/relationships" r:id="rId20"/>
          <a:extLst>
            <a:ext uri="{FF2B5EF4-FFF2-40B4-BE49-F238E27FC236}">
              <a16:creationId xmlns:a16="http://schemas.microsoft.com/office/drawing/2014/main" id="{AD847846-EFBA-4D31-9B08-26995238974A}"/>
            </a:ext>
          </a:extLst>
        </xdr:cNvPr>
        <xdr:cNvSpPr/>
      </xdr:nvSpPr>
      <xdr:spPr>
        <a:xfrm>
          <a:off x="12230100" y="3642360"/>
          <a:ext cx="1404000" cy="540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DASH APRENDIZAJE</a:t>
          </a:r>
        </a:p>
      </xdr:txBody>
    </xdr:sp>
    <xdr:clientData/>
  </xdr:twoCellAnchor>
  <xdr:twoCellAnchor editAs="oneCell">
    <xdr:from>
      <xdr:col>0</xdr:col>
      <xdr:colOff>373380</xdr:colOff>
      <xdr:row>0</xdr:row>
      <xdr:rowOff>53341</xdr:rowOff>
    </xdr:from>
    <xdr:to>
      <xdr:col>2</xdr:col>
      <xdr:colOff>556260</xdr:colOff>
      <xdr:row>4</xdr:row>
      <xdr:rowOff>30991</xdr:rowOff>
    </xdr:to>
    <xdr:pic>
      <xdr:nvPicPr>
        <xdr:cNvPr id="34" name="Imagen 33" descr="La Universidad Ean tiene nueva imagen! | Noticias ...">
          <a:extLst>
            <a:ext uri="{FF2B5EF4-FFF2-40B4-BE49-F238E27FC236}">
              <a16:creationId xmlns:a16="http://schemas.microsoft.com/office/drawing/2014/main" id="{AAE879B3-7E4C-4B32-A50F-5B9A6AF8A8A0}"/>
            </a:ext>
          </a:extLst>
        </xdr:cNvPr>
        <xdr:cNvPicPr>
          <a:picLocks noChangeAspect="1" noChangeArrowheads="1"/>
        </xdr:cNvPicPr>
      </xdr:nvPicPr>
      <xdr:blipFill rotWithShape="1">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l="12376" t="17349" r="7339" b="21637"/>
        <a:stretch/>
      </xdr:blipFill>
      <xdr:spPr bwMode="auto">
        <a:xfrm>
          <a:off x="373380" y="53341"/>
          <a:ext cx="1767840" cy="754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0.46218</cdr:x>
      <cdr:y>0.48907</cdr:y>
    </cdr:from>
    <cdr:to>
      <cdr:x>0.51541</cdr:x>
      <cdr:y>0.57021</cdr:y>
    </cdr:to>
    <cdr:sp macro="" textlink="">
      <cdr:nvSpPr>
        <cdr:cNvPr id="2" name="Elipse 1">
          <a:extLst xmlns:a="http://schemas.openxmlformats.org/drawingml/2006/main">
            <a:ext uri="{FF2B5EF4-FFF2-40B4-BE49-F238E27FC236}">
              <a16:creationId xmlns:a16="http://schemas.microsoft.com/office/drawing/2014/main" id="{DCDC808E-4E6E-EE8D-DD1E-52A08091EF9F}"/>
            </a:ext>
          </a:extLst>
        </cdr:cNvPr>
        <cdr:cNvSpPr/>
      </cdr:nvSpPr>
      <cdr:spPr>
        <a:xfrm xmlns:a="http://schemas.openxmlformats.org/drawingml/2006/main">
          <a:off x="1571625" y="1033464"/>
          <a:ext cx="180975" cy="171450"/>
        </a:xfrm>
        <a:prstGeom xmlns:a="http://schemas.openxmlformats.org/drawingml/2006/main" prst="ellipse">
          <a:avLst/>
        </a:prstGeom>
        <a:noFill xmlns:a="http://schemas.openxmlformats.org/drawingml/2006/main"/>
      </cdr:spPr>
      <cdr:style>
        <a:lnRef xmlns:a="http://schemas.openxmlformats.org/drawingml/2006/main" idx="2">
          <a:schemeClr val="dk1">
            <a:shade val="15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PE"/>
        </a:p>
      </cdr:txBody>
    </cdr:sp>
  </cdr:relSizeAnchor>
  <cdr:relSizeAnchor xmlns:cdr="http://schemas.openxmlformats.org/drawingml/2006/chartDrawing">
    <cdr:from>
      <cdr:x>0.14846</cdr:x>
      <cdr:y>0.43047</cdr:y>
    </cdr:from>
    <cdr:to>
      <cdr:x>0.28852</cdr:x>
      <cdr:y>0.5657</cdr:y>
    </cdr:to>
    <cdr:sp macro="" textlink="">
      <cdr:nvSpPr>
        <cdr:cNvPr id="4" name="CuadroTexto 3">
          <a:extLst xmlns:a="http://schemas.openxmlformats.org/drawingml/2006/main">
            <a:ext uri="{FF2B5EF4-FFF2-40B4-BE49-F238E27FC236}">
              <a16:creationId xmlns:a16="http://schemas.microsoft.com/office/drawing/2014/main" id="{2B78DB8C-074B-A56B-09A2-1D118EF7AE69}"/>
            </a:ext>
          </a:extLst>
        </cdr:cNvPr>
        <cdr:cNvSpPr txBox="1"/>
      </cdr:nvSpPr>
      <cdr:spPr>
        <a:xfrm xmlns:a="http://schemas.openxmlformats.org/drawingml/2006/main">
          <a:off x="504826" y="909638"/>
          <a:ext cx="47625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PE" sz="1050" b="1">
              <a:solidFill>
                <a:schemeClr val="bg2">
                  <a:lumMod val="25000"/>
                </a:schemeClr>
              </a:solidFill>
            </a:rPr>
            <a:t>0%</a:t>
          </a:r>
        </a:p>
      </cdr:txBody>
    </cdr:sp>
  </cdr:relSizeAnchor>
</c:userShapes>
</file>

<file path=xl/drawings/drawing21.xml><?xml version="1.0" encoding="utf-8"?>
<xdr:wsDr xmlns:xdr="http://schemas.openxmlformats.org/drawingml/2006/spreadsheetDrawing" xmlns:a="http://schemas.openxmlformats.org/drawingml/2006/main">
  <xdr:twoCellAnchor>
    <xdr:from>
      <xdr:col>5</xdr:col>
      <xdr:colOff>628650</xdr:colOff>
      <xdr:row>3</xdr:row>
      <xdr:rowOff>85725</xdr:rowOff>
    </xdr:from>
    <xdr:to>
      <xdr:col>10</xdr:col>
      <xdr:colOff>219075</xdr:colOff>
      <xdr:row>14</xdr:row>
      <xdr:rowOff>103348</xdr:rowOff>
    </xdr:to>
    <xdr:graphicFrame macro="">
      <xdr:nvGraphicFramePr>
        <xdr:cNvPr id="2" name="Gráfico 1">
          <a:extLst>
            <a:ext uri="{FF2B5EF4-FFF2-40B4-BE49-F238E27FC236}">
              <a16:creationId xmlns:a16="http://schemas.microsoft.com/office/drawing/2014/main" id="{16FAB0C8-B9F3-4D07-858A-35CE16F4A8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247650</xdr:colOff>
      <xdr:row>0</xdr:row>
      <xdr:rowOff>0</xdr:rowOff>
    </xdr:from>
    <xdr:to>
      <xdr:col>15</xdr:col>
      <xdr:colOff>76200</xdr:colOff>
      <xdr:row>2</xdr:row>
      <xdr:rowOff>157691</xdr:rowOff>
    </xdr:to>
    <xdr:sp macro="" textlink="">
      <xdr:nvSpPr>
        <xdr:cNvPr id="3" name="Rectángulo 2">
          <a:extLst>
            <a:ext uri="{FF2B5EF4-FFF2-40B4-BE49-F238E27FC236}">
              <a16:creationId xmlns:a16="http://schemas.microsoft.com/office/drawing/2014/main" id="{F3AAA915-2E91-4C0D-82B7-9369525DC0D0}"/>
            </a:ext>
          </a:extLst>
        </xdr:cNvPr>
        <xdr:cNvSpPr/>
      </xdr:nvSpPr>
      <xdr:spPr>
        <a:xfrm>
          <a:off x="232410" y="0"/>
          <a:ext cx="11174730" cy="523451"/>
        </a:xfrm>
        <a:prstGeom prst="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000" b="1"/>
            <a:t>PERSPECTIVA CLIENTE</a:t>
          </a:r>
          <a:r>
            <a:rPr lang="es-PE" sz="2000" b="1" baseline="0"/>
            <a:t> (BSC)</a:t>
          </a:r>
          <a:endParaRPr lang="es-PE" sz="2000" b="1"/>
        </a:p>
      </xdr:txBody>
    </xdr:sp>
    <xdr:clientData/>
  </xdr:twoCellAnchor>
  <xdr:twoCellAnchor>
    <xdr:from>
      <xdr:col>10</xdr:col>
      <xdr:colOff>428625</xdr:colOff>
      <xdr:row>3</xdr:row>
      <xdr:rowOff>104775</xdr:rowOff>
    </xdr:from>
    <xdr:to>
      <xdr:col>15</xdr:col>
      <xdr:colOff>85724</xdr:colOff>
      <xdr:row>14</xdr:row>
      <xdr:rowOff>95250</xdr:rowOff>
    </xdr:to>
    <xdr:graphicFrame macro="">
      <xdr:nvGraphicFramePr>
        <xdr:cNvPr id="4" name="Gráfico 3">
          <a:extLst>
            <a:ext uri="{FF2B5EF4-FFF2-40B4-BE49-F238E27FC236}">
              <a16:creationId xmlns:a16="http://schemas.microsoft.com/office/drawing/2014/main" id="{D56BD7EC-1399-46AC-A969-5B24C5762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504825</xdr:colOff>
      <xdr:row>10</xdr:row>
      <xdr:rowOff>57150</xdr:rowOff>
    </xdr:from>
    <xdr:to>
      <xdr:col>9</xdr:col>
      <xdr:colOff>276225</xdr:colOff>
      <xdr:row>12</xdr:row>
      <xdr:rowOff>133350</xdr:rowOff>
    </xdr:to>
    <xdr:sp macro="" textlink="">
      <xdr:nvSpPr>
        <xdr:cNvPr id="5" name="CuadroTexto 4">
          <a:extLst>
            <a:ext uri="{FF2B5EF4-FFF2-40B4-BE49-F238E27FC236}">
              <a16:creationId xmlns:a16="http://schemas.microsoft.com/office/drawing/2014/main" id="{BDBAB5D2-EFCF-4B80-92B6-EFBFF63261CB}"/>
            </a:ext>
          </a:extLst>
        </xdr:cNvPr>
        <xdr:cNvSpPr txBox="1"/>
      </xdr:nvSpPr>
      <xdr:spPr>
        <a:xfrm>
          <a:off x="5495925" y="1885950"/>
          <a:ext cx="1356360"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600" b="1">
              <a:solidFill>
                <a:schemeClr val="bg1"/>
              </a:solidFill>
            </a:rPr>
            <a:t> CLIENTE</a:t>
          </a:r>
        </a:p>
      </xdr:txBody>
    </xdr:sp>
    <xdr:clientData/>
  </xdr:twoCellAnchor>
  <xdr:twoCellAnchor>
    <xdr:from>
      <xdr:col>6</xdr:col>
      <xdr:colOff>523875</xdr:colOff>
      <xdr:row>10</xdr:row>
      <xdr:rowOff>57150</xdr:rowOff>
    </xdr:from>
    <xdr:to>
      <xdr:col>7</xdr:col>
      <xdr:colOff>438150</xdr:colOff>
      <xdr:row>12</xdr:row>
      <xdr:rowOff>133350</xdr:rowOff>
    </xdr:to>
    <xdr:sp macro="" textlink="$T$30">
      <xdr:nvSpPr>
        <xdr:cNvPr id="6" name="CuadroTexto 5">
          <a:extLst>
            <a:ext uri="{FF2B5EF4-FFF2-40B4-BE49-F238E27FC236}">
              <a16:creationId xmlns:a16="http://schemas.microsoft.com/office/drawing/2014/main" id="{8466206C-4D49-4AC2-BDA9-BB143F632CFF}"/>
            </a:ext>
          </a:extLst>
        </xdr:cNvPr>
        <xdr:cNvSpPr txBox="1"/>
      </xdr:nvSpPr>
      <xdr:spPr>
        <a:xfrm>
          <a:off x="4722495" y="1885950"/>
          <a:ext cx="706755"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962A435E-B5B2-4218-9EF9-DF6339F4BE23}" type="TxLink">
            <a:rPr lang="en-US" sz="1400" b="1" i="0" u="none" strike="noStrike">
              <a:solidFill>
                <a:schemeClr val="bg1"/>
              </a:solidFill>
              <a:latin typeface="Calibri"/>
              <a:ea typeface="Calibri"/>
              <a:cs typeface="Calibri"/>
            </a:rPr>
            <a:pPr algn="ctr"/>
            <a:t>86,5%</a:t>
          </a:fld>
          <a:endParaRPr lang="es-PE" sz="1400" b="1">
            <a:solidFill>
              <a:schemeClr val="bg1"/>
            </a:solidFill>
          </a:endParaRPr>
        </a:p>
      </xdr:txBody>
    </xdr:sp>
    <xdr:clientData/>
  </xdr:twoCellAnchor>
  <xdr:twoCellAnchor>
    <xdr:from>
      <xdr:col>0</xdr:col>
      <xdr:colOff>200026</xdr:colOff>
      <xdr:row>3</xdr:row>
      <xdr:rowOff>104775</xdr:rowOff>
    </xdr:from>
    <xdr:to>
      <xdr:col>5</xdr:col>
      <xdr:colOff>409576</xdr:colOff>
      <xdr:row>14</xdr:row>
      <xdr:rowOff>76200</xdr:rowOff>
    </xdr:to>
    <xdr:graphicFrame macro="">
      <xdr:nvGraphicFramePr>
        <xdr:cNvPr id="7" name="Gráfico 6">
          <a:extLst>
            <a:ext uri="{FF2B5EF4-FFF2-40B4-BE49-F238E27FC236}">
              <a16:creationId xmlns:a16="http://schemas.microsoft.com/office/drawing/2014/main" id="{D4246FA9-2EE2-45F8-B6B2-CBD81C978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219075</xdr:colOff>
      <xdr:row>15</xdr:row>
      <xdr:rowOff>95250</xdr:rowOff>
    </xdr:from>
    <xdr:to>
      <xdr:col>5</xdr:col>
      <xdr:colOff>409575</xdr:colOff>
      <xdr:row>27</xdr:row>
      <xdr:rowOff>123825</xdr:rowOff>
    </xdr:to>
    <xdr:graphicFrame macro="">
      <xdr:nvGraphicFramePr>
        <xdr:cNvPr id="8" name="Gráfico 7">
          <a:extLst>
            <a:ext uri="{FF2B5EF4-FFF2-40B4-BE49-F238E27FC236}">
              <a16:creationId xmlns:a16="http://schemas.microsoft.com/office/drawing/2014/main" id="{EEC7A51F-B05E-4ED7-ADAD-1FE7972D3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609600</xdr:colOff>
      <xdr:row>15</xdr:row>
      <xdr:rowOff>95250</xdr:rowOff>
    </xdr:from>
    <xdr:to>
      <xdr:col>10</xdr:col>
      <xdr:colOff>209550</xdr:colOff>
      <xdr:row>27</xdr:row>
      <xdr:rowOff>152400</xdr:rowOff>
    </xdr:to>
    <xdr:graphicFrame macro="">
      <xdr:nvGraphicFramePr>
        <xdr:cNvPr id="9" name="Gráfico 8">
          <a:extLst>
            <a:ext uri="{FF2B5EF4-FFF2-40B4-BE49-F238E27FC236}">
              <a16:creationId xmlns:a16="http://schemas.microsoft.com/office/drawing/2014/main" id="{FA6F78B2-90DE-4159-A4E2-462AFC878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438150</xdr:colOff>
      <xdr:row>15</xdr:row>
      <xdr:rowOff>114300</xdr:rowOff>
    </xdr:from>
    <xdr:to>
      <xdr:col>15</xdr:col>
      <xdr:colOff>104775</xdr:colOff>
      <xdr:row>27</xdr:row>
      <xdr:rowOff>133350</xdr:rowOff>
    </xdr:to>
    <xdr:graphicFrame macro="">
      <xdr:nvGraphicFramePr>
        <xdr:cNvPr id="10" name="Gráfico 9">
          <a:extLst>
            <a:ext uri="{FF2B5EF4-FFF2-40B4-BE49-F238E27FC236}">
              <a16:creationId xmlns:a16="http://schemas.microsoft.com/office/drawing/2014/main" id="{F421C050-A3FF-4ACD-B91F-47FA26413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266700</xdr:colOff>
      <xdr:row>6</xdr:row>
      <xdr:rowOff>57150</xdr:rowOff>
    </xdr:from>
    <xdr:to>
      <xdr:col>16</xdr:col>
      <xdr:colOff>390525</xdr:colOff>
      <xdr:row>8</xdr:row>
      <xdr:rowOff>161925</xdr:rowOff>
    </xdr:to>
    <xdr:sp macro="" textlink="">
      <xdr:nvSpPr>
        <xdr:cNvPr id="12" name="CuadroTexto 11">
          <a:extLst>
            <a:ext uri="{FF2B5EF4-FFF2-40B4-BE49-F238E27FC236}">
              <a16:creationId xmlns:a16="http://schemas.microsoft.com/office/drawing/2014/main" id="{F6C1B1A8-639A-40A1-BEB5-92F2F20A23B4}"/>
            </a:ext>
          </a:extLst>
        </xdr:cNvPr>
        <xdr:cNvSpPr txBox="1"/>
      </xdr:nvSpPr>
      <xdr:spPr>
        <a:xfrm>
          <a:off x="11597640" y="1154430"/>
          <a:ext cx="916305" cy="470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100" b="1" i="0">
              <a:solidFill>
                <a:srgbClr val="0070C0"/>
              </a:solidFill>
            </a:rPr>
            <a:t>Ir a Tablero de Control</a:t>
          </a:r>
        </a:p>
      </xdr:txBody>
    </xdr:sp>
    <xdr:clientData/>
  </xdr:twoCellAnchor>
  <xdr:twoCellAnchor>
    <xdr:from>
      <xdr:col>15</xdr:col>
      <xdr:colOff>219075</xdr:colOff>
      <xdr:row>12</xdr:row>
      <xdr:rowOff>76201</xdr:rowOff>
    </xdr:from>
    <xdr:to>
      <xdr:col>16</xdr:col>
      <xdr:colOff>504825</xdr:colOff>
      <xdr:row>13</xdr:row>
      <xdr:rowOff>161925</xdr:rowOff>
    </xdr:to>
    <xdr:sp macro="" textlink="">
      <xdr:nvSpPr>
        <xdr:cNvPr id="13" name="CuadroTexto 12">
          <a:extLst>
            <a:ext uri="{FF2B5EF4-FFF2-40B4-BE49-F238E27FC236}">
              <a16:creationId xmlns:a16="http://schemas.microsoft.com/office/drawing/2014/main" id="{72483310-5044-4927-A4A0-17B98BC5BD55}"/>
            </a:ext>
          </a:extLst>
        </xdr:cNvPr>
        <xdr:cNvSpPr txBox="1"/>
      </xdr:nvSpPr>
      <xdr:spPr>
        <a:xfrm>
          <a:off x="11550015" y="2270761"/>
          <a:ext cx="1078230" cy="268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FFC000"/>
              </a:solidFill>
            </a:rPr>
            <a:t>FINANCIERA</a:t>
          </a:r>
        </a:p>
      </xdr:txBody>
    </xdr:sp>
    <xdr:clientData/>
  </xdr:twoCellAnchor>
  <xdr:twoCellAnchor>
    <xdr:from>
      <xdr:col>15</xdr:col>
      <xdr:colOff>285750</xdr:colOff>
      <xdr:row>17</xdr:row>
      <xdr:rowOff>180976</xdr:rowOff>
    </xdr:from>
    <xdr:to>
      <xdr:col>16</xdr:col>
      <xdr:colOff>409575</xdr:colOff>
      <xdr:row>19</xdr:row>
      <xdr:rowOff>85726</xdr:rowOff>
    </xdr:to>
    <xdr:sp macro="" textlink="">
      <xdr:nvSpPr>
        <xdr:cNvPr id="15" name="CuadroTexto 14">
          <a:extLst>
            <a:ext uri="{FF2B5EF4-FFF2-40B4-BE49-F238E27FC236}">
              <a16:creationId xmlns:a16="http://schemas.microsoft.com/office/drawing/2014/main" id="{3C192537-2825-47AD-B743-78B13AF093EA}"/>
            </a:ext>
          </a:extLst>
        </xdr:cNvPr>
        <xdr:cNvSpPr txBox="1"/>
      </xdr:nvSpPr>
      <xdr:spPr>
        <a:xfrm>
          <a:off x="11616690" y="3289936"/>
          <a:ext cx="916305" cy="270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00B0F0"/>
              </a:solidFill>
            </a:rPr>
            <a:t>PROCESOS</a:t>
          </a:r>
        </a:p>
      </xdr:txBody>
    </xdr:sp>
    <xdr:clientData/>
  </xdr:twoCellAnchor>
  <xdr:twoCellAnchor>
    <xdr:from>
      <xdr:col>15</xdr:col>
      <xdr:colOff>228600</xdr:colOff>
      <xdr:row>24</xdr:row>
      <xdr:rowOff>47626</xdr:rowOff>
    </xdr:from>
    <xdr:to>
      <xdr:col>16</xdr:col>
      <xdr:colOff>514350</xdr:colOff>
      <xdr:row>25</xdr:row>
      <xdr:rowOff>142876</xdr:rowOff>
    </xdr:to>
    <xdr:sp macro="" textlink="">
      <xdr:nvSpPr>
        <xdr:cNvPr id="16" name="CuadroTexto 15">
          <a:extLst>
            <a:ext uri="{FF2B5EF4-FFF2-40B4-BE49-F238E27FC236}">
              <a16:creationId xmlns:a16="http://schemas.microsoft.com/office/drawing/2014/main" id="{2D486E8A-3A21-4A35-A116-9875C5DB95DD}"/>
            </a:ext>
          </a:extLst>
        </xdr:cNvPr>
        <xdr:cNvSpPr txBox="1"/>
      </xdr:nvSpPr>
      <xdr:spPr>
        <a:xfrm>
          <a:off x="11559540" y="4436746"/>
          <a:ext cx="1078230" cy="27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00B050"/>
              </a:solidFill>
            </a:rPr>
            <a:t>APRENDIZAJE</a:t>
          </a:r>
        </a:p>
      </xdr:txBody>
    </xdr:sp>
    <xdr:clientData/>
  </xdr:twoCellAnchor>
  <xdr:twoCellAnchor>
    <xdr:from>
      <xdr:col>15</xdr:col>
      <xdr:colOff>350520</xdr:colOff>
      <xdr:row>9</xdr:row>
      <xdr:rowOff>45720</xdr:rowOff>
    </xdr:from>
    <xdr:to>
      <xdr:col>16</xdr:col>
      <xdr:colOff>275818</xdr:colOff>
      <xdr:row>12</xdr:row>
      <xdr:rowOff>39120</xdr:rowOff>
    </xdr:to>
    <xdr:pic>
      <xdr:nvPicPr>
        <xdr:cNvPr id="19" name="Gráfico 18" descr="Dinero">
          <a:hlinkClick xmlns:r="http://schemas.openxmlformats.org/officeDocument/2006/relationships" r:id="rId7"/>
          <a:extLst>
            <a:ext uri="{FF2B5EF4-FFF2-40B4-BE49-F238E27FC236}">
              <a16:creationId xmlns:a16="http://schemas.microsoft.com/office/drawing/2014/main" id="{CF5FA527-AAD1-40EB-8816-486CC87A487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1681460" y="1691640"/>
          <a:ext cx="717778" cy="542040"/>
        </a:xfrm>
        <a:prstGeom prst="rect">
          <a:avLst/>
        </a:prstGeom>
      </xdr:spPr>
    </xdr:pic>
    <xdr:clientData/>
  </xdr:twoCellAnchor>
  <xdr:twoCellAnchor>
    <xdr:from>
      <xdr:col>15</xdr:col>
      <xdr:colOff>350520</xdr:colOff>
      <xdr:row>3</xdr:row>
      <xdr:rowOff>106680</xdr:rowOff>
    </xdr:from>
    <xdr:to>
      <xdr:col>16</xdr:col>
      <xdr:colOff>244686</xdr:colOff>
      <xdr:row>6</xdr:row>
      <xdr:rowOff>117773</xdr:rowOff>
    </xdr:to>
    <xdr:pic>
      <xdr:nvPicPr>
        <xdr:cNvPr id="20" name="Gráfico 19" descr="Presentación con gráfico de barras">
          <a:hlinkClick xmlns:r="http://schemas.openxmlformats.org/officeDocument/2006/relationships" r:id="rId10"/>
          <a:extLst>
            <a:ext uri="{FF2B5EF4-FFF2-40B4-BE49-F238E27FC236}">
              <a16:creationId xmlns:a16="http://schemas.microsoft.com/office/drawing/2014/main" id="{779DD284-9A6A-45A4-A044-C53E72F4BB93}"/>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1681460" y="655320"/>
          <a:ext cx="686646" cy="559733"/>
        </a:xfrm>
        <a:prstGeom prst="rect">
          <a:avLst/>
        </a:prstGeom>
      </xdr:spPr>
    </xdr:pic>
    <xdr:clientData/>
  </xdr:twoCellAnchor>
  <xdr:twoCellAnchor editAs="oneCell">
    <xdr:from>
      <xdr:col>15</xdr:col>
      <xdr:colOff>335280</xdr:colOff>
      <xdr:row>15</xdr:row>
      <xdr:rowOff>7620</xdr:rowOff>
    </xdr:from>
    <xdr:to>
      <xdr:col>16</xdr:col>
      <xdr:colOff>279192</xdr:colOff>
      <xdr:row>18</xdr:row>
      <xdr:rowOff>81779</xdr:rowOff>
    </xdr:to>
    <xdr:pic>
      <xdr:nvPicPr>
        <xdr:cNvPr id="21" name="Imagen 20" descr="Computadora iconos icono diseño negocio, proceso de negocio, negocio,  procesos de negocio, linkedin png | PNGWing">
          <a:hlinkClick xmlns:r="http://schemas.openxmlformats.org/officeDocument/2006/relationships" r:id="rId13"/>
          <a:extLst>
            <a:ext uri="{FF2B5EF4-FFF2-40B4-BE49-F238E27FC236}">
              <a16:creationId xmlns:a16="http://schemas.microsoft.com/office/drawing/2014/main" id="{92C9A3B9-5EC1-49C3-8A3A-B6F035011B9A}"/>
            </a:ext>
          </a:extLst>
        </xdr:cNvPr>
        <xdr:cNvPicPr>
          <a:picLocks noChangeAspect="1" noChangeArrowheads="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ackgroundRemoval t="10000" b="90000" l="10000" r="90000">
                      <a14:foregroundMark x1="55652" y1="57717" x2="58913" y2="50000"/>
                      <a14:foregroundMark x1="51957" y1="74565" x2="51196" y2="66848"/>
                    </a14:backgroundRemoval>
                  </a14:imgEffect>
                  <a14:imgEffect>
                    <a14:brightnessContrast bright="20000" contrast="40000"/>
                  </a14:imgEffect>
                </a14:imgLayer>
              </a14:imgProps>
            </a:ext>
            <a:ext uri="{28A0092B-C50C-407E-A947-70E740481C1C}">
              <a14:useLocalDpi xmlns:a14="http://schemas.microsoft.com/office/drawing/2010/main" val="0"/>
            </a:ext>
          </a:extLst>
        </a:blip>
        <a:srcRect t="10344"/>
        <a:stretch/>
      </xdr:blipFill>
      <xdr:spPr bwMode="auto">
        <a:xfrm>
          <a:off x="11666220" y="2750820"/>
          <a:ext cx="736392" cy="622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365760</xdr:colOff>
      <xdr:row>21</xdr:row>
      <xdr:rowOff>38100</xdr:rowOff>
    </xdr:from>
    <xdr:to>
      <xdr:col>16</xdr:col>
      <xdr:colOff>204312</xdr:colOff>
      <xdr:row>24</xdr:row>
      <xdr:rowOff>27022</xdr:rowOff>
    </xdr:to>
    <xdr:pic>
      <xdr:nvPicPr>
        <xdr:cNvPr id="22" name="Gráfico 21" descr="Cabeza con engranajes">
          <a:hlinkClick xmlns:r="http://schemas.openxmlformats.org/officeDocument/2006/relationships" r:id="rId16"/>
          <a:extLst>
            <a:ext uri="{FF2B5EF4-FFF2-40B4-BE49-F238E27FC236}">
              <a16:creationId xmlns:a16="http://schemas.microsoft.com/office/drawing/2014/main" id="{6565B437-B652-4775-885C-BDEF4F677D8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1696700" y="3878580"/>
          <a:ext cx="631032" cy="537562"/>
        </a:xfrm>
        <a:prstGeom prst="rect">
          <a:avLst/>
        </a:prstGeom>
      </xdr:spPr>
    </xdr:pic>
    <xdr:clientData/>
  </xdr:twoCellAnchor>
</xdr:wsDr>
</file>

<file path=xl/drawings/drawing22.xml><?xml version="1.0" encoding="utf-8"?>
<c:userShapes xmlns:c="http://schemas.openxmlformats.org/drawingml/2006/chart">
  <cdr:relSizeAnchor xmlns:cdr="http://schemas.openxmlformats.org/drawingml/2006/chartDrawing">
    <cdr:from>
      <cdr:x>0.46218</cdr:x>
      <cdr:y>0.48907</cdr:y>
    </cdr:from>
    <cdr:to>
      <cdr:x>0.51541</cdr:x>
      <cdr:y>0.57021</cdr:y>
    </cdr:to>
    <cdr:sp macro="" textlink="">
      <cdr:nvSpPr>
        <cdr:cNvPr id="2" name="Elipse 1">
          <a:extLst xmlns:a="http://schemas.openxmlformats.org/drawingml/2006/main">
            <a:ext uri="{FF2B5EF4-FFF2-40B4-BE49-F238E27FC236}">
              <a16:creationId xmlns:a16="http://schemas.microsoft.com/office/drawing/2014/main" id="{DCDC808E-4E6E-EE8D-DD1E-52A08091EF9F}"/>
            </a:ext>
          </a:extLst>
        </cdr:cNvPr>
        <cdr:cNvSpPr/>
      </cdr:nvSpPr>
      <cdr:spPr>
        <a:xfrm xmlns:a="http://schemas.openxmlformats.org/drawingml/2006/main">
          <a:off x="1571625" y="1033464"/>
          <a:ext cx="180975" cy="171450"/>
        </a:xfrm>
        <a:prstGeom xmlns:a="http://schemas.openxmlformats.org/drawingml/2006/main" prst="ellipse">
          <a:avLst/>
        </a:prstGeom>
        <a:noFill xmlns:a="http://schemas.openxmlformats.org/drawingml/2006/main"/>
      </cdr:spPr>
      <cdr:style>
        <a:lnRef xmlns:a="http://schemas.openxmlformats.org/drawingml/2006/main" idx="2">
          <a:schemeClr val="dk1">
            <a:shade val="15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PE"/>
        </a:p>
      </cdr:txBody>
    </cdr:sp>
  </cdr:relSizeAnchor>
  <cdr:relSizeAnchor xmlns:cdr="http://schemas.openxmlformats.org/drawingml/2006/chartDrawing">
    <cdr:from>
      <cdr:x>0.14846</cdr:x>
      <cdr:y>0.43047</cdr:y>
    </cdr:from>
    <cdr:to>
      <cdr:x>0.28852</cdr:x>
      <cdr:y>0.5657</cdr:y>
    </cdr:to>
    <cdr:sp macro="" textlink="">
      <cdr:nvSpPr>
        <cdr:cNvPr id="4" name="CuadroTexto 3">
          <a:extLst xmlns:a="http://schemas.openxmlformats.org/drawingml/2006/main">
            <a:ext uri="{FF2B5EF4-FFF2-40B4-BE49-F238E27FC236}">
              <a16:creationId xmlns:a16="http://schemas.microsoft.com/office/drawing/2014/main" id="{2B78DB8C-074B-A56B-09A2-1D118EF7AE69}"/>
            </a:ext>
          </a:extLst>
        </cdr:cNvPr>
        <cdr:cNvSpPr txBox="1"/>
      </cdr:nvSpPr>
      <cdr:spPr>
        <a:xfrm xmlns:a="http://schemas.openxmlformats.org/drawingml/2006/main">
          <a:off x="504826" y="909638"/>
          <a:ext cx="47625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PE" sz="1050" b="1">
              <a:solidFill>
                <a:schemeClr val="bg2">
                  <a:lumMod val="25000"/>
                </a:schemeClr>
              </a:solidFill>
            </a:rPr>
            <a:t>0%</a:t>
          </a:r>
        </a:p>
      </cdr:txBody>
    </cdr:sp>
  </cdr:relSizeAnchor>
</c:userShapes>
</file>

<file path=xl/drawings/drawing23.xml><?xml version="1.0" encoding="utf-8"?>
<xdr:wsDr xmlns:xdr="http://schemas.openxmlformats.org/drawingml/2006/spreadsheetDrawing" xmlns:a="http://schemas.openxmlformats.org/drawingml/2006/main">
  <xdr:twoCellAnchor>
    <xdr:from>
      <xdr:col>0</xdr:col>
      <xdr:colOff>219076</xdr:colOff>
      <xdr:row>3</xdr:row>
      <xdr:rowOff>95250</xdr:rowOff>
    </xdr:from>
    <xdr:to>
      <xdr:col>5</xdr:col>
      <xdr:colOff>400050</xdr:colOff>
      <xdr:row>14</xdr:row>
      <xdr:rowOff>85725</xdr:rowOff>
    </xdr:to>
    <xdr:graphicFrame macro="">
      <xdr:nvGraphicFramePr>
        <xdr:cNvPr id="2" name="Gráfico 1">
          <a:extLst>
            <a:ext uri="{FF2B5EF4-FFF2-40B4-BE49-F238E27FC236}">
              <a16:creationId xmlns:a16="http://schemas.microsoft.com/office/drawing/2014/main" id="{62FA8D8F-396B-412D-A6BD-CF45F24F5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15</xdr:row>
      <xdr:rowOff>66675</xdr:rowOff>
    </xdr:from>
    <xdr:to>
      <xdr:col>5</xdr:col>
      <xdr:colOff>438150</xdr:colOff>
      <xdr:row>27</xdr:row>
      <xdr:rowOff>104775</xdr:rowOff>
    </xdr:to>
    <xdr:graphicFrame macro="">
      <xdr:nvGraphicFramePr>
        <xdr:cNvPr id="3" name="Gráfico 2">
          <a:extLst>
            <a:ext uri="{FF2B5EF4-FFF2-40B4-BE49-F238E27FC236}">
              <a16:creationId xmlns:a16="http://schemas.microsoft.com/office/drawing/2014/main" id="{D6265D0A-43D1-4423-BF54-82F1C355F1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609600</xdr:colOff>
      <xdr:row>15</xdr:row>
      <xdr:rowOff>95249</xdr:rowOff>
    </xdr:from>
    <xdr:to>
      <xdr:col>10</xdr:col>
      <xdr:colOff>190500</xdr:colOff>
      <xdr:row>27</xdr:row>
      <xdr:rowOff>95250</xdr:rowOff>
    </xdr:to>
    <xdr:graphicFrame macro="">
      <xdr:nvGraphicFramePr>
        <xdr:cNvPr id="4" name="Gráfico 3">
          <a:extLst>
            <a:ext uri="{FF2B5EF4-FFF2-40B4-BE49-F238E27FC236}">
              <a16:creationId xmlns:a16="http://schemas.microsoft.com/office/drawing/2014/main" id="{9F03179A-D9AC-4699-A428-A70D6952B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0</xdr:row>
      <xdr:rowOff>0</xdr:rowOff>
    </xdr:from>
    <xdr:to>
      <xdr:col>15</xdr:col>
      <xdr:colOff>76200</xdr:colOff>
      <xdr:row>2</xdr:row>
      <xdr:rowOff>157691</xdr:rowOff>
    </xdr:to>
    <xdr:sp macro="" textlink="">
      <xdr:nvSpPr>
        <xdr:cNvPr id="5" name="Rectángulo 4">
          <a:extLst>
            <a:ext uri="{FF2B5EF4-FFF2-40B4-BE49-F238E27FC236}">
              <a16:creationId xmlns:a16="http://schemas.microsoft.com/office/drawing/2014/main" id="{16858609-5E59-4D03-B1A0-4A5D02FCDC46}"/>
            </a:ext>
          </a:extLst>
        </xdr:cNvPr>
        <xdr:cNvSpPr/>
      </xdr:nvSpPr>
      <xdr:spPr>
        <a:xfrm>
          <a:off x="232410" y="0"/>
          <a:ext cx="11174730" cy="523451"/>
        </a:xfrm>
        <a:prstGeom prst="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000" b="1"/>
            <a:t>PERSPECTIVA PROCESOS</a:t>
          </a:r>
          <a:r>
            <a:rPr lang="es-PE" sz="2000" b="1" baseline="0"/>
            <a:t> (BSC)</a:t>
          </a:r>
          <a:endParaRPr lang="es-PE" sz="2000" b="1"/>
        </a:p>
      </xdr:txBody>
    </xdr:sp>
    <xdr:clientData/>
  </xdr:twoCellAnchor>
  <xdr:twoCellAnchor>
    <xdr:from>
      <xdr:col>10</xdr:col>
      <xdr:colOff>419100</xdr:colOff>
      <xdr:row>15</xdr:row>
      <xdr:rowOff>95251</xdr:rowOff>
    </xdr:from>
    <xdr:to>
      <xdr:col>15</xdr:col>
      <xdr:colOff>45720</xdr:colOff>
      <xdr:row>27</xdr:row>
      <xdr:rowOff>114300</xdr:rowOff>
    </xdr:to>
    <xdr:graphicFrame macro="">
      <xdr:nvGraphicFramePr>
        <xdr:cNvPr id="6" name="Gráfico 5">
          <a:extLst>
            <a:ext uri="{FF2B5EF4-FFF2-40B4-BE49-F238E27FC236}">
              <a16:creationId xmlns:a16="http://schemas.microsoft.com/office/drawing/2014/main" id="{40A1552F-627C-4BE3-B3B4-4D1A3A9E3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609600</xdr:colOff>
      <xdr:row>3</xdr:row>
      <xdr:rowOff>109537</xdr:rowOff>
    </xdr:from>
    <xdr:to>
      <xdr:col>10</xdr:col>
      <xdr:colOff>200025</xdr:colOff>
      <xdr:row>14</xdr:row>
      <xdr:rowOff>127160</xdr:rowOff>
    </xdr:to>
    <xdr:graphicFrame macro="">
      <xdr:nvGraphicFramePr>
        <xdr:cNvPr id="7" name="Gráfico 6">
          <a:extLst>
            <a:ext uri="{FF2B5EF4-FFF2-40B4-BE49-F238E27FC236}">
              <a16:creationId xmlns:a16="http://schemas.microsoft.com/office/drawing/2014/main" id="{21112C13-F4D8-4B1B-9336-B9182EB00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400050</xdr:colOff>
      <xdr:row>3</xdr:row>
      <xdr:rowOff>95250</xdr:rowOff>
    </xdr:from>
    <xdr:to>
      <xdr:col>15</xdr:col>
      <xdr:colOff>57149</xdr:colOff>
      <xdr:row>14</xdr:row>
      <xdr:rowOff>85725</xdr:rowOff>
    </xdr:to>
    <xdr:graphicFrame macro="">
      <xdr:nvGraphicFramePr>
        <xdr:cNvPr id="8" name="Gráfico 7">
          <a:extLst>
            <a:ext uri="{FF2B5EF4-FFF2-40B4-BE49-F238E27FC236}">
              <a16:creationId xmlns:a16="http://schemas.microsoft.com/office/drawing/2014/main" id="{147D882D-EE14-4806-8F5F-7190CED7C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504825</xdr:colOff>
      <xdr:row>10</xdr:row>
      <xdr:rowOff>57150</xdr:rowOff>
    </xdr:from>
    <xdr:to>
      <xdr:col>9</xdr:col>
      <xdr:colOff>276225</xdr:colOff>
      <xdr:row>12</xdr:row>
      <xdr:rowOff>133350</xdr:rowOff>
    </xdr:to>
    <xdr:sp macro="" textlink="">
      <xdr:nvSpPr>
        <xdr:cNvPr id="9" name="CuadroTexto 8">
          <a:extLst>
            <a:ext uri="{FF2B5EF4-FFF2-40B4-BE49-F238E27FC236}">
              <a16:creationId xmlns:a16="http://schemas.microsoft.com/office/drawing/2014/main" id="{F2650DD1-8493-4A4F-B462-9E76354745A5}"/>
            </a:ext>
          </a:extLst>
        </xdr:cNvPr>
        <xdr:cNvSpPr txBox="1"/>
      </xdr:nvSpPr>
      <xdr:spPr>
        <a:xfrm>
          <a:off x="5495925" y="1885950"/>
          <a:ext cx="1356360"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600" b="1">
              <a:solidFill>
                <a:schemeClr val="bg1"/>
              </a:solidFill>
            </a:rPr>
            <a:t> PROCESOS</a:t>
          </a:r>
        </a:p>
      </xdr:txBody>
    </xdr:sp>
    <xdr:clientData/>
  </xdr:twoCellAnchor>
  <xdr:twoCellAnchor>
    <xdr:from>
      <xdr:col>6</xdr:col>
      <xdr:colOff>457201</xdr:colOff>
      <xdr:row>10</xdr:row>
      <xdr:rowOff>57150</xdr:rowOff>
    </xdr:from>
    <xdr:to>
      <xdr:col>7</xdr:col>
      <xdr:colOff>438151</xdr:colOff>
      <xdr:row>12</xdr:row>
      <xdr:rowOff>133350</xdr:rowOff>
    </xdr:to>
    <xdr:sp macro="" textlink="$T$30">
      <xdr:nvSpPr>
        <xdr:cNvPr id="10" name="CuadroTexto 9">
          <a:extLst>
            <a:ext uri="{FF2B5EF4-FFF2-40B4-BE49-F238E27FC236}">
              <a16:creationId xmlns:a16="http://schemas.microsoft.com/office/drawing/2014/main" id="{F037E5A5-B7E3-404D-8204-3759241D3AA1}"/>
            </a:ext>
          </a:extLst>
        </xdr:cNvPr>
        <xdr:cNvSpPr txBox="1"/>
      </xdr:nvSpPr>
      <xdr:spPr>
        <a:xfrm>
          <a:off x="4655821" y="1885950"/>
          <a:ext cx="773430"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962A435E-B5B2-4218-9EF9-DF6339F4BE23}" type="TxLink">
            <a:rPr lang="en-US" sz="1400" b="1" i="0" u="none" strike="noStrike">
              <a:solidFill>
                <a:schemeClr val="bg1"/>
              </a:solidFill>
              <a:latin typeface="Calibri"/>
              <a:ea typeface="Calibri"/>
              <a:cs typeface="Calibri"/>
            </a:rPr>
            <a:pPr algn="ctr"/>
            <a:t>64,4%</a:t>
          </a:fld>
          <a:endParaRPr lang="es-PE" sz="1400" b="1">
            <a:solidFill>
              <a:schemeClr val="bg1"/>
            </a:solidFill>
          </a:endParaRPr>
        </a:p>
      </xdr:txBody>
    </xdr:sp>
    <xdr:clientData/>
  </xdr:twoCellAnchor>
  <xdr:twoCellAnchor>
    <xdr:from>
      <xdr:col>15</xdr:col>
      <xdr:colOff>295275</xdr:colOff>
      <xdr:row>6</xdr:row>
      <xdr:rowOff>161925</xdr:rowOff>
    </xdr:from>
    <xdr:to>
      <xdr:col>16</xdr:col>
      <xdr:colOff>419100</xdr:colOff>
      <xdr:row>9</xdr:row>
      <xdr:rowOff>76200</xdr:rowOff>
    </xdr:to>
    <xdr:sp macro="" textlink="">
      <xdr:nvSpPr>
        <xdr:cNvPr id="12" name="CuadroTexto 11">
          <a:extLst>
            <a:ext uri="{FF2B5EF4-FFF2-40B4-BE49-F238E27FC236}">
              <a16:creationId xmlns:a16="http://schemas.microsoft.com/office/drawing/2014/main" id="{81CB0640-4F5F-4976-90F9-370D5C5AD346}"/>
            </a:ext>
          </a:extLst>
        </xdr:cNvPr>
        <xdr:cNvSpPr txBox="1"/>
      </xdr:nvSpPr>
      <xdr:spPr>
        <a:xfrm>
          <a:off x="11626215" y="1259205"/>
          <a:ext cx="916305" cy="462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100" b="1" i="0">
              <a:solidFill>
                <a:srgbClr val="0070C0"/>
              </a:solidFill>
            </a:rPr>
            <a:t>Ir a Tablero de Control</a:t>
          </a:r>
        </a:p>
      </xdr:txBody>
    </xdr:sp>
    <xdr:clientData/>
  </xdr:twoCellAnchor>
  <xdr:twoCellAnchor>
    <xdr:from>
      <xdr:col>15</xdr:col>
      <xdr:colOff>247650</xdr:colOff>
      <xdr:row>12</xdr:row>
      <xdr:rowOff>180976</xdr:rowOff>
    </xdr:from>
    <xdr:to>
      <xdr:col>16</xdr:col>
      <xdr:colOff>533400</xdr:colOff>
      <xdr:row>14</xdr:row>
      <xdr:rowOff>76200</xdr:rowOff>
    </xdr:to>
    <xdr:sp macro="" textlink="">
      <xdr:nvSpPr>
        <xdr:cNvPr id="13" name="CuadroTexto 12">
          <a:extLst>
            <a:ext uri="{FF2B5EF4-FFF2-40B4-BE49-F238E27FC236}">
              <a16:creationId xmlns:a16="http://schemas.microsoft.com/office/drawing/2014/main" id="{B9C959D5-317C-4186-B7A8-A68788703083}"/>
            </a:ext>
          </a:extLst>
        </xdr:cNvPr>
        <xdr:cNvSpPr txBox="1"/>
      </xdr:nvSpPr>
      <xdr:spPr>
        <a:xfrm>
          <a:off x="11578590" y="2375536"/>
          <a:ext cx="1078230" cy="260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FFC000"/>
              </a:solidFill>
            </a:rPr>
            <a:t>FINANCIERA</a:t>
          </a:r>
        </a:p>
      </xdr:txBody>
    </xdr:sp>
    <xdr:clientData/>
  </xdr:twoCellAnchor>
  <xdr:twoCellAnchor>
    <xdr:from>
      <xdr:col>15</xdr:col>
      <xdr:colOff>257175</xdr:colOff>
      <xdr:row>24</xdr:row>
      <xdr:rowOff>152401</xdr:rowOff>
    </xdr:from>
    <xdr:to>
      <xdr:col>16</xdr:col>
      <xdr:colOff>542925</xdr:colOff>
      <xdr:row>26</xdr:row>
      <xdr:rowOff>57151</xdr:rowOff>
    </xdr:to>
    <xdr:sp macro="" textlink="">
      <xdr:nvSpPr>
        <xdr:cNvPr id="15" name="CuadroTexto 14">
          <a:extLst>
            <a:ext uri="{FF2B5EF4-FFF2-40B4-BE49-F238E27FC236}">
              <a16:creationId xmlns:a16="http://schemas.microsoft.com/office/drawing/2014/main" id="{D4FEB2EB-E7D9-4753-9A08-BA13D7DFACB6}"/>
            </a:ext>
          </a:extLst>
        </xdr:cNvPr>
        <xdr:cNvSpPr txBox="1"/>
      </xdr:nvSpPr>
      <xdr:spPr>
        <a:xfrm>
          <a:off x="11588115" y="4541521"/>
          <a:ext cx="1078230" cy="270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00B050"/>
              </a:solidFill>
            </a:rPr>
            <a:t>APRENDIZAJE</a:t>
          </a:r>
        </a:p>
      </xdr:txBody>
    </xdr:sp>
    <xdr:clientData/>
  </xdr:twoCellAnchor>
  <xdr:twoCellAnchor>
    <xdr:from>
      <xdr:col>15</xdr:col>
      <xdr:colOff>314325</xdr:colOff>
      <xdr:row>18</xdr:row>
      <xdr:rowOff>95250</xdr:rowOff>
    </xdr:from>
    <xdr:to>
      <xdr:col>16</xdr:col>
      <xdr:colOff>438150</xdr:colOff>
      <xdr:row>20</xdr:row>
      <xdr:rowOff>0</xdr:rowOff>
    </xdr:to>
    <xdr:sp macro="" textlink="">
      <xdr:nvSpPr>
        <xdr:cNvPr id="18" name="CuadroTexto 17">
          <a:extLst>
            <a:ext uri="{FF2B5EF4-FFF2-40B4-BE49-F238E27FC236}">
              <a16:creationId xmlns:a16="http://schemas.microsoft.com/office/drawing/2014/main" id="{0D9AAD3A-F8E7-4214-81D4-5E71DD87ACFA}"/>
            </a:ext>
          </a:extLst>
        </xdr:cNvPr>
        <xdr:cNvSpPr txBox="1"/>
      </xdr:nvSpPr>
      <xdr:spPr>
        <a:xfrm>
          <a:off x="11645265" y="3387090"/>
          <a:ext cx="916305" cy="270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7030A0"/>
              </a:solidFill>
            </a:rPr>
            <a:t>CLIENTE</a:t>
          </a:r>
        </a:p>
      </xdr:txBody>
    </xdr:sp>
    <xdr:clientData/>
  </xdr:twoCellAnchor>
  <xdr:twoCellAnchor>
    <xdr:from>
      <xdr:col>15</xdr:col>
      <xdr:colOff>388620</xdr:colOff>
      <xdr:row>9</xdr:row>
      <xdr:rowOff>152400</xdr:rowOff>
    </xdr:from>
    <xdr:to>
      <xdr:col>16</xdr:col>
      <xdr:colOff>313918</xdr:colOff>
      <xdr:row>12</xdr:row>
      <xdr:rowOff>145800</xdr:rowOff>
    </xdr:to>
    <xdr:pic>
      <xdr:nvPicPr>
        <xdr:cNvPr id="19" name="Gráfico 18" descr="Dinero">
          <a:hlinkClick xmlns:r="http://schemas.openxmlformats.org/officeDocument/2006/relationships" r:id="rId7"/>
          <a:extLst>
            <a:ext uri="{FF2B5EF4-FFF2-40B4-BE49-F238E27FC236}">
              <a16:creationId xmlns:a16="http://schemas.microsoft.com/office/drawing/2014/main" id="{3EB9D535-3F97-4DDC-8B11-E0E43FF737C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1719560" y="1798320"/>
          <a:ext cx="717778" cy="542040"/>
        </a:xfrm>
        <a:prstGeom prst="rect">
          <a:avLst/>
        </a:prstGeom>
      </xdr:spPr>
    </xdr:pic>
    <xdr:clientData/>
  </xdr:twoCellAnchor>
  <xdr:twoCellAnchor>
    <xdr:from>
      <xdr:col>15</xdr:col>
      <xdr:colOff>365760</xdr:colOff>
      <xdr:row>4</xdr:row>
      <xdr:rowOff>30480</xdr:rowOff>
    </xdr:from>
    <xdr:to>
      <xdr:col>16</xdr:col>
      <xdr:colOff>259926</xdr:colOff>
      <xdr:row>7</xdr:row>
      <xdr:rowOff>41573</xdr:rowOff>
    </xdr:to>
    <xdr:pic>
      <xdr:nvPicPr>
        <xdr:cNvPr id="20" name="Gráfico 19" descr="Presentación con gráfico de barras">
          <a:hlinkClick xmlns:r="http://schemas.openxmlformats.org/officeDocument/2006/relationships" r:id="rId10"/>
          <a:extLst>
            <a:ext uri="{FF2B5EF4-FFF2-40B4-BE49-F238E27FC236}">
              <a16:creationId xmlns:a16="http://schemas.microsoft.com/office/drawing/2014/main" id="{EC27B5CD-60D7-415E-BAAC-5C0D7C37C54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1696700" y="762000"/>
          <a:ext cx="686646" cy="559733"/>
        </a:xfrm>
        <a:prstGeom prst="rect">
          <a:avLst/>
        </a:prstGeom>
      </xdr:spPr>
    </xdr:pic>
    <xdr:clientData/>
  </xdr:twoCellAnchor>
  <xdr:twoCellAnchor>
    <xdr:from>
      <xdr:col>15</xdr:col>
      <xdr:colOff>426720</xdr:colOff>
      <xdr:row>15</xdr:row>
      <xdr:rowOff>91440</xdr:rowOff>
    </xdr:from>
    <xdr:to>
      <xdr:col>16</xdr:col>
      <xdr:colOff>364378</xdr:colOff>
      <xdr:row>18</xdr:row>
      <xdr:rowOff>112524</xdr:rowOff>
    </xdr:to>
    <xdr:pic>
      <xdr:nvPicPr>
        <xdr:cNvPr id="21" name="Gráfico 20" descr="Usuario">
          <a:hlinkClick xmlns:r="http://schemas.openxmlformats.org/officeDocument/2006/relationships" r:id="rId13"/>
          <a:extLst>
            <a:ext uri="{FF2B5EF4-FFF2-40B4-BE49-F238E27FC236}">
              <a16:creationId xmlns:a16="http://schemas.microsoft.com/office/drawing/2014/main" id="{BF3296D8-4052-42A7-AE05-D4CF983B276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1757660" y="2834640"/>
          <a:ext cx="730138" cy="569724"/>
        </a:xfrm>
        <a:prstGeom prst="rect">
          <a:avLst/>
        </a:prstGeom>
      </xdr:spPr>
    </xdr:pic>
    <xdr:clientData/>
  </xdr:twoCellAnchor>
  <xdr:twoCellAnchor>
    <xdr:from>
      <xdr:col>15</xdr:col>
      <xdr:colOff>502920</xdr:colOff>
      <xdr:row>21</xdr:row>
      <xdr:rowOff>167640</xdr:rowOff>
    </xdr:from>
    <xdr:to>
      <xdr:col>16</xdr:col>
      <xdr:colOff>341472</xdr:colOff>
      <xdr:row>24</xdr:row>
      <xdr:rowOff>156562</xdr:rowOff>
    </xdr:to>
    <xdr:pic>
      <xdr:nvPicPr>
        <xdr:cNvPr id="22" name="Gráfico 21" descr="Cabeza con engranajes">
          <a:hlinkClick xmlns:r="http://schemas.openxmlformats.org/officeDocument/2006/relationships" r:id="rId16"/>
          <a:extLst>
            <a:ext uri="{FF2B5EF4-FFF2-40B4-BE49-F238E27FC236}">
              <a16:creationId xmlns:a16="http://schemas.microsoft.com/office/drawing/2014/main" id="{BE78A434-A784-41F9-A07C-B0173E5AC02F}"/>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1833860" y="4008120"/>
          <a:ext cx="631032" cy="537562"/>
        </a:xfrm>
        <a:prstGeom prst="rect">
          <a:avLst/>
        </a:prstGeom>
      </xdr:spPr>
    </xdr:pic>
    <xdr:clientData/>
  </xdr:twoCellAnchor>
</xdr:wsDr>
</file>

<file path=xl/drawings/drawing24.xml><?xml version="1.0" encoding="utf-8"?>
<c:userShapes xmlns:c="http://schemas.openxmlformats.org/drawingml/2006/chart">
  <cdr:relSizeAnchor xmlns:cdr="http://schemas.openxmlformats.org/drawingml/2006/chartDrawing">
    <cdr:from>
      <cdr:x>0.46218</cdr:x>
      <cdr:y>0.48907</cdr:y>
    </cdr:from>
    <cdr:to>
      <cdr:x>0.51541</cdr:x>
      <cdr:y>0.57021</cdr:y>
    </cdr:to>
    <cdr:sp macro="" textlink="">
      <cdr:nvSpPr>
        <cdr:cNvPr id="2" name="Elipse 1">
          <a:extLst xmlns:a="http://schemas.openxmlformats.org/drawingml/2006/main">
            <a:ext uri="{FF2B5EF4-FFF2-40B4-BE49-F238E27FC236}">
              <a16:creationId xmlns:a16="http://schemas.microsoft.com/office/drawing/2014/main" id="{DCDC808E-4E6E-EE8D-DD1E-52A08091EF9F}"/>
            </a:ext>
          </a:extLst>
        </cdr:cNvPr>
        <cdr:cNvSpPr/>
      </cdr:nvSpPr>
      <cdr:spPr>
        <a:xfrm xmlns:a="http://schemas.openxmlformats.org/drawingml/2006/main">
          <a:off x="1571625" y="1033464"/>
          <a:ext cx="180975" cy="171450"/>
        </a:xfrm>
        <a:prstGeom xmlns:a="http://schemas.openxmlformats.org/drawingml/2006/main" prst="ellipse">
          <a:avLst/>
        </a:prstGeom>
        <a:noFill xmlns:a="http://schemas.openxmlformats.org/drawingml/2006/main"/>
      </cdr:spPr>
      <cdr:style>
        <a:lnRef xmlns:a="http://schemas.openxmlformats.org/drawingml/2006/main" idx="2">
          <a:schemeClr val="dk1">
            <a:shade val="15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PE"/>
        </a:p>
      </cdr:txBody>
    </cdr:sp>
  </cdr:relSizeAnchor>
  <cdr:relSizeAnchor xmlns:cdr="http://schemas.openxmlformats.org/drawingml/2006/chartDrawing">
    <cdr:from>
      <cdr:x>0.14846</cdr:x>
      <cdr:y>0.43047</cdr:y>
    </cdr:from>
    <cdr:to>
      <cdr:x>0.28852</cdr:x>
      <cdr:y>0.5657</cdr:y>
    </cdr:to>
    <cdr:sp macro="" textlink="">
      <cdr:nvSpPr>
        <cdr:cNvPr id="4" name="CuadroTexto 3">
          <a:extLst xmlns:a="http://schemas.openxmlformats.org/drawingml/2006/main">
            <a:ext uri="{FF2B5EF4-FFF2-40B4-BE49-F238E27FC236}">
              <a16:creationId xmlns:a16="http://schemas.microsoft.com/office/drawing/2014/main" id="{2B78DB8C-074B-A56B-09A2-1D118EF7AE69}"/>
            </a:ext>
          </a:extLst>
        </cdr:cNvPr>
        <cdr:cNvSpPr txBox="1"/>
      </cdr:nvSpPr>
      <cdr:spPr>
        <a:xfrm xmlns:a="http://schemas.openxmlformats.org/drawingml/2006/main">
          <a:off x="504826" y="909638"/>
          <a:ext cx="47625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PE" sz="1050" b="1">
              <a:solidFill>
                <a:schemeClr val="bg2">
                  <a:lumMod val="25000"/>
                </a:schemeClr>
              </a:solidFill>
            </a:rPr>
            <a:t>0%</a:t>
          </a:r>
        </a:p>
      </cdr:txBody>
    </cdr:sp>
  </cdr:relSizeAnchor>
</c:userShapes>
</file>

<file path=xl/drawings/drawing25.xml><?xml version="1.0" encoding="utf-8"?>
<xdr:wsDr xmlns:xdr="http://schemas.openxmlformats.org/drawingml/2006/spreadsheetDrawing" xmlns:a="http://schemas.openxmlformats.org/drawingml/2006/main">
  <xdr:twoCellAnchor>
    <xdr:from>
      <xdr:col>5</xdr:col>
      <xdr:colOff>647700</xdr:colOff>
      <xdr:row>3</xdr:row>
      <xdr:rowOff>104775</xdr:rowOff>
    </xdr:from>
    <xdr:to>
      <xdr:col>10</xdr:col>
      <xdr:colOff>238125</xdr:colOff>
      <xdr:row>14</xdr:row>
      <xdr:rowOff>122398</xdr:rowOff>
    </xdr:to>
    <xdr:graphicFrame macro="">
      <xdr:nvGraphicFramePr>
        <xdr:cNvPr id="2" name="Gráfico 1">
          <a:extLst>
            <a:ext uri="{FF2B5EF4-FFF2-40B4-BE49-F238E27FC236}">
              <a16:creationId xmlns:a16="http://schemas.microsoft.com/office/drawing/2014/main" id="{D892BC6B-02B7-4CB0-A4A3-D02A64BA4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219076</xdr:colOff>
      <xdr:row>3</xdr:row>
      <xdr:rowOff>95250</xdr:rowOff>
    </xdr:from>
    <xdr:to>
      <xdr:col>5</xdr:col>
      <xdr:colOff>400050</xdr:colOff>
      <xdr:row>14</xdr:row>
      <xdr:rowOff>104775</xdr:rowOff>
    </xdr:to>
    <xdr:graphicFrame macro="">
      <xdr:nvGraphicFramePr>
        <xdr:cNvPr id="3" name="Gráfico 2">
          <a:extLst>
            <a:ext uri="{FF2B5EF4-FFF2-40B4-BE49-F238E27FC236}">
              <a16:creationId xmlns:a16="http://schemas.microsoft.com/office/drawing/2014/main" id="{3AF57069-6552-4F37-803C-31C5B11A6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219076</xdr:colOff>
      <xdr:row>15</xdr:row>
      <xdr:rowOff>114300</xdr:rowOff>
    </xdr:from>
    <xdr:to>
      <xdr:col>5</xdr:col>
      <xdr:colOff>390526</xdr:colOff>
      <xdr:row>27</xdr:row>
      <xdr:rowOff>95250</xdr:rowOff>
    </xdr:to>
    <xdr:graphicFrame macro="">
      <xdr:nvGraphicFramePr>
        <xdr:cNvPr id="4" name="Gráfico 3">
          <a:extLst>
            <a:ext uri="{FF2B5EF4-FFF2-40B4-BE49-F238E27FC236}">
              <a16:creationId xmlns:a16="http://schemas.microsoft.com/office/drawing/2014/main" id="{5D31FC26-3FB8-422E-80F3-EE57E8859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647700</xdr:colOff>
      <xdr:row>15</xdr:row>
      <xdr:rowOff>95249</xdr:rowOff>
    </xdr:from>
    <xdr:to>
      <xdr:col>10</xdr:col>
      <xdr:colOff>228600</xdr:colOff>
      <xdr:row>27</xdr:row>
      <xdr:rowOff>95250</xdr:rowOff>
    </xdr:to>
    <xdr:graphicFrame macro="">
      <xdr:nvGraphicFramePr>
        <xdr:cNvPr id="5" name="Gráfico 4">
          <a:extLst>
            <a:ext uri="{FF2B5EF4-FFF2-40B4-BE49-F238E27FC236}">
              <a16:creationId xmlns:a16="http://schemas.microsoft.com/office/drawing/2014/main" id="{53E772BF-77E2-4BFB-9C33-D1F42F9C2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247650</xdr:colOff>
      <xdr:row>0</xdr:row>
      <xdr:rowOff>0</xdr:rowOff>
    </xdr:from>
    <xdr:to>
      <xdr:col>15</xdr:col>
      <xdr:colOff>76200</xdr:colOff>
      <xdr:row>2</xdr:row>
      <xdr:rowOff>157691</xdr:rowOff>
    </xdr:to>
    <xdr:sp macro="" textlink="">
      <xdr:nvSpPr>
        <xdr:cNvPr id="6" name="Rectángulo 5">
          <a:extLst>
            <a:ext uri="{FF2B5EF4-FFF2-40B4-BE49-F238E27FC236}">
              <a16:creationId xmlns:a16="http://schemas.microsoft.com/office/drawing/2014/main" id="{A4D89ABC-5951-414E-94DF-382901516953}"/>
            </a:ext>
          </a:extLst>
        </xdr:cNvPr>
        <xdr:cNvSpPr/>
      </xdr:nvSpPr>
      <xdr:spPr>
        <a:xfrm>
          <a:off x="232410" y="0"/>
          <a:ext cx="11174730" cy="523451"/>
        </a:xfrm>
        <a:prstGeom prst="rect">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000" b="1"/>
            <a:t>PERSPECTIVA APRENDIZAJE</a:t>
          </a:r>
          <a:r>
            <a:rPr lang="es-PE" sz="2000" b="1" baseline="0"/>
            <a:t> (BSC)</a:t>
          </a:r>
          <a:endParaRPr lang="es-PE" sz="2000" b="1"/>
        </a:p>
      </xdr:txBody>
    </xdr:sp>
    <xdr:clientData/>
  </xdr:twoCellAnchor>
  <xdr:twoCellAnchor>
    <xdr:from>
      <xdr:col>10</xdr:col>
      <xdr:colOff>457200</xdr:colOff>
      <xdr:row>15</xdr:row>
      <xdr:rowOff>104776</xdr:rowOff>
    </xdr:from>
    <xdr:to>
      <xdr:col>15</xdr:col>
      <xdr:colOff>28575</xdr:colOff>
      <xdr:row>27</xdr:row>
      <xdr:rowOff>123825</xdr:rowOff>
    </xdr:to>
    <xdr:graphicFrame macro="">
      <xdr:nvGraphicFramePr>
        <xdr:cNvPr id="7" name="Gráfico 6">
          <a:extLst>
            <a:ext uri="{FF2B5EF4-FFF2-40B4-BE49-F238E27FC236}">
              <a16:creationId xmlns:a16="http://schemas.microsoft.com/office/drawing/2014/main" id="{2EEB469D-8395-4B2D-B08A-BD831C0F05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361950</xdr:colOff>
      <xdr:row>10</xdr:row>
      <xdr:rowOff>57150</xdr:rowOff>
    </xdr:from>
    <xdr:to>
      <xdr:col>9</xdr:col>
      <xdr:colOff>285750</xdr:colOff>
      <xdr:row>12</xdr:row>
      <xdr:rowOff>133350</xdr:rowOff>
    </xdr:to>
    <xdr:sp macro="" textlink="">
      <xdr:nvSpPr>
        <xdr:cNvPr id="8" name="CuadroTexto 7">
          <a:extLst>
            <a:ext uri="{FF2B5EF4-FFF2-40B4-BE49-F238E27FC236}">
              <a16:creationId xmlns:a16="http://schemas.microsoft.com/office/drawing/2014/main" id="{B508B786-E8A2-4EED-9E5C-F1EBBB7A7099}"/>
            </a:ext>
          </a:extLst>
        </xdr:cNvPr>
        <xdr:cNvSpPr txBox="1"/>
      </xdr:nvSpPr>
      <xdr:spPr>
        <a:xfrm>
          <a:off x="5353050" y="1885950"/>
          <a:ext cx="1508760"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600" b="1">
              <a:solidFill>
                <a:schemeClr val="bg1"/>
              </a:solidFill>
            </a:rPr>
            <a:t> APRENDIZAJE</a:t>
          </a:r>
        </a:p>
      </xdr:txBody>
    </xdr:sp>
    <xdr:clientData/>
  </xdr:twoCellAnchor>
  <xdr:twoCellAnchor>
    <xdr:from>
      <xdr:col>6</xdr:col>
      <xdr:colOff>409575</xdr:colOff>
      <xdr:row>10</xdr:row>
      <xdr:rowOff>57150</xdr:rowOff>
    </xdr:from>
    <xdr:to>
      <xdr:col>7</xdr:col>
      <xdr:colOff>323850</xdr:colOff>
      <xdr:row>12</xdr:row>
      <xdr:rowOff>133350</xdr:rowOff>
    </xdr:to>
    <xdr:sp macro="" textlink="$T$30">
      <xdr:nvSpPr>
        <xdr:cNvPr id="9" name="CuadroTexto 8">
          <a:extLst>
            <a:ext uri="{FF2B5EF4-FFF2-40B4-BE49-F238E27FC236}">
              <a16:creationId xmlns:a16="http://schemas.microsoft.com/office/drawing/2014/main" id="{D3497B5B-129B-449F-A838-A8134C695964}"/>
            </a:ext>
          </a:extLst>
        </xdr:cNvPr>
        <xdr:cNvSpPr txBox="1"/>
      </xdr:nvSpPr>
      <xdr:spPr>
        <a:xfrm>
          <a:off x="4608195" y="1885950"/>
          <a:ext cx="706755" cy="4419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962A435E-B5B2-4218-9EF9-DF6339F4BE23}" type="TxLink">
            <a:rPr lang="en-US" sz="1400" b="1" i="0" u="none" strike="noStrike">
              <a:solidFill>
                <a:schemeClr val="bg1"/>
              </a:solidFill>
              <a:latin typeface="Calibri"/>
              <a:ea typeface="Calibri"/>
              <a:cs typeface="Calibri"/>
            </a:rPr>
            <a:pPr algn="ctr"/>
            <a:t>72,5%</a:t>
          </a:fld>
          <a:endParaRPr lang="es-PE" sz="1400" b="1">
            <a:solidFill>
              <a:schemeClr val="bg1"/>
            </a:solidFill>
          </a:endParaRPr>
        </a:p>
      </xdr:txBody>
    </xdr:sp>
    <xdr:clientData/>
  </xdr:twoCellAnchor>
  <xdr:twoCellAnchor>
    <xdr:from>
      <xdr:col>10</xdr:col>
      <xdr:colOff>419101</xdr:colOff>
      <xdr:row>3</xdr:row>
      <xdr:rowOff>104775</xdr:rowOff>
    </xdr:from>
    <xdr:to>
      <xdr:col>15</xdr:col>
      <xdr:colOff>28575</xdr:colOff>
      <xdr:row>14</xdr:row>
      <xdr:rowOff>104775</xdr:rowOff>
    </xdr:to>
    <xdr:graphicFrame macro="">
      <xdr:nvGraphicFramePr>
        <xdr:cNvPr id="10" name="Gráfico 9">
          <a:extLst>
            <a:ext uri="{FF2B5EF4-FFF2-40B4-BE49-F238E27FC236}">
              <a16:creationId xmlns:a16="http://schemas.microsoft.com/office/drawing/2014/main" id="{FD351C08-B430-49D4-83EA-3B221572E7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200025</xdr:colOff>
      <xdr:row>6</xdr:row>
      <xdr:rowOff>133350</xdr:rowOff>
    </xdr:from>
    <xdr:to>
      <xdr:col>16</xdr:col>
      <xdr:colOff>323850</xdr:colOff>
      <xdr:row>9</xdr:row>
      <xdr:rowOff>47625</xdr:rowOff>
    </xdr:to>
    <xdr:sp macro="" textlink="">
      <xdr:nvSpPr>
        <xdr:cNvPr id="12" name="CuadroTexto 11">
          <a:extLst>
            <a:ext uri="{FF2B5EF4-FFF2-40B4-BE49-F238E27FC236}">
              <a16:creationId xmlns:a16="http://schemas.microsoft.com/office/drawing/2014/main" id="{F4FFB199-E439-4431-9F97-86C3BC4D1FD9}"/>
            </a:ext>
          </a:extLst>
        </xdr:cNvPr>
        <xdr:cNvSpPr txBox="1"/>
      </xdr:nvSpPr>
      <xdr:spPr>
        <a:xfrm>
          <a:off x="11530965" y="1230630"/>
          <a:ext cx="916305" cy="462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100" b="1" i="0">
              <a:solidFill>
                <a:srgbClr val="0070C0"/>
              </a:solidFill>
            </a:rPr>
            <a:t>Ir a Tablero de Control</a:t>
          </a:r>
        </a:p>
      </xdr:txBody>
    </xdr:sp>
    <xdr:clientData/>
  </xdr:twoCellAnchor>
  <xdr:twoCellAnchor>
    <xdr:from>
      <xdr:col>15</xdr:col>
      <xdr:colOff>152400</xdr:colOff>
      <xdr:row>12</xdr:row>
      <xdr:rowOff>152401</xdr:rowOff>
    </xdr:from>
    <xdr:to>
      <xdr:col>16</xdr:col>
      <xdr:colOff>438150</xdr:colOff>
      <xdr:row>14</xdr:row>
      <xdr:rowOff>47625</xdr:rowOff>
    </xdr:to>
    <xdr:sp macro="" textlink="">
      <xdr:nvSpPr>
        <xdr:cNvPr id="13" name="CuadroTexto 12">
          <a:extLst>
            <a:ext uri="{FF2B5EF4-FFF2-40B4-BE49-F238E27FC236}">
              <a16:creationId xmlns:a16="http://schemas.microsoft.com/office/drawing/2014/main" id="{CDC8656A-B98D-4D51-B02C-3053C13482A7}"/>
            </a:ext>
          </a:extLst>
        </xdr:cNvPr>
        <xdr:cNvSpPr txBox="1"/>
      </xdr:nvSpPr>
      <xdr:spPr>
        <a:xfrm>
          <a:off x="11483340" y="2346961"/>
          <a:ext cx="1078230" cy="260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FFC000"/>
              </a:solidFill>
            </a:rPr>
            <a:t>FINANCIERA</a:t>
          </a:r>
        </a:p>
      </xdr:txBody>
    </xdr:sp>
    <xdr:clientData/>
  </xdr:twoCellAnchor>
  <xdr:twoCellAnchor>
    <xdr:from>
      <xdr:col>15</xdr:col>
      <xdr:colOff>266700</xdr:colOff>
      <xdr:row>25</xdr:row>
      <xdr:rowOff>1</xdr:rowOff>
    </xdr:from>
    <xdr:to>
      <xdr:col>16</xdr:col>
      <xdr:colOff>390525</xdr:colOff>
      <xdr:row>26</xdr:row>
      <xdr:rowOff>95251</xdr:rowOff>
    </xdr:to>
    <xdr:sp macro="" textlink="">
      <xdr:nvSpPr>
        <xdr:cNvPr id="14" name="CuadroTexto 13">
          <a:extLst>
            <a:ext uri="{FF2B5EF4-FFF2-40B4-BE49-F238E27FC236}">
              <a16:creationId xmlns:a16="http://schemas.microsoft.com/office/drawing/2014/main" id="{37C7BCEB-4607-4A78-89E9-A18FB4E4E9FE}"/>
            </a:ext>
          </a:extLst>
        </xdr:cNvPr>
        <xdr:cNvSpPr txBox="1"/>
      </xdr:nvSpPr>
      <xdr:spPr>
        <a:xfrm>
          <a:off x="11597640" y="4572001"/>
          <a:ext cx="916305" cy="27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00B0F0"/>
              </a:solidFill>
            </a:rPr>
            <a:t>PROCESOS</a:t>
          </a:r>
        </a:p>
      </xdr:txBody>
    </xdr:sp>
    <xdr:clientData/>
  </xdr:twoCellAnchor>
  <xdr:twoCellAnchor>
    <xdr:from>
      <xdr:col>15</xdr:col>
      <xdr:colOff>238125</xdr:colOff>
      <xdr:row>18</xdr:row>
      <xdr:rowOff>133350</xdr:rowOff>
    </xdr:from>
    <xdr:to>
      <xdr:col>16</xdr:col>
      <xdr:colOff>361950</xdr:colOff>
      <xdr:row>20</xdr:row>
      <xdr:rowOff>38100</xdr:rowOff>
    </xdr:to>
    <xdr:sp macro="" textlink="">
      <xdr:nvSpPr>
        <xdr:cNvPr id="17" name="CuadroTexto 16">
          <a:extLst>
            <a:ext uri="{FF2B5EF4-FFF2-40B4-BE49-F238E27FC236}">
              <a16:creationId xmlns:a16="http://schemas.microsoft.com/office/drawing/2014/main" id="{904C8ED9-AF0A-4EA4-ACA0-CF13EEF4A258}"/>
            </a:ext>
          </a:extLst>
        </xdr:cNvPr>
        <xdr:cNvSpPr txBox="1"/>
      </xdr:nvSpPr>
      <xdr:spPr>
        <a:xfrm>
          <a:off x="11569065" y="3425190"/>
          <a:ext cx="916305" cy="270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1200" b="1" i="0">
              <a:solidFill>
                <a:srgbClr val="7030A0"/>
              </a:solidFill>
            </a:rPr>
            <a:t>CLIENTE</a:t>
          </a:r>
        </a:p>
      </xdr:txBody>
    </xdr:sp>
    <xdr:clientData/>
  </xdr:twoCellAnchor>
  <xdr:twoCellAnchor>
    <xdr:from>
      <xdr:col>15</xdr:col>
      <xdr:colOff>281940</xdr:colOff>
      <xdr:row>10</xdr:row>
      <xdr:rowOff>0</xdr:rowOff>
    </xdr:from>
    <xdr:to>
      <xdr:col>16</xdr:col>
      <xdr:colOff>207238</xdr:colOff>
      <xdr:row>12</xdr:row>
      <xdr:rowOff>176280</xdr:rowOff>
    </xdr:to>
    <xdr:pic>
      <xdr:nvPicPr>
        <xdr:cNvPr id="19" name="Gráfico 18" descr="Dinero">
          <a:hlinkClick xmlns:r="http://schemas.openxmlformats.org/officeDocument/2006/relationships" r:id="rId7"/>
          <a:extLst>
            <a:ext uri="{FF2B5EF4-FFF2-40B4-BE49-F238E27FC236}">
              <a16:creationId xmlns:a16="http://schemas.microsoft.com/office/drawing/2014/main" id="{82C1667C-85FA-4B77-99B8-1F99055E2D4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1612880" y="1828800"/>
          <a:ext cx="717778" cy="542040"/>
        </a:xfrm>
        <a:prstGeom prst="rect">
          <a:avLst/>
        </a:prstGeom>
      </xdr:spPr>
    </xdr:pic>
    <xdr:clientData/>
  </xdr:twoCellAnchor>
  <xdr:twoCellAnchor>
    <xdr:from>
      <xdr:col>15</xdr:col>
      <xdr:colOff>297180</xdr:colOff>
      <xdr:row>4</xdr:row>
      <xdr:rowOff>15240</xdr:rowOff>
    </xdr:from>
    <xdr:to>
      <xdr:col>16</xdr:col>
      <xdr:colOff>191346</xdr:colOff>
      <xdr:row>7</xdr:row>
      <xdr:rowOff>26333</xdr:rowOff>
    </xdr:to>
    <xdr:pic>
      <xdr:nvPicPr>
        <xdr:cNvPr id="20" name="Gráfico 19" descr="Presentación con gráfico de barras">
          <a:hlinkClick xmlns:r="http://schemas.openxmlformats.org/officeDocument/2006/relationships" r:id="rId10"/>
          <a:extLst>
            <a:ext uri="{FF2B5EF4-FFF2-40B4-BE49-F238E27FC236}">
              <a16:creationId xmlns:a16="http://schemas.microsoft.com/office/drawing/2014/main" id="{FF93C8D1-1B55-4DC9-8D37-8097B7C278C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1628120" y="746760"/>
          <a:ext cx="686646" cy="559733"/>
        </a:xfrm>
        <a:prstGeom prst="rect">
          <a:avLst/>
        </a:prstGeom>
      </xdr:spPr>
    </xdr:pic>
    <xdr:clientData/>
  </xdr:twoCellAnchor>
  <xdr:twoCellAnchor>
    <xdr:from>
      <xdr:col>15</xdr:col>
      <xdr:colOff>350520</xdr:colOff>
      <xdr:row>15</xdr:row>
      <xdr:rowOff>114300</xdr:rowOff>
    </xdr:from>
    <xdr:to>
      <xdr:col>16</xdr:col>
      <xdr:colOff>288178</xdr:colOff>
      <xdr:row>18</xdr:row>
      <xdr:rowOff>135384</xdr:rowOff>
    </xdr:to>
    <xdr:pic>
      <xdr:nvPicPr>
        <xdr:cNvPr id="21" name="Gráfico 20" descr="Usuario">
          <a:hlinkClick xmlns:r="http://schemas.openxmlformats.org/officeDocument/2006/relationships" r:id="rId13"/>
          <a:extLst>
            <a:ext uri="{FF2B5EF4-FFF2-40B4-BE49-F238E27FC236}">
              <a16:creationId xmlns:a16="http://schemas.microsoft.com/office/drawing/2014/main" id="{24D2B4A2-E218-4140-9753-D1B581BD551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1681460" y="2857500"/>
          <a:ext cx="730138" cy="569724"/>
        </a:xfrm>
        <a:prstGeom prst="rect">
          <a:avLst/>
        </a:prstGeom>
      </xdr:spPr>
    </xdr:pic>
    <xdr:clientData/>
  </xdr:twoCellAnchor>
  <xdr:twoCellAnchor editAs="oneCell">
    <xdr:from>
      <xdr:col>15</xdr:col>
      <xdr:colOff>358140</xdr:colOff>
      <xdr:row>21</xdr:row>
      <xdr:rowOff>106680</xdr:rowOff>
    </xdr:from>
    <xdr:to>
      <xdr:col>16</xdr:col>
      <xdr:colOff>302052</xdr:colOff>
      <xdr:row>24</xdr:row>
      <xdr:rowOff>180839</xdr:rowOff>
    </xdr:to>
    <xdr:pic>
      <xdr:nvPicPr>
        <xdr:cNvPr id="22" name="Imagen 21" descr="Computadora iconos icono diseño negocio, proceso de negocio, negocio,  procesos de negocio, linkedin png | PNGWing">
          <a:hlinkClick xmlns:r="http://schemas.openxmlformats.org/officeDocument/2006/relationships" r:id="rId16"/>
          <a:extLst>
            <a:ext uri="{FF2B5EF4-FFF2-40B4-BE49-F238E27FC236}">
              <a16:creationId xmlns:a16="http://schemas.microsoft.com/office/drawing/2014/main" id="{2B42CF99-BEF5-4856-9851-1FB40329BCFB}"/>
            </a:ext>
          </a:extLst>
        </xdr:cNvPr>
        <xdr:cNvPicPr>
          <a:picLocks noChangeAspect="1" noChangeArrowheads="1"/>
        </xdr:cNvPicPr>
      </xdr:nvPicPr>
      <xdr:blipFill rotWithShape="1">
        <a:blip xmlns:r="http://schemas.openxmlformats.org/officeDocument/2006/relationships" r:embed="rId17" cstate="print">
          <a:extLst>
            <a:ext uri="{BEBA8EAE-BF5A-486C-A8C5-ECC9F3942E4B}">
              <a14:imgProps xmlns:a14="http://schemas.microsoft.com/office/drawing/2010/main">
                <a14:imgLayer r:embed="rId18">
                  <a14:imgEffect>
                    <a14:backgroundRemoval t="10000" b="90000" l="10000" r="90000">
                      <a14:foregroundMark x1="55652" y1="57717" x2="58913" y2="50000"/>
                      <a14:foregroundMark x1="51957" y1="74565" x2="51196" y2="66848"/>
                    </a14:backgroundRemoval>
                  </a14:imgEffect>
                  <a14:imgEffect>
                    <a14:brightnessContrast bright="20000" contrast="40000"/>
                  </a14:imgEffect>
                </a14:imgLayer>
              </a14:imgProps>
            </a:ext>
            <a:ext uri="{28A0092B-C50C-407E-A947-70E740481C1C}">
              <a14:useLocalDpi xmlns:a14="http://schemas.microsoft.com/office/drawing/2010/main" val="0"/>
            </a:ext>
          </a:extLst>
        </a:blip>
        <a:srcRect t="10344"/>
        <a:stretch/>
      </xdr:blipFill>
      <xdr:spPr bwMode="auto">
        <a:xfrm>
          <a:off x="11689080" y="3947160"/>
          <a:ext cx="736392" cy="622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c:userShapes xmlns:c="http://schemas.openxmlformats.org/drawingml/2006/chart">
  <cdr:relSizeAnchor xmlns:cdr="http://schemas.openxmlformats.org/drawingml/2006/chartDrawing">
    <cdr:from>
      <cdr:x>0.46218</cdr:x>
      <cdr:y>0.48907</cdr:y>
    </cdr:from>
    <cdr:to>
      <cdr:x>0.51541</cdr:x>
      <cdr:y>0.57021</cdr:y>
    </cdr:to>
    <cdr:sp macro="" textlink="">
      <cdr:nvSpPr>
        <cdr:cNvPr id="2" name="Elipse 1">
          <a:extLst xmlns:a="http://schemas.openxmlformats.org/drawingml/2006/main">
            <a:ext uri="{FF2B5EF4-FFF2-40B4-BE49-F238E27FC236}">
              <a16:creationId xmlns:a16="http://schemas.microsoft.com/office/drawing/2014/main" id="{DCDC808E-4E6E-EE8D-DD1E-52A08091EF9F}"/>
            </a:ext>
          </a:extLst>
        </cdr:cNvPr>
        <cdr:cNvSpPr/>
      </cdr:nvSpPr>
      <cdr:spPr>
        <a:xfrm xmlns:a="http://schemas.openxmlformats.org/drawingml/2006/main">
          <a:off x="1571625" y="1033464"/>
          <a:ext cx="180975" cy="171450"/>
        </a:xfrm>
        <a:prstGeom xmlns:a="http://schemas.openxmlformats.org/drawingml/2006/main" prst="ellipse">
          <a:avLst/>
        </a:prstGeom>
        <a:noFill xmlns:a="http://schemas.openxmlformats.org/drawingml/2006/main"/>
      </cdr:spPr>
      <cdr:style>
        <a:lnRef xmlns:a="http://schemas.openxmlformats.org/drawingml/2006/main" idx="2">
          <a:schemeClr val="dk1">
            <a:shade val="15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PE"/>
        </a:p>
      </cdr:txBody>
    </cdr:sp>
  </cdr:relSizeAnchor>
  <cdr:relSizeAnchor xmlns:cdr="http://schemas.openxmlformats.org/drawingml/2006/chartDrawing">
    <cdr:from>
      <cdr:x>0.14846</cdr:x>
      <cdr:y>0.43047</cdr:y>
    </cdr:from>
    <cdr:to>
      <cdr:x>0.28852</cdr:x>
      <cdr:y>0.5657</cdr:y>
    </cdr:to>
    <cdr:sp macro="" textlink="">
      <cdr:nvSpPr>
        <cdr:cNvPr id="4" name="CuadroTexto 3">
          <a:extLst xmlns:a="http://schemas.openxmlformats.org/drawingml/2006/main">
            <a:ext uri="{FF2B5EF4-FFF2-40B4-BE49-F238E27FC236}">
              <a16:creationId xmlns:a16="http://schemas.microsoft.com/office/drawing/2014/main" id="{2B78DB8C-074B-A56B-09A2-1D118EF7AE69}"/>
            </a:ext>
          </a:extLst>
        </cdr:cNvPr>
        <cdr:cNvSpPr txBox="1"/>
      </cdr:nvSpPr>
      <cdr:spPr>
        <a:xfrm xmlns:a="http://schemas.openxmlformats.org/drawingml/2006/main">
          <a:off x="504826" y="909638"/>
          <a:ext cx="47625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PE" sz="1050" b="1">
              <a:solidFill>
                <a:schemeClr val="bg2">
                  <a:lumMod val="25000"/>
                </a:schemeClr>
              </a:solidFill>
            </a:rPr>
            <a:t>0%</a:t>
          </a:r>
        </a:p>
      </cdr:txBody>
    </cdr:sp>
  </cdr:relSizeAnchor>
</c:userShapes>
</file>

<file path=xl/drawings/drawing27.xml><?xml version="1.0" encoding="utf-8"?>
<xdr:wsDr xmlns:xdr="http://schemas.openxmlformats.org/drawingml/2006/spreadsheetDrawing" xmlns:a="http://schemas.openxmlformats.org/drawingml/2006/main">
  <xdr:twoCellAnchor>
    <xdr:from>
      <xdr:col>3</xdr:col>
      <xdr:colOff>5250180</xdr:colOff>
      <xdr:row>8</xdr:row>
      <xdr:rowOff>22860</xdr:rowOff>
    </xdr:from>
    <xdr:to>
      <xdr:col>3</xdr:col>
      <xdr:colOff>6850380</xdr:colOff>
      <xdr:row>8</xdr:row>
      <xdr:rowOff>708660</xdr:rowOff>
    </xdr:to>
    <xdr:sp macro="" textlink="">
      <xdr:nvSpPr>
        <xdr:cNvPr id="2" name="Flecha: hacia arriba 1">
          <a:extLst>
            <a:ext uri="{FF2B5EF4-FFF2-40B4-BE49-F238E27FC236}">
              <a16:creationId xmlns:a16="http://schemas.microsoft.com/office/drawing/2014/main" id="{09619ACA-3D1C-4D51-865D-7439059578D5}"/>
            </a:ext>
          </a:extLst>
        </xdr:cNvPr>
        <xdr:cNvSpPr/>
      </xdr:nvSpPr>
      <xdr:spPr>
        <a:xfrm>
          <a:off x="7010400" y="7216140"/>
          <a:ext cx="1600200" cy="685800"/>
        </a:xfrm>
        <a:prstGeom prst="upArrow">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2941320</xdr:colOff>
      <xdr:row>8</xdr:row>
      <xdr:rowOff>22860</xdr:rowOff>
    </xdr:from>
    <xdr:to>
      <xdr:col>3</xdr:col>
      <xdr:colOff>4541520</xdr:colOff>
      <xdr:row>8</xdr:row>
      <xdr:rowOff>708660</xdr:rowOff>
    </xdr:to>
    <xdr:sp macro="" textlink="">
      <xdr:nvSpPr>
        <xdr:cNvPr id="3" name="Flecha: hacia arriba 2">
          <a:extLst>
            <a:ext uri="{FF2B5EF4-FFF2-40B4-BE49-F238E27FC236}">
              <a16:creationId xmlns:a16="http://schemas.microsoft.com/office/drawing/2014/main" id="{4A219C16-9DEB-4FDD-B1E1-CE60480F74ED}"/>
            </a:ext>
          </a:extLst>
        </xdr:cNvPr>
        <xdr:cNvSpPr/>
      </xdr:nvSpPr>
      <xdr:spPr>
        <a:xfrm>
          <a:off x="4701540" y="7216140"/>
          <a:ext cx="1600200" cy="685800"/>
        </a:xfrm>
        <a:prstGeom prst="upArrow">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487680</xdr:colOff>
      <xdr:row>8</xdr:row>
      <xdr:rowOff>15240</xdr:rowOff>
    </xdr:from>
    <xdr:to>
      <xdr:col>3</xdr:col>
      <xdr:colOff>2087880</xdr:colOff>
      <xdr:row>8</xdr:row>
      <xdr:rowOff>701040</xdr:rowOff>
    </xdr:to>
    <xdr:sp macro="" textlink="">
      <xdr:nvSpPr>
        <xdr:cNvPr id="4" name="Flecha: hacia arriba 3">
          <a:extLst>
            <a:ext uri="{FF2B5EF4-FFF2-40B4-BE49-F238E27FC236}">
              <a16:creationId xmlns:a16="http://schemas.microsoft.com/office/drawing/2014/main" id="{CAC80104-30B8-4EF8-A0BC-33C66D86A1A2}"/>
            </a:ext>
          </a:extLst>
        </xdr:cNvPr>
        <xdr:cNvSpPr/>
      </xdr:nvSpPr>
      <xdr:spPr>
        <a:xfrm>
          <a:off x="2247900" y="7208520"/>
          <a:ext cx="1600200" cy="685800"/>
        </a:xfrm>
        <a:prstGeom prst="upArrow">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8763000</xdr:colOff>
      <xdr:row>5</xdr:row>
      <xdr:rowOff>1604010</xdr:rowOff>
    </xdr:from>
    <xdr:to>
      <xdr:col>3</xdr:col>
      <xdr:colOff>10923000</xdr:colOff>
      <xdr:row>5</xdr:row>
      <xdr:rowOff>2144010</xdr:rowOff>
    </xdr:to>
    <xdr:sp macro="" textlink="$F$3">
      <xdr:nvSpPr>
        <xdr:cNvPr id="6" name="Rectángulo: esquinas redondeadas 5">
          <a:extLst>
            <a:ext uri="{FF2B5EF4-FFF2-40B4-BE49-F238E27FC236}">
              <a16:creationId xmlns:a16="http://schemas.microsoft.com/office/drawing/2014/main" id="{69D3A2C8-DEB5-43EC-9172-9B9CAE43B623}"/>
            </a:ext>
          </a:extLst>
        </xdr:cNvPr>
        <xdr:cNvSpPr/>
      </xdr:nvSpPr>
      <xdr:spPr>
        <a:xfrm>
          <a:off x="10523220" y="2518410"/>
          <a:ext cx="2160000" cy="540000"/>
        </a:xfrm>
        <a:prstGeom prst="roundRect">
          <a:avLst/>
        </a:prstGeom>
        <a:solidFill>
          <a:srgbClr val="0070C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fld id="{01883CDF-25AA-4BD4-A3E3-8A218C56551A}" type="TxLink">
            <a:rPr lang="en-US" sz="1200" b="1" i="0" u="none" strike="noStrike">
              <a:solidFill>
                <a:schemeClr val="bg1"/>
              </a:solidFill>
              <a:latin typeface="Calibri"/>
              <a:cs typeface="Calibri"/>
            </a:rPr>
            <a:pPr algn="ctr"/>
            <a:t>Mejorar el índice de liquidez (Rotación de Caja)</a:t>
          </a:fld>
          <a:endParaRPr lang="es-CO" sz="1000" b="1">
            <a:solidFill>
              <a:schemeClr val="bg1"/>
            </a:solidFill>
          </a:endParaRPr>
        </a:p>
      </xdr:txBody>
    </xdr:sp>
    <xdr:clientData/>
  </xdr:twoCellAnchor>
  <xdr:twoCellAnchor>
    <xdr:from>
      <xdr:col>3</xdr:col>
      <xdr:colOff>3459480</xdr:colOff>
      <xdr:row>5</xdr:row>
      <xdr:rowOff>662940</xdr:rowOff>
    </xdr:from>
    <xdr:to>
      <xdr:col>3</xdr:col>
      <xdr:colOff>5619480</xdr:colOff>
      <xdr:row>5</xdr:row>
      <xdr:rowOff>1202940</xdr:rowOff>
    </xdr:to>
    <xdr:sp macro="" textlink="$F$1">
      <xdr:nvSpPr>
        <xdr:cNvPr id="8" name="Rectángulo: esquinas redondeadas 7">
          <a:extLst>
            <a:ext uri="{FF2B5EF4-FFF2-40B4-BE49-F238E27FC236}">
              <a16:creationId xmlns:a16="http://schemas.microsoft.com/office/drawing/2014/main" id="{21A7C97E-4A68-4EE2-990A-25C3ADC68716}"/>
            </a:ext>
          </a:extLst>
        </xdr:cNvPr>
        <xdr:cNvSpPr/>
      </xdr:nvSpPr>
      <xdr:spPr>
        <a:xfrm>
          <a:off x="5219700" y="1577340"/>
          <a:ext cx="2160000" cy="540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fld id="{2ABF463A-3DC2-4E8E-8896-5EA0B968AD85}" type="TxLink">
            <a:rPr lang="en-US" sz="1200" b="1" i="0" u="none" strike="noStrike">
              <a:solidFill>
                <a:schemeClr val="bg1"/>
              </a:solidFill>
              <a:latin typeface="Calibri"/>
              <a:cs typeface="Calibri"/>
            </a:rPr>
            <a:pPr algn="ctr"/>
            <a:t>Incrementar la rentabilidad financiera (ROE)</a:t>
          </a:fld>
          <a:endParaRPr lang="es-CO" sz="1200" b="1">
            <a:solidFill>
              <a:schemeClr val="bg1"/>
            </a:solidFill>
          </a:endParaRPr>
        </a:p>
      </xdr:txBody>
    </xdr:sp>
    <xdr:clientData/>
  </xdr:twoCellAnchor>
  <xdr:twoCellAnchor>
    <xdr:from>
      <xdr:col>3</xdr:col>
      <xdr:colOff>670560</xdr:colOff>
      <xdr:row>6</xdr:row>
      <xdr:rowOff>365760</xdr:rowOff>
    </xdr:from>
    <xdr:to>
      <xdr:col>3</xdr:col>
      <xdr:colOff>1470660</xdr:colOff>
      <xdr:row>6</xdr:row>
      <xdr:rowOff>586740</xdr:rowOff>
    </xdr:to>
    <xdr:sp macro="" textlink="">
      <xdr:nvSpPr>
        <xdr:cNvPr id="9" name="Rectángulo: esquinas redondeadas 8">
          <a:extLst>
            <a:ext uri="{FF2B5EF4-FFF2-40B4-BE49-F238E27FC236}">
              <a16:creationId xmlns:a16="http://schemas.microsoft.com/office/drawing/2014/main" id="{46819CBF-2F12-4C69-8C01-989C76434175}"/>
            </a:ext>
          </a:extLst>
        </xdr:cNvPr>
        <xdr:cNvSpPr/>
      </xdr:nvSpPr>
      <xdr:spPr>
        <a:xfrm>
          <a:off x="2430780" y="3810000"/>
          <a:ext cx="800100" cy="220980"/>
        </a:xfrm>
        <a:prstGeom prst="roundRect">
          <a:avLst/>
        </a:prstGeom>
        <a:solidFill>
          <a:schemeClr val="accent2">
            <a:lumMod val="60000"/>
            <a:lumOff val="4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solidFill>
                <a:sysClr val="windowText" lastClr="000000"/>
              </a:solidFill>
            </a:rPr>
            <a:t>Precios</a:t>
          </a:r>
        </a:p>
      </xdr:txBody>
    </xdr:sp>
    <xdr:clientData/>
  </xdr:twoCellAnchor>
  <xdr:twoCellAnchor>
    <xdr:from>
      <xdr:col>3</xdr:col>
      <xdr:colOff>4381500</xdr:colOff>
      <xdr:row>6</xdr:row>
      <xdr:rowOff>274320</xdr:rowOff>
    </xdr:from>
    <xdr:to>
      <xdr:col>3</xdr:col>
      <xdr:colOff>5317500</xdr:colOff>
      <xdr:row>6</xdr:row>
      <xdr:rowOff>856620</xdr:rowOff>
    </xdr:to>
    <xdr:sp macro="" textlink="">
      <xdr:nvSpPr>
        <xdr:cNvPr id="10" name="Rectángulo: esquinas redondeadas 9">
          <a:extLst>
            <a:ext uri="{FF2B5EF4-FFF2-40B4-BE49-F238E27FC236}">
              <a16:creationId xmlns:a16="http://schemas.microsoft.com/office/drawing/2014/main" id="{7B95D99B-8C0C-4148-885D-465B6C270A30}"/>
            </a:ext>
          </a:extLst>
        </xdr:cNvPr>
        <xdr:cNvSpPr/>
      </xdr:nvSpPr>
      <xdr:spPr>
        <a:xfrm>
          <a:off x="6141720" y="3718560"/>
          <a:ext cx="936000" cy="5823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900"/>
            <a:t>Servicio</a:t>
          </a:r>
          <a:r>
            <a:rPr lang="es-CO" sz="900" baseline="0"/>
            <a:t> Fidelización (Retención)</a:t>
          </a:r>
          <a:endParaRPr lang="es-CO" sz="900"/>
        </a:p>
      </xdr:txBody>
    </xdr:sp>
    <xdr:clientData/>
  </xdr:twoCellAnchor>
  <xdr:twoCellAnchor>
    <xdr:from>
      <xdr:col>3</xdr:col>
      <xdr:colOff>3505200</xdr:colOff>
      <xdr:row>6</xdr:row>
      <xdr:rowOff>274320</xdr:rowOff>
    </xdr:from>
    <xdr:to>
      <xdr:col>3</xdr:col>
      <xdr:colOff>4333200</xdr:colOff>
      <xdr:row>6</xdr:row>
      <xdr:rowOff>856620</xdr:rowOff>
    </xdr:to>
    <xdr:sp macro="" textlink="">
      <xdr:nvSpPr>
        <xdr:cNvPr id="11" name="Rectángulo: esquinas redondeadas 10">
          <a:extLst>
            <a:ext uri="{FF2B5EF4-FFF2-40B4-BE49-F238E27FC236}">
              <a16:creationId xmlns:a16="http://schemas.microsoft.com/office/drawing/2014/main" id="{A821A2AB-1EC0-4BC2-97D0-CE90379A2F2F}"/>
            </a:ext>
          </a:extLst>
        </xdr:cNvPr>
        <xdr:cNvSpPr/>
      </xdr:nvSpPr>
      <xdr:spPr>
        <a:xfrm>
          <a:off x="5265420" y="3718560"/>
          <a:ext cx="828000" cy="5823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900"/>
            <a:t>Servicio</a:t>
          </a:r>
          <a:r>
            <a:rPr lang="es-CO" sz="900" baseline="0"/>
            <a:t> Satisfacción (conversión)</a:t>
          </a:r>
          <a:endParaRPr lang="es-CO" sz="900"/>
        </a:p>
      </xdr:txBody>
    </xdr:sp>
    <xdr:clientData/>
  </xdr:twoCellAnchor>
  <xdr:twoCellAnchor>
    <xdr:from>
      <xdr:col>3</xdr:col>
      <xdr:colOff>662940</xdr:colOff>
      <xdr:row>6</xdr:row>
      <xdr:rowOff>929640</xdr:rowOff>
    </xdr:from>
    <xdr:to>
      <xdr:col>3</xdr:col>
      <xdr:colOff>3398520</xdr:colOff>
      <xdr:row>6</xdr:row>
      <xdr:rowOff>1219200</xdr:rowOff>
    </xdr:to>
    <xdr:sp macro="" textlink="">
      <xdr:nvSpPr>
        <xdr:cNvPr id="12" name="Rectángulo: esquinas redondeadas 11">
          <a:extLst>
            <a:ext uri="{FF2B5EF4-FFF2-40B4-BE49-F238E27FC236}">
              <a16:creationId xmlns:a16="http://schemas.microsoft.com/office/drawing/2014/main" id="{967D1DEE-3A88-4B65-B9B1-BE01D54FA778}"/>
            </a:ext>
          </a:extLst>
        </xdr:cNvPr>
        <xdr:cNvSpPr/>
      </xdr:nvSpPr>
      <xdr:spPr>
        <a:xfrm>
          <a:off x="2423160" y="4373880"/>
          <a:ext cx="2735580" cy="289560"/>
        </a:xfrm>
        <a:prstGeom prst="roundRect">
          <a:avLst/>
        </a:prstGeom>
        <a:solidFill>
          <a:schemeClr val="accent2">
            <a:lumMod val="5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t>Producto</a:t>
          </a:r>
        </a:p>
      </xdr:txBody>
    </xdr:sp>
    <xdr:clientData/>
  </xdr:twoCellAnchor>
  <xdr:twoCellAnchor>
    <xdr:from>
      <xdr:col>3</xdr:col>
      <xdr:colOff>6423660</xdr:colOff>
      <xdr:row>6</xdr:row>
      <xdr:rowOff>388620</xdr:rowOff>
    </xdr:from>
    <xdr:to>
      <xdr:col>3</xdr:col>
      <xdr:colOff>6999660</xdr:colOff>
      <xdr:row>6</xdr:row>
      <xdr:rowOff>856620</xdr:rowOff>
    </xdr:to>
    <xdr:sp macro="" textlink="">
      <xdr:nvSpPr>
        <xdr:cNvPr id="13" name="Rectángulo: esquinas redondeadas 12">
          <a:extLst>
            <a:ext uri="{FF2B5EF4-FFF2-40B4-BE49-F238E27FC236}">
              <a16:creationId xmlns:a16="http://schemas.microsoft.com/office/drawing/2014/main" id="{EFB8E71F-6703-4338-9258-37836E53BF76}"/>
            </a:ext>
          </a:extLst>
        </xdr:cNvPr>
        <xdr:cNvSpPr/>
      </xdr:nvSpPr>
      <xdr:spPr>
        <a:xfrm>
          <a:off x="8183880" y="3832860"/>
          <a:ext cx="576000" cy="468000"/>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t>Marca</a:t>
          </a:r>
        </a:p>
      </xdr:txBody>
    </xdr:sp>
    <xdr:clientData/>
  </xdr:twoCellAnchor>
  <xdr:twoCellAnchor>
    <xdr:from>
      <xdr:col>3</xdr:col>
      <xdr:colOff>1702680</xdr:colOff>
      <xdr:row>6</xdr:row>
      <xdr:rowOff>643890</xdr:rowOff>
    </xdr:from>
    <xdr:to>
      <xdr:col>3</xdr:col>
      <xdr:colOff>2350380</xdr:colOff>
      <xdr:row>6</xdr:row>
      <xdr:rowOff>859890</xdr:rowOff>
    </xdr:to>
    <xdr:sp macro="" textlink="">
      <xdr:nvSpPr>
        <xdr:cNvPr id="14" name="Rectángulo: esquinas redondeadas 13">
          <a:extLst>
            <a:ext uri="{FF2B5EF4-FFF2-40B4-BE49-F238E27FC236}">
              <a16:creationId xmlns:a16="http://schemas.microsoft.com/office/drawing/2014/main" id="{46CF4165-A6A1-4B6B-89D6-FA361A70B7B7}"/>
            </a:ext>
          </a:extLst>
        </xdr:cNvPr>
        <xdr:cNvSpPr/>
      </xdr:nvSpPr>
      <xdr:spPr>
        <a:xfrm>
          <a:off x="3462900" y="4088130"/>
          <a:ext cx="647700" cy="216000"/>
        </a:xfrm>
        <a:prstGeom prst="roundRect">
          <a:avLst/>
        </a:prstGeom>
        <a:solidFill>
          <a:schemeClr val="accent2">
            <a:lumMod val="60000"/>
            <a:lumOff val="4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solidFill>
                <a:sysClr val="windowText" lastClr="000000"/>
              </a:solidFill>
            </a:rPr>
            <a:t>Calidad</a:t>
          </a:r>
        </a:p>
      </xdr:txBody>
    </xdr:sp>
    <xdr:clientData/>
  </xdr:twoCellAnchor>
  <xdr:twoCellAnchor>
    <xdr:from>
      <xdr:col>3</xdr:col>
      <xdr:colOff>8343900</xdr:colOff>
      <xdr:row>5</xdr:row>
      <xdr:rowOff>678180</xdr:rowOff>
    </xdr:from>
    <xdr:to>
      <xdr:col>3</xdr:col>
      <xdr:colOff>11331900</xdr:colOff>
      <xdr:row>5</xdr:row>
      <xdr:rowOff>1218180</xdr:rowOff>
    </xdr:to>
    <xdr:sp macro="" textlink="$F$5">
      <xdr:nvSpPr>
        <xdr:cNvPr id="15" name="Rectángulo: esquinas redondeadas 14">
          <a:extLst>
            <a:ext uri="{FF2B5EF4-FFF2-40B4-BE49-F238E27FC236}">
              <a16:creationId xmlns:a16="http://schemas.microsoft.com/office/drawing/2014/main" id="{1C872381-49F4-4200-89B4-E457025FC835}"/>
            </a:ext>
          </a:extLst>
        </xdr:cNvPr>
        <xdr:cNvSpPr/>
      </xdr:nvSpPr>
      <xdr:spPr>
        <a:xfrm>
          <a:off x="10104120" y="1592580"/>
          <a:ext cx="2988000" cy="540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fld id="{7FFD8405-8EE6-4955-9253-EBFC2414464B}" type="TxLink">
            <a:rPr lang="en-US" sz="1200" b="1" i="0" u="none" strike="noStrike">
              <a:solidFill>
                <a:schemeClr val="bg1"/>
              </a:solidFill>
              <a:latin typeface="Calibri"/>
              <a:cs typeface="Calibri"/>
            </a:rPr>
            <a:pPr algn="ctr"/>
            <a:t>Maximizar el retorno de la inversión sobre el costo de financiación (ROI&gt;WACC)</a:t>
          </a:fld>
          <a:endParaRPr lang="es-CO" sz="1000">
            <a:solidFill>
              <a:schemeClr val="bg1"/>
            </a:solidFill>
          </a:endParaRPr>
        </a:p>
      </xdr:txBody>
    </xdr:sp>
    <xdr:clientData/>
  </xdr:twoCellAnchor>
  <xdr:twoCellAnchor>
    <xdr:from>
      <xdr:col>3</xdr:col>
      <xdr:colOff>7627620</xdr:colOff>
      <xdr:row>6</xdr:row>
      <xdr:rowOff>540630</xdr:rowOff>
    </xdr:from>
    <xdr:to>
      <xdr:col>3</xdr:col>
      <xdr:colOff>9128760</xdr:colOff>
      <xdr:row>6</xdr:row>
      <xdr:rowOff>1008630</xdr:rowOff>
    </xdr:to>
    <xdr:sp macro="" textlink="">
      <xdr:nvSpPr>
        <xdr:cNvPr id="16" name="Rectángulo: esquinas redondeadas 15">
          <a:extLst>
            <a:ext uri="{FF2B5EF4-FFF2-40B4-BE49-F238E27FC236}">
              <a16:creationId xmlns:a16="http://schemas.microsoft.com/office/drawing/2014/main" id="{81129A67-411D-4439-9AF0-F41F676F1E63}"/>
            </a:ext>
          </a:extLst>
        </xdr:cNvPr>
        <xdr:cNvSpPr/>
      </xdr:nvSpPr>
      <xdr:spPr>
        <a:xfrm>
          <a:off x="9387840" y="3984870"/>
          <a:ext cx="1501140" cy="46800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CO" sz="1000"/>
            <a:t>Crecimiento en Clientes (Cuota de Mercado)</a:t>
          </a:r>
        </a:p>
      </xdr:txBody>
    </xdr:sp>
    <xdr:clientData/>
  </xdr:twoCellAnchor>
  <xdr:twoCellAnchor>
    <xdr:from>
      <xdr:col>3</xdr:col>
      <xdr:colOff>9361170</xdr:colOff>
      <xdr:row>6</xdr:row>
      <xdr:rowOff>556260</xdr:rowOff>
    </xdr:from>
    <xdr:to>
      <xdr:col>3</xdr:col>
      <xdr:colOff>10553700</xdr:colOff>
      <xdr:row>6</xdr:row>
      <xdr:rowOff>1024260</xdr:rowOff>
    </xdr:to>
    <xdr:sp macro="" textlink="">
      <xdr:nvSpPr>
        <xdr:cNvPr id="17" name="Rectángulo: esquinas redondeadas 16">
          <a:extLst>
            <a:ext uri="{FF2B5EF4-FFF2-40B4-BE49-F238E27FC236}">
              <a16:creationId xmlns:a16="http://schemas.microsoft.com/office/drawing/2014/main" id="{340A9DBC-825A-413E-A42F-04362DFB4B61}"/>
            </a:ext>
          </a:extLst>
        </xdr:cNvPr>
        <xdr:cNvSpPr/>
      </xdr:nvSpPr>
      <xdr:spPr>
        <a:xfrm>
          <a:off x="11121390" y="4000500"/>
          <a:ext cx="1192530" cy="46800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CO" sz="1000"/>
            <a:t>Crecimiento Ticket Promedio</a:t>
          </a:r>
        </a:p>
      </xdr:txBody>
    </xdr:sp>
    <xdr:clientData/>
  </xdr:twoCellAnchor>
  <xdr:twoCellAnchor>
    <xdr:from>
      <xdr:col>3</xdr:col>
      <xdr:colOff>10976610</xdr:colOff>
      <xdr:row>6</xdr:row>
      <xdr:rowOff>562710</xdr:rowOff>
    </xdr:from>
    <xdr:to>
      <xdr:col>3</xdr:col>
      <xdr:colOff>12138660</xdr:colOff>
      <xdr:row>6</xdr:row>
      <xdr:rowOff>1030710</xdr:rowOff>
    </xdr:to>
    <xdr:sp macro="" textlink="">
      <xdr:nvSpPr>
        <xdr:cNvPr id="18" name="Rectángulo: esquinas redondeadas 17">
          <a:extLst>
            <a:ext uri="{FF2B5EF4-FFF2-40B4-BE49-F238E27FC236}">
              <a16:creationId xmlns:a16="http://schemas.microsoft.com/office/drawing/2014/main" id="{46470343-1636-49AD-9568-9653F396003E}"/>
            </a:ext>
          </a:extLst>
        </xdr:cNvPr>
        <xdr:cNvSpPr/>
      </xdr:nvSpPr>
      <xdr:spPr>
        <a:xfrm>
          <a:off x="12736830" y="4006950"/>
          <a:ext cx="1162050" cy="46800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CO" sz="1000"/>
            <a:t>Crecimiento Transacciones</a:t>
          </a:r>
        </a:p>
      </xdr:txBody>
    </xdr:sp>
    <xdr:clientData/>
  </xdr:twoCellAnchor>
  <xdr:twoCellAnchor>
    <xdr:from>
      <xdr:col>3</xdr:col>
      <xdr:colOff>5383530</xdr:colOff>
      <xdr:row>5</xdr:row>
      <xdr:rowOff>1611630</xdr:rowOff>
    </xdr:from>
    <xdr:to>
      <xdr:col>3</xdr:col>
      <xdr:colOff>7543530</xdr:colOff>
      <xdr:row>5</xdr:row>
      <xdr:rowOff>2151630</xdr:rowOff>
    </xdr:to>
    <xdr:sp macro="" textlink="$F$2">
      <xdr:nvSpPr>
        <xdr:cNvPr id="19" name="Rectángulo: esquinas redondeadas 18">
          <a:extLst>
            <a:ext uri="{FF2B5EF4-FFF2-40B4-BE49-F238E27FC236}">
              <a16:creationId xmlns:a16="http://schemas.microsoft.com/office/drawing/2014/main" id="{73D0B962-99D8-42E6-BC53-94763217B2D3}"/>
            </a:ext>
          </a:extLst>
        </xdr:cNvPr>
        <xdr:cNvSpPr/>
      </xdr:nvSpPr>
      <xdr:spPr>
        <a:xfrm>
          <a:off x="7143750" y="2526030"/>
          <a:ext cx="2160000" cy="540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fld id="{A5FE265C-3916-41FB-AB2D-80F3CCB62408}" type="TxLink">
            <a:rPr lang="en-US" sz="1200" b="1" i="0" u="none" strike="noStrike">
              <a:solidFill>
                <a:schemeClr val="bg1"/>
              </a:solidFill>
              <a:latin typeface="Calibri"/>
              <a:cs typeface="Calibri"/>
            </a:rPr>
            <a:pPr algn="ctr"/>
            <a:t>Aumentar el nivel de ingresos (Ventas)</a:t>
          </a:fld>
          <a:endParaRPr lang="es-CO" sz="1200" b="1">
            <a:solidFill>
              <a:schemeClr val="bg1"/>
            </a:solidFill>
          </a:endParaRPr>
        </a:p>
      </xdr:txBody>
    </xdr:sp>
    <xdr:clientData/>
  </xdr:twoCellAnchor>
  <xdr:twoCellAnchor editAs="oneCell">
    <xdr:from>
      <xdr:col>3</xdr:col>
      <xdr:colOff>6895314</xdr:colOff>
      <xdr:row>5</xdr:row>
      <xdr:rowOff>2134070</xdr:rowOff>
    </xdr:from>
    <xdr:to>
      <xdr:col>3</xdr:col>
      <xdr:colOff>8016707</xdr:colOff>
      <xdr:row>6</xdr:row>
      <xdr:rowOff>754877</xdr:rowOff>
    </xdr:to>
    <xdr:pic>
      <xdr:nvPicPr>
        <xdr:cNvPr id="20" name="Imagen 19" descr="Diseño PNG Y SVG De Doodle De Flecha De Línea Curva Para Camisetas">
          <a:extLst>
            <a:ext uri="{FF2B5EF4-FFF2-40B4-BE49-F238E27FC236}">
              <a16:creationId xmlns:a16="http://schemas.microsoft.com/office/drawing/2014/main" id="{B6BCC19E-31B9-47BE-A678-A41D6515E098}"/>
            </a:ext>
          </a:extLst>
        </xdr:cNvPr>
        <xdr:cNvPicPr>
          <a:picLocks noChangeAspect="1" noChangeArrowheads="1"/>
        </xdr:cNvPicPr>
      </xdr:nvPicPr>
      <xdr:blipFill rotWithShape="1">
        <a:blip xmlns:r="http://schemas.openxmlformats.org/officeDocument/2006/relationships" r:embed="rId1">
          <a:duotone>
            <a:schemeClr val="accent6">
              <a:shade val="45000"/>
              <a:satMod val="135000"/>
            </a:schemeClr>
            <a:prstClr val="white"/>
          </a:duotone>
          <a:extLst>
            <a:ext uri="{28A0092B-C50C-407E-A947-70E740481C1C}">
              <a14:useLocalDpi xmlns:a14="http://schemas.microsoft.com/office/drawing/2010/main" val="0"/>
            </a:ext>
          </a:extLst>
        </a:blip>
        <a:srcRect l="20937" r="21562"/>
        <a:stretch/>
      </xdr:blipFill>
      <xdr:spPr bwMode="auto">
        <a:xfrm rot="3417369" flipH="1" flipV="1">
          <a:off x="8640907" y="3063097"/>
          <a:ext cx="1150647" cy="112139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662940</xdr:colOff>
      <xdr:row>5</xdr:row>
      <xdr:rowOff>659130</xdr:rowOff>
    </xdr:from>
    <xdr:to>
      <xdr:col>3</xdr:col>
      <xdr:colOff>2822940</xdr:colOff>
      <xdr:row>5</xdr:row>
      <xdr:rowOff>1199130</xdr:rowOff>
    </xdr:to>
    <xdr:sp macro="" textlink="$F$4">
      <xdr:nvSpPr>
        <xdr:cNvPr id="22" name="Rectángulo: esquinas redondeadas 21">
          <a:extLst>
            <a:ext uri="{FF2B5EF4-FFF2-40B4-BE49-F238E27FC236}">
              <a16:creationId xmlns:a16="http://schemas.microsoft.com/office/drawing/2014/main" id="{08FDD4E6-EA76-420C-B3C8-5276BACDA60A}"/>
            </a:ext>
          </a:extLst>
        </xdr:cNvPr>
        <xdr:cNvSpPr/>
      </xdr:nvSpPr>
      <xdr:spPr>
        <a:xfrm>
          <a:off x="2423160" y="1573530"/>
          <a:ext cx="2160000" cy="54000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fld id="{7E762D17-94D2-4884-BD37-C6EE18F4AA77}" type="TxLink">
            <a:rPr lang="en-US" sz="1200" b="1" i="0" u="none" strike="noStrike">
              <a:solidFill>
                <a:schemeClr val="bg1"/>
              </a:solidFill>
              <a:latin typeface="Calibri"/>
              <a:cs typeface="Calibri"/>
            </a:rPr>
            <a:pPr algn="ctr"/>
            <a:t>Reducir el gasto operativo (Costo y Gasto)</a:t>
          </a:fld>
          <a:endParaRPr lang="es-CO" sz="1400" b="1">
            <a:solidFill>
              <a:schemeClr val="bg1"/>
            </a:solidFill>
          </a:endParaRPr>
        </a:p>
      </xdr:txBody>
    </xdr:sp>
    <xdr:clientData/>
  </xdr:twoCellAnchor>
  <xdr:twoCellAnchor>
    <xdr:from>
      <xdr:col>3</xdr:col>
      <xdr:colOff>670560</xdr:colOff>
      <xdr:row>6</xdr:row>
      <xdr:rowOff>643890</xdr:rowOff>
    </xdr:from>
    <xdr:to>
      <xdr:col>3</xdr:col>
      <xdr:colOff>1642560</xdr:colOff>
      <xdr:row>6</xdr:row>
      <xdr:rowOff>859890</xdr:rowOff>
    </xdr:to>
    <xdr:sp macro="" textlink="">
      <xdr:nvSpPr>
        <xdr:cNvPr id="24" name="Rectángulo: esquinas redondeadas 23">
          <a:extLst>
            <a:ext uri="{FF2B5EF4-FFF2-40B4-BE49-F238E27FC236}">
              <a16:creationId xmlns:a16="http://schemas.microsoft.com/office/drawing/2014/main" id="{32D20765-892E-43C4-B0E9-AB3B904B130C}"/>
            </a:ext>
          </a:extLst>
        </xdr:cNvPr>
        <xdr:cNvSpPr/>
      </xdr:nvSpPr>
      <xdr:spPr>
        <a:xfrm>
          <a:off x="2430780" y="4088130"/>
          <a:ext cx="972000" cy="216000"/>
        </a:xfrm>
        <a:prstGeom prst="roundRect">
          <a:avLst/>
        </a:prstGeom>
        <a:solidFill>
          <a:schemeClr val="accent2">
            <a:lumMod val="60000"/>
            <a:lumOff val="4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solidFill>
                <a:sysClr val="windowText" lastClr="000000"/>
              </a:solidFill>
            </a:rPr>
            <a:t>Disponibilidad</a:t>
          </a:r>
        </a:p>
      </xdr:txBody>
    </xdr:sp>
    <xdr:clientData/>
  </xdr:twoCellAnchor>
  <xdr:twoCellAnchor>
    <xdr:from>
      <xdr:col>3</xdr:col>
      <xdr:colOff>1558380</xdr:colOff>
      <xdr:row>6</xdr:row>
      <xdr:rowOff>368250</xdr:rowOff>
    </xdr:from>
    <xdr:to>
      <xdr:col>3</xdr:col>
      <xdr:colOff>2350380</xdr:colOff>
      <xdr:row>6</xdr:row>
      <xdr:rowOff>584250</xdr:rowOff>
    </xdr:to>
    <xdr:sp macro="" textlink="">
      <xdr:nvSpPr>
        <xdr:cNvPr id="25" name="Rectángulo: esquinas redondeadas 24">
          <a:extLst>
            <a:ext uri="{FF2B5EF4-FFF2-40B4-BE49-F238E27FC236}">
              <a16:creationId xmlns:a16="http://schemas.microsoft.com/office/drawing/2014/main" id="{66E6BC88-B210-482E-9937-000801537FBA}"/>
            </a:ext>
          </a:extLst>
        </xdr:cNvPr>
        <xdr:cNvSpPr/>
      </xdr:nvSpPr>
      <xdr:spPr>
        <a:xfrm>
          <a:off x="3318600" y="3812490"/>
          <a:ext cx="792000" cy="216000"/>
        </a:xfrm>
        <a:prstGeom prst="roundRect">
          <a:avLst/>
        </a:prstGeom>
        <a:solidFill>
          <a:schemeClr val="accent2">
            <a:lumMod val="60000"/>
            <a:lumOff val="4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solidFill>
                <a:sysClr val="windowText" lastClr="000000"/>
              </a:solidFill>
            </a:rPr>
            <a:t>Variedad</a:t>
          </a:r>
        </a:p>
      </xdr:txBody>
    </xdr:sp>
    <xdr:clientData/>
  </xdr:twoCellAnchor>
  <xdr:twoCellAnchor>
    <xdr:from>
      <xdr:col>3</xdr:col>
      <xdr:colOff>2400300</xdr:colOff>
      <xdr:row>6</xdr:row>
      <xdr:rowOff>388620</xdr:rowOff>
    </xdr:from>
    <xdr:to>
      <xdr:col>3</xdr:col>
      <xdr:colOff>3372300</xdr:colOff>
      <xdr:row>6</xdr:row>
      <xdr:rowOff>856620</xdr:rowOff>
    </xdr:to>
    <xdr:sp macro="" textlink="">
      <xdr:nvSpPr>
        <xdr:cNvPr id="26" name="Rectángulo: esquinas redondeadas 25">
          <a:extLst>
            <a:ext uri="{FF2B5EF4-FFF2-40B4-BE49-F238E27FC236}">
              <a16:creationId xmlns:a16="http://schemas.microsoft.com/office/drawing/2014/main" id="{FB23EE4D-67F7-4BF0-8903-4E707A1F6501}"/>
            </a:ext>
          </a:extLst>
        </xdr:cNvPr>
        <xdr:cNvSpPr/>
      </xdr:nvSpPr>
      <xdr:spPr>
        <a:xfrm>
          <a:off x="4160520" y="3832860"/>
          <a:ext cx="972000" cy="468000"/>
        </a:xfrm>
        <a:prstGeom prst="roundRect">
          <a:avLst/>
        </a:prstGeom>
        <a:solidFill>
          <a:schemeClr val="accent2">
            <a:lumMod val="60000"/>
            <a:lumOff val="4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solidFill>
                <a:sysClr val="windowText" lastClr="000000"/>
              </a:solidFill>
            </a:rPr>
            <a:t>Practicidad / Funcionalidad</a:t>
          </a:r>
        </a:p>
      </xdr:txBody>
    </xdr:sp>
    <xdr:clientData/>
  </xdr:twoCellAnchor>
  <xdr:twoCellAnchor>
    <xdr:from>
      <xdr:col>3</xdr:col>
      <xdr:colOff>5372100</xdr:colOff>
      <xdr:row>6</xdr:row>
      <xdr:rowOff>388620</xdr:rowOff>
    </xdr:from>
    <xdr:to>
      <xdr:col>3</xdr:col>
      <xdr:colOff>6236100</xdr:colOff>
      <xdr:row>6</xdr:row>
      <xdr:rowOff>856620</xdr:rowOff>
    </xdr:to>
    <xdr:sp macro="" textlink="">
      <xdr:nvSpPr>
        <xdr:cNvPr id="27" name="Rectángulo: esquinas redondeadas 26">
          <a:extLst>
            <a:ext uri="{FF2B5EF4-FFF2-40B4-BE49-F238E27FC236}">
              <a16:creationId xmlns:a16="http://schemas.microsoft.com/office/drawing/2014/main" id="{68BF06CD-6A4B-4E84-9D28-D679AEF2B1D2}"/>
            </a:ext>
          </a:extLst>
        </xdr:cNvPr>
        <xdr:cNvSpPr/>
      </xdr:nvSpPr>
      <xdr:spPr>
        <a:xfrm>
          <a:off x="7132320" y="3832860"/>
          <a:ext cx="864000" cy="468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900"/>
            <a:t>Canales / Conveniencia</a:t>
          </a:r>
        </a:p>
      </xdr:txBody>
    </xdr:sp>
    <xdr:clientData/>
  </xdr:twoCellAnchor>
  <xdr:twoCellAnchor>
    <xdr:from>
      <xdr:col>3</xdr:col>
      <xdr:colOff>3505200</xdr:colOff>
      <xdr:row>6</xdr:row>
      <xdr:rowOff>929640</xdr:rowOff>
    </xdr:from>
    <xdr:to>
      <xdr:col>3</xdr:col>
      <xdr:colOff>6256020</xdr:colOff>
      <xdr:row>6</xdr:row>
      <xdr:rowOff>1219200</xdr:rowOff>
    </xdr:to>
    <xdr:sp macro="" textlink="">
      <xdr:nvSpPr>
        <xdr:cNvPr id="28" name="Rectángulo: esquinas redondeadas 27">
          <a:extLst>
            <a:ext uri="{FF2B5EF4-FFF2-40B4-BE49-F238E27FC236}">
              <a16:creationId xmlns:a16="http://schemas.microsoft.com/office/drawing/2014/main" id="{5F7AA102-BADF-456E-89E2-F94FAB3CC168}"/>
            </a:ext>
          </a:extLst>
        </xdr:cNvPr>
        <xdr:cNvSpPr/>
      </xdr:nvSpPr>
      <xdr:spPr>
        <a:xfrm>
          <a:off x="5265420" y="4373880"/>
          <a:ext cx="2750820" cy="289560"/>
        </a:xfrm>
        <a:prstGeom prst="roundRect">
          <a:avLst/>
        </a:prstGeom>
        <a:solidFill>
          <a:schemeClr val="accent2">
            <a:lumMod val="5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t>Relacionamiento</a:t>
          </a:r>
        </a:p>
      </xdr:txBody>
    </xdr:sp>
    <xdr:clientData/>
  </xdr:twoCellAnchor>
  <xdr:twoCellAnchor>
    <xdr:from>
      <xdr:col>3</xdr:col>
      <xdr:colOff>6332220</xdr:colOff>
      <xdr:row>6</xdr:row>
      <xdr:rowOff>937260</xdr:rowOff>
    </xdr:from>
    <xdr:to>
      <xdr:col>3</xdr:col>
      <xdr:colOff>7117080</xdr:colOff>
      <xdr:row>6</xdr:row>
      <xdr:rowOff>1226820</xdr:rowOff>
    </xdr:to>
    <xdr:sp macro="" textlink="">
      <xdr:nvSpPr>
        <xdr:cNvPr id="29" name="Rectángulo: esquinas redondeadas 28">
          <a:extLst>
            <a:ext uri="{FF2B5EF4-FFF2-40B4-BE49-F238E27FC236}">
              <a16:creationId xmlns:a16="http://schemas.microsoft.com/office/drawing/2014/main" id="{39F8AB56-ADC2-4C16-942B-CF8DD2A308E5}"/>
            </a:ext>
          </a:extLst>
        </xdr:cNvPr>
        <xdr:cNvSpPr/>
      </xdr:nvSpPr>
      <xdr:spPr>
        <a:xfrm>
          <a:off x="8092440" y="4381500"/>
          <a:ext cx="784860" cy="289560"/>
        </a:xfrm>
        <a:prstGeom prst="roundRect">
          <a:avLst/>
        </a:prstGeom>
        <a:solidFill>
          <a:schemeClr val="accent2">
            <a:lumMod val="5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s-CO" sz="1000"/>
            <a:t>Imagen</a:t>
          </a:r>
        </a:p>
      </xdr:txBody>
    </xdr:sp>
    <xdr:clientData/>
  </xdr:twoCellAnchor>
  <xdr:twoCellAnchor editAs="oneCell">
    <xdr:from>
      <xdr:col>3</xdr:col>
      <xdr:colOff>3771900</xdr:colOff>
      <xdr:row>5</xdr:row>
      <xdr:rowOff>2125980</xdr:rowOff>
    </xdr:from>
    <xdr:to>
      <xdr:col>3</xdr:col>
      <xdr:colOff>4671060</xdr:colOff>
      <xdr:row>6</xdr:row>
      <xdr:rowOff>601980</xdr:rowOff>
    </xdr:to>
    <xdr:pic>
      <xdr:nvPicPr>
        <xdr:cNvPr id="30" name="Imagen 29" descr="Diseño PNG Y SVG De Doodle De Flecha De Línea Curva Para Camisetas">
          <a:extLst>
            <a:ext uri="{FF2B5EF4-FFF2-40B4-BE49-F238E27FC236}">
              <a16:creationId xmlns:a16="http://schemas.microsoft.com/office/drawing/2014/main" id="{F00A49F7-5665-4EF4-BB6A-3BF63C75D3C4}"/>
            </a:ext>
          </a:extLst>
        </xdr:cNvPr>
        <xdr:cNvPicPr>
          <a:picLocks noChangeAspect="1" noChangeArrowheads="1"/>
        </xdr:cNvPicPr>
      </xdr:nvPicPr>
      <xdr:blipFill rotWithShape="1">
        <a:blip xmlns:r="http://schemas.openxmlformats.org/officeDocument/2006/relationships" r:embed="rId1">
          <a:duotone>
            <a:schemeClr val="accent2">
              <a:shade val="45000"/>
              <a:satMod val="135000"/>
            </a:schemeClr>
            <a:prstClr val="white"/>
          </a:duotone>
          <a:extLst>
            <a:ext uri="{28A0092B-C50C-407E-A947-70E740481C1C}">
              <a14:useLocalDpi xmlns:a14="http://schemas.microsoft.com/office/drawing/2010/main" val="0"/>
            </a:ext>
          </a:extLst>
        </a:blip>
        <a:srcRect l="20937" r="21562"/>
        <a:stretch/>
      </xdr:blipFill>
      <xdr:spPr bwMode="auto">
        <a:xfrm>
          <a:off x="5532120" y="3040380"/>
          <a:ext cx="899160" cy="100584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205740</xdr:colOff>
      <xdr:row>7</xdr:row>
      <xdr:rowOff>152400</xdr:rowOff>
    </xdr:from>
    <xdr:to>
      <xdr:col>3</xdr:col>
      <xdr:colOff>7086600</xdr:colOff>
      <xdr:row>7</xdr:row>
      <xdr:rowOff>1699260</xdr:rowOff>
    </xdr:to>
    <xdr:graphicFrame macro="">
      <xdr:nvGraphicFramePr>
        <xdr:cNvPr id="31" name="Diagrama 30">
          <a:extLst>
            <a:ext uri="{FF2B5EF4-FFF2-40B4-BE49-F238E27FC236}">
              <a16:creationId xmlns:a16="http://schemas.microsoft.com/office/drawing/2014/main" id="{BEAC26FF-C523-41ED-96FB-C12C3C4AD99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3</xdr:col>
      <xdr:colOff>41370</xdr:colOff>
      <xdr:row>5</xdr:row>
      <xdr:rowOff>1880958</xdr:rowOff>
    </xdr:from>
    <xdr:to>
      <xdr:col>3</xdr:col>
      <xdr:colOff>1224807</xdr:colOff>
      <xdr:row>7</xdr:row>
      <xdr:rowOff>91406</xdr:rowOff>
    </xdr:to>
    <xdr:pic>
      <xdr:nvPicPr>
        <xdr:cNvPr id="32" name="Imagen 31" descr="Diseño PNG Y SVG De Doodle De Flecha De Línea Curva Para Camisetas">
          <a:extLst>
            <a:ext uri="{FF2B5EF4-FFF2-40B4-BE49-F238E27FC236}">
              <a16:creationId xmlns:a16="http://schemas.microsoft.com/office/drawing/2014/main" id="{2FF616D1-F8D1-4BBB-AAB2-2A1E306D1104}"/>
            </a:ext>
          </a:extLst>
        </xdr:cNvPr>
        <xdr:cNvPicPr>
          <a:picLocks noChangeAspect="1" noChangeArrowheads="1"/>
        </xdr:cNvPicPr>
      </xdr:nvPicPr>
      <xdr:blipFill rotWithShape="1">
        <a:blip xmlns:r="http://schemas.openxmlformats.org/officeDocument/2006/relationships" r:embed="rId1">
          <a:duotone>
            <a:schemeClr val="accent4">
              <a:shade val="45000"/>
              <a:satMod val="135000"/>
            </a:schemeClr>
            <a:prstClr val="white"/>
          </a:duotone>
          <a:extLst>
            <a:ext uri="{28A0092B-C50C-407E-A947-70E740481C1C}">
              <a14:useLocalDpi xmlns:a14="http://schemas.microsoft.com/office/drawing/2010/main" val="0"/>
            </a:ext>
          </a:extLst>
        </a:blip>
        <a:srcRect l="20937" r="21562"/>
        <a:stretch/>
      </xdr:blipFill>
      <xdr:spPr bwMode="auto">
        <a:xfrm rot="20478630">
          <a:off x="1801590" y="2795358"/>
          <a:ext cx="1183437" cy="2683388"/>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6729262</xdr:colOff>
      <xdr:row>6</xdr:row>
      <xdr:rowOff>1252660</xdr:rowOff>
    </xdr:from>
    <xdr:to>
      <xdr:col>3</xdr:col>
      <xdr:colOff>7756947</xdr:colOff>
      <xdr:row>7</xdr:row>
      <xdr:rowOff>249392</xdr:rowOff>
    </xdr:to>
    <xdr:pic>
      <xdr:nvPicPr>
        <xdr:cNvPr id="33" name="Imagen 32" descr="Diseño PNG Y SVG De Doodle De Flecha De Línea Curva Para Camisetas">
          <a:extLst>
            <a:ext uri="{FF2B5EF4-FFF2-40B4-BE49-F238E27FC236}">
              <a16:creationId xmlns:a16="http://schemas.microsoft.com/office/drawing/2014/main" id="{920CC515-DE97-45F1-AB23-CB9C4E01420D}"/>
            </a:ext>
          </a:extLst>
        </xdr:cNvPr>
        <xdr:cNvPicPr>
          <a:picLocks noChangeAspect="1" noChangeArrowheads="1"/>
        </xdr:cNvPicPr>
      </xdr:nvPicPr>
      <xdr:blipFill rotWithShape="1">
        <a:blip xmlns:r="http://schemas.openxmlformats.org/officeDocument/2006/relationships" r:embed="rId1">
          <a:duotone>
            <a:schemeClr val="accent4">
              <a:shade val="45000"/>
              <a:satMod val="135000"/>
            </a:schemeClr>
            <a:prstClr val="white"/>
          </a:duotone>
          <a:extLst>
            <a:ext uri="{28A0092B-C50C-407E-A947-70E740481C1C}">
              <a14:useLocalDpi xmlns:a14="http://schemas.microsoft.com/office/drawing/2010/main" val="0"/>
            </a:ext>
          </a:extLst>
        </a:blip>
        <a:srcRect l="20937" r="21562"/>
        <a:stretch/>
      </xdr:blipFill>
      <xdr:spPr bwMode="auto">
        <a:xfrm rot="2730593" flipH="1">
          <a:off x="8533409" y="4652973"/>
          <a:ext cx="939832" cy="102768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259080</xdr:colOff>
      <xdr:row>8</xdr:row>
      <xdr:rowOff>510540</xdr:rowOff>
    </xdr:from>
    <xdr:to>
      <xdr:col>3</xdr:col>
      <xdr:colOff>7139940</xdr:colOff>
      <xdr:row>8</xdr:row>
      <xdr:rowOff>1783080</xdr:rowOff>
    </xdr:to>
    <xdr:graphicFrame macro="">
      <xdr:nvGraphicFramePr>
        <xdr:cNvPr id="34" name="Diagrama 33">
          <a:extLst>
            <a:ext uri="{FF2B5EF4-FFF2-40B4-BE49-F238E27FC236}">
              <a16:creationId xmlns:a16="http://schemas.microsoft.com/office/drawing/2014/main" id="{7B23EC23-79A2-41A4-B3F6-533DF0B1B9F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twoCellAnchor>
    <xdr:from>
      <xdr:col>1</xdr:col>
      <xdr:colOff>30480</xdr:colOff>
      <xdr:row>0</xdr:row>
      <xdr:rowOff>114301</xdr:rowOff>
    </xdr:from>
    <xdr:to>
      <xdr:col>2</xdr:col>
      <xdr:colOff>821327</xdr:colOff>
      <xdr:row>2</xdr:row>
      <xdr:rowOff>144781</xdr:rowOff>
    </xdr:to>
    <xdr:sp macro="" textlink="">
      <xdr:nvSpPr>
        <xdr:cNvPr id="35" name="Rectángulo: esquinas redondeadas 34">
          <a:hlinkClick xmlns:r="http://schemas.openxmlformats.org/officeDocument/2006/relationships" r:id="rId12"/>
          <a:extLst>
            <a:ext uri="{FF2B5EF4-FFF2-40B4-BE49-F238E27FC236}">
              <a16:creationId xmlns:a16="http://schemas.microsoft.com/office/drawing/2014/main" id="{7A79C050-374D-4BBC-B4BE-FBCE1A14D137}"/>
            </a:ext>
          </a:extLst>
        </xdr:cNvPr>
        <xdr:cNvSpPr/>
      </xdr:nvSpPr>
      <xdr:spPr>
        <a:xfrm>
          <a:off x="114300" y="114301"/>
          <a:ext cx="1438547" cy="39624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3</xdr:col>
      <xdr:colOff>7399020</xdr:colOff>
      <xdr:row>6</xdr:row>
      <xdr:rowOff>148590</xdr:rowOff>
    </xdr:from>
    <xdr:to>
      <xdr:col>3</xdr:col>
      <xdr:colOff>9091020</xdr:colOff>
      <xdr:row>6</xdr:row>
      <xdr:rowOff>616590</xdr:rowOff>
    </xdr:to>
    <xdr:sp macro="" textlink="'18'!AB48">
      <xdr:nvSpPr>
        <xdr:cNvPr id="38" name="Rectángulo: esquinas redondeadas 37">
          <a:extLst>
            <a:ext uri="{FF2B5EF4-FFF2-40B4-BE49-F238E27FC236}">
              <a16:creationId xmlns:a16="http://schemas.microsoft.com/office/drawing/2014/main" id="{09373F96-9433-4374-9ACC-7DA63E834838}"/>
            </a:ext>
          </a:extLst>
        </xdr:cNvPr>
        <xdr:cNvSpPr/>
      </xdr:nvSpPr>
      <xdr:spPr>
        <a:xfrm>
          <a:off x="9159240" y="3592830"/>
          <a:ext cx="1692000" cy="468000"/>
        </a:xfrm>
        <a:prstGeom prst="roundRect">
          <a:avLst/>
        </a:prstGeom>
        <a:solidFill>
          <a:srgbClr val="92D05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fld id="{8360C17B-14B2-4FF3-B332-DCAF93084D0A}" type="TxLink">
            <a:rPr lang="en-US" sz="1000" b="1" i="0" u="none" strike="noStrike">
              <a:solidFill>
                <a:srgbClr val="000000"/>
              </a:solidFill>
              <a:latin typeface="Arial"/>
              <a:cs typeface="Arial"/>
            </a:rPr>
            <a:pPr algn="ctr"/>
            <a:t>Productos actuales a clientes actuales</a:t>
          </a:fld>
          <a:endParaRPr lang="es-CO" sz="1100" b="1">
            <a:solidFill>
              <a:sysClr val="windowText" lastClr="000000"/>
            </a:solidFill>
          </a:endParaRPr>
        </a:p>
      </xdr:txBody>
    </xdr:sp>
    <xdr:clientData/>
  </xdr:twoCellAnchor>
  <xdr:twoCellAnchor>
    <xdr:from>
      <xdr:col>3</xdr:col>
      <xdr:colOff>9208770</xdr:colOff>
      <xdr:row>6</xdr:row>
      <xdr:rowOff>148590</xdr:rowOff>
    </xdr:from>
    <xdr:to>
      <xdr:col>3</xdr:col>
      <xdr:colOff>10900770</xdr:colOff>
      <xdr:row>6</xdr:row>
      <xdr:rowOff>616590</xdr:rowOff>
    </xdr:to>
    <xdr:sp macro="" textlink="'18'!AB49">
      <xdr:nvSpPr>
        <xdr:cNvPr id="39" name="Rectángulo: esquinas redondeadas 38">
          <a:extLst>
            <a:ext uri="{FF2B5EF4-FFF2-40B4-BE49-F238E27FC236}">
              <a16:creationId xmlns:a16="http://schemas.microsoft.com/office/drawing/2014/main" id="{F5021706-96CA-404F-B692-1EE498397C06}"/>
            </a:ext>
          </a:extLst>
        </xdr:cNvPr>
        <xdr:cNvSpPr/>
      </xdr:nvSpPr>
      <xdr:spPr>
        <a:xfrm>
          <a:off x="10968990" y="3592830"/>
          <a:ext cx="1692000" cy="468000"/>
        </a:xfrm>
        <a:prstGeom prst="roundRect">
          <a:avLst/>
        </a:prstGeom>
        <a:solidFill>
          <a:srgbClr val="92D05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fld id="{AC186501-73B7-484A-AC63-8B7A52B9064B}" type="TxLink">
            <a:rPr lang="en-US" sz="1000" b="1" i="0" u="none" strike="noStrike">
              <a:solidFill>
                <a:srgbClr val="000000"/>
              </a:solidFill>
              <a:latin typeface="Arial"/>
              <a:cs typeface="Arial"/>
            </a:rPr>
            <a:pPr algn="ctr"/>
            <a:t>Nuevas variaciones de productos actuales</a:t>
          </a:fld>
          <a:endParaRPr lang="es-CO" sz="1100" b="1">
            <a:solidFill>
              <a:sysClr val="windowText" lastClr="000000"/>
            </a:solidFill>
          </a:endParaRPr>
        </a:p>
      </xdr:txBody>
    </xdr:sp>
    <xdr:clientData/>
  </xdr:twoCellAnchor>
  <xdr:twoCellAnchor>
    <xdr:from>
      <xdr:col>3</xdr:col>
      <xdr:colOff>11010900</xdr:colOff>
      <xdr:row>6</xdr:row>
      <xdr:rowOff>148590</xdr:rowOff>
    </xdr:from>
    <xdr:to>
      <xdr:col>4</xdr:col>
      <xdr:colOff>427080</xdr:colOff>
      <xdr:row>6</xdr:row>
      <xdr:rowOff>616590</xdr:rowOff>
    </xdr:to>
    <xdr:sp macro="" textlink="'18'!AB50">
      <xdr:nvSpPr>
        <xdr:cNvPr id="40" name="Rectángulo: esquinas redondeadas 39">
          <a:extLst>
            <a:ext uri="{FF2B5EF4-FFF2-40B4-BE49-F238E27FC236}">
              <a16:creationId xmlns:a16="http://schemas.microsoft.com/office/drawing/2014/main" id="{83CD8EB5-1B98-4ADC-BB24-EF35035F0C66}"/>
            </a:ext>
          </a:extLst>
        </xdr:cNvPr>
        <xdr:cNvSpPr/>
      </xdr:nvSpPr>
      <xdr:spPr>
        <a:xfrm>
          <a:off x="12771120" y="3592830"/>
          <a:ext cx="1692000" cy="468000"/>
        </a:xfrm>
        <a:prstGeom prst="roundRect">
          <a:avLst/>
        </a:prstGeom>
        <a:solidFill>
          <a:srgbClr val="92D05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fld id="{DD84D3AB-1381-4374-8D87-8765AEFE1D25}" type="TxLink">
            <a:rPr lang="en-US" sz="1000" b="1" i="0" u="none" strike="noStrike">
              <a:solidFill>
                <a:srgbClr val="000000"/>
              </a:solidFill>
              <a:latin typeface="Arial"/>
              <a:cs typeface="Arial"/>
            </a:rPr>
            <a:pPr algn="ctr"/>
            <a:t>Nuevos clientes Hard Discount</a:t>
          </a:fld>
          <a:endParaRPr lang="es-CO" sz="1100" b="1">
            <a:solidFill>
              <a:sysClr val="windowText" lastClr="000000"/>
            </a:solidFill>
          </a:endParaRPr>
        </a:p>
      </xdr:txBody>
    </xdr:sp>
    <xdr:clientData/>
  </xdr:twoCellAnchor>
  <xdr:twoCellAnchor>
    <xdr:from>
      <xdr:col>3</xdr:col>
      <xdr:colOff>2822940</xdr:colOff>
      <xdr:row>5</xdr:row>
      <xdr:rowOff>929130</xdr:rowOff>
    </xdr:from>
    <xdr:to>
      <xdr:col>3</xdr:col>
      <xdr:colOff>3459480</xdr:colOff>
      <xdr:row>5</xdr:row>
      <xdr:rowOff>932940</xdr:rowOff>
    </xdr:to>
    <xdr:cxnSp macro="">
      <xdr:nvCxnSpPr>
        <xdr:cNvPr id="42" name="Conector: angular 41">
          <a:extLst>
            <a:ext uri="{FF2B5EF4-FFF2-40B4-BE49-F238E27FC236}">
              <a16:creationId xmlns:a16="http://schemas.microsoft.com/office/drawing/2014/main" id="{D9C7174C-A61B-4A6F-A133-BC16FE7E5A5E}"/>
            </a:ext>
          </a:extLst>
        </xdr:cNvPr>
        <xdr:cNvCxnSpPr>
          <a:stCxn id="22" idx="3"/>
          <a:endCxn id="8" idx="1"/>
        </xdr:cNvCxnSpPr>
      </xdr:nvCxnSpPr>
      <xdr:spPr>
        <a:xfrm>
          <a:off x="4583160" y="1843530"/>
          <a:ext cx="636540" cy="3810"/>
        </a:xfrm>
        <a:prstGeom prst="bentConnector3">
          <a:avLst>
            <a:gd name="adj1" fmla="val 50000"/>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1742940</xdr:colOff>
      <xdr:row>5</xdr:row>
      <xdr:rowOff>659130</xdr:rowOff>
    </xdr:from>
    <xdr:to>
      <xdr:col>3</xdr:col>
      <xdr:colOff>9837900</xdr:colOff>
      <xdr:row>5</xdr:row>
      <xdr:rowOff>678180</xdr:rowOff>
    </xdr:to>
    <xdr:cxnSp macro="">
      <xdr:nvCxnSpPr>
        <xdr:cNvPr id="44" name="Conector: angular 43">
          <a:extLst>
            <a:ext uri="{FF2B5EF4-FFF2-40B4-BE49-F238E27FC236}">
              <a16:creationId xmlns:a16="http://schemas.microsoft.com/office/drawing/2014/main" id="{659D09C4-AD04-40AB-875A-DD4C53B66ABD}"/>
            </a:ext>
          </a:extLst>
        </xdr:cNvPr>
        <xdr:cNvCxnSpPr>
          <a:stCxn id="22" idx="0"/>
          <a:endCxn id="15" idx="0"/>
        </xdr:cNvCxnSpPr>
      </xdr:nvCxnSpPr>
      <xdr:spPr>
        <a:xfrm rot="16200000" flipH="1">
          <a:off x="7541115" y="-2464425"/>
          <a:ext cx="19050" cy="8094960"/>
        </a:xfrm>
        <a:prstGeom prst="bentConnector3">
          <a:avLst>
            <a:gd name="adj1" fmla="val -1200000"/>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4539480</xdr:colOff>
      <xdr:row>5</xdr:row>
      <xdr:rowOff>1202940</xdr:rowOff>
    </xdr:from>
    <xdr:to>
      <xdr:col>3</xdr:col>
      <xdr:colOff>5383530</xdr:colOff>
      <xdr:row>5</xdr:row>
      <xdr:rowOff>1881630</xdr:rowOff>
    </xdr:to>
    <xdr:cxnSp macro="">
      <xdr:nvCxnSpPr>
        <xdr:cNvPr id="49" name="Conector: angular 48">
          <a:extLst>
            <a:ext uri="{FF2B5EF4-FFF2-40B4-BE49-F238E27FC236}">
              <a16:creationId xmlns:a16="http://schemas.microsoft.com/office/drawing/2014/main" id="{AEF895DA-CFC6-4768-8594-0D5AA75A6573}"/>
            </a:ext>
          </a:extLst>
        </xdr:cNvPr>
        <xdr:cNvCxnSpPr>
          <a:stCxn id="19" idx="1"/>
          <a:endCxn id="8" idx="2"/>
        </xdr:cNvCxnSpPr>
      </xdr:nvCxnSpPr>
      <xdr:spPr>
        <a:xfrm rot="10800000">
          <a:off x="6299700" y="2117340"/>
          <a:ext cx="844050" cy="678690"/>
        </a:xfrm>
        <a:prstGeom prst="bentConnector2">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1742940</xdr:colOff>
      <xdr:row>5</xdr:row>
      <xdr:rowOff>1199130</xdr:rowOff>
    </xdr:from>
    <xdr:to>
      <xdr:col>3</xdr:col>
      <xdr:colOff>9843000</xdr:colOff>
      <xdr:row>5</xdr:row>
      <xdr:rowOff>2144010</xdr:rowOff>
    </xdr:to>
    <xdr:cxnSp macro="">
      <xdr:nvCxnSpPr>
        <xdr:cNvPr id="52" name="Conector: angular 51">
          <a:extLst>
            <a:ext uri="{FF2B5EF4-FFF2-40B4-BE49-F238E27FC236}">
              <a16:creationId xmlns:a16="http://schemas.microsoft.com/office/drawing/2014/main" id="{EE4973C4-502E-4317-A502-AD2ADFCB56DA}"/>
            </a:ext>
          </a:extLst>
        </xdr:cNvPr>
        <xdr:cNvCxnSpPr>
          <a:stCxn id="22" idx="2"/>
          <a:endCxn id="6" idx="2"/>
        </xdr:cNvCxnSpPr>
      </xdr:nvCxnSpPr>
      <xdr:spPr>
        <a:xfrm rot="16200000" flipH="1">
          <a:off x="7080750" y="-1464060"/>
          <a:ext cx="944880" cy="8100060"/>
        </a:xfrm>
        <a:prstGeom prst="bentConnector3">
          <a:avLst>
            <a:gd name="adj1" fmla="val 124194"/>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6463530</xdr:colOff>
      <xdr:row>5</xdr:row>
      <xdr:rowOff>948180</xdr:rowOff>
    </xdr:from>
    <xdr:to>
      <xdr:col>3</xdr:col>
      <xdr:colOff>8343900</xdr:colOff>
      <xdr:row>5</xdr:row>
      <xdr:rowOff>1611630</xdr:rowOff>
    </xdr:to>
    <xdr:cxnSp macro="">
      <xdr:nvCxnSpPr>
        <xdr:cNvPr id="55" name="Conector: angular 54">
          <a:extLst>
            <a:ext uri="{FF2B5EF4-FFF2-40B4-BE49-F238E27FC236}">
              <a16:creationId xmlns:a16="http://schemas.microsoft.com/office/drawing/2014/main" id="{74F9CE64-D50A-42B1-97FD-23F9E704B897}"/>
            </a:ext>
          </a:extLst>
        </xdr:cNvPr>
        <xdr:cNvCxnSpPr>
          <a:stCxn id="19" idx="0"/>
          <a:endCxn id="15" idx="1"/>
        </xdr:cNvCxnSpPr>
      </xdr:nvCxnSpPr>
      <xdr:spPr>
        <a:xfrm rot="5400000" flipH="1" flipV="1">
          <a:off x="8832210" y="1254120"/>
          <a:ext cx="663450" cy="1880370"/>
        </a:xfrm>
        <a:prstGeom prst="bentConnector2">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7543530</xdr:colOff>
      <xdr:row>5</xdr:row>
      <xdr:rowOff>1874010</xdr:rowOff>
    </xdr:from>
    <xdr:to>
      <xdr:col>3</xdr:col>
      <xdr:colOff>8763000</xdr:colOff>
      <xdr:row>5</xdr:row>
      <xdr:rowOff>1881630</xdr:rowOff>
    </xdr:to>
    <xdr:cxnSp macro="">
      <xdr:nvCxnSpPr>
        <xdr:cNvPr id="58" name="Conector: angular 57">
          <a:extLst>
            <a:ext uri="{FF2B5EF4-FFF2-40B4-BE49-F238E27FC236}">
              <a16:creationId xmlns:a16="http://schemas.microsoft.com/office/drawing/2014/main" id="{55D62F87-466D-495B-B09C-3E5928245CAC}"/>
            </a:ext>
          </a:extLst>
        </xdr:cNvPr>
        <xdr:cNvCxnSpPr>
          <a:stCxn id="19" idx="3"/>
          <a:endCxn id="6" idx="1"/>
        </xdr:cNvCxnSpPr>
      </xdr:nvCxnSpPr>
      <xdr:spPr>
        <a:xfrm flipV="1">
          <a:off x="9303750" y="2788410"/>
          <a:ext cx="1219470" cy="7620"/>
        </a:xfrm>
        <a:prstGeom prst="bentConnector3">
          <a:avLst>
            <a:gd name="adj1" fmla="val 50000"/>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9837900</xdr:colOff>
      <xdr:row>5</xdr:row>
      <xdr:rowOff>1218180</xdr:rowOff>
    </xdr:from>
    <xdr:to>
      <xdr:col>3</xdr:col>
      <xdr:colOff>9843000</xdr:colOff>
      <xdr:row>5</xdr:row>
      <xdr:rowOff>1604010</xdr:rowOff>
    </xdr:to>
    <xdr:cxnSp macro="">
      <xdr:nvCxnSpPr>
        <xdr:cNvPr id="63" name="Conector: angular 62">
          <a:extLst>
            <a:ext uri="{FF2B5EF4-FFF2-40B4-BE49-F238E27FC236}">
              <a16:creationId xmlns:a16="http://schemas.microsoft.com/office/drawing/2014/main" id="{FC3E6CAB-3621-45C6-8B86-66D8B66ACCAA}"/>
            </a:ext>
          </a:extLst>
        </xdr:cNvPr>
        <xdr:cNvCxnSpPr>
          <a:stCxn id="6" idx="0"/>
          <a:endCxn id="15" idx="2"/>
        </xdr:cNvCxnSpPr>
      </xdr:nvCxnSpPr>
      <xdr:spPr>
        <a:xfrm rot="16200000" flipV="1">
          <a:off x="11407755" y="2322945"/>
          <a:ext cx="385830" cy="5100"/>
        </a:xfrm>
        <a:prstGeom prst="bentConnector3">
          <a:avLst>
            <a:gd name="adj1" fmla="val 50000"/>
          </a:avLst>
        </a:prstGeom>
        <a:ln w="57150">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16</xdr:col>
      <xdr:colOff>261937</xdr:colOff>
      <xdr:row>56</xdr:row>
      <xdr:rowOff>0</xdr:rowOff>
    </xdr:from>
    <xdr:to>
      <xdr:col>39</xdr:col>
      <xdr:colOff>0</xdr:colOff>
      <xdr:row>56</xdr:row>
      <xdr:rowOff>13609</xdr:rowOff>
    </xdr:to>
    <xdr:cxnSp macro="">
      <xdr:nvCxnSpPr>
        <xdr:cNvPr id="2" name="1 Conector recto">
          <a:extLst>
            <a:ext uri="{FF2B5EF4-FFF2-40B4-BE49-F238E27FC236}">
              <a16:creationId xmlns:a16="http://schemas.microsoft.com/office/drawing/2014/main" id="{00000000-0008-0000-0700-000002000000}"/>
            </a:ext>
          </a:extLst>
        </xdr:cNvPr>
        <xdr:cNvCxnSpPr/>
      </xdr:nvCxnSpPr>
      <xdr:spPr>
        <a:xfrm>
          <a:off x="18445162" y="19964400"/>
          <a:ext cx="27341513" cy="13609"/>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38100</xdr:colOff>
      <xdr:row>15</xdr:row>
      <xdr:rowOff>38100</xdr:rowOff>
    </xdr:from>
    <xdr:to>
      <xdr:col>27</xdr:col>
      <xdr:colOff>467591</xdr:colOff>
      <xdr:row>55</xdr:row>
      <xdr:rowOff>259773</xdr:rowOff>
    </xdr:to>
    <xdr:cxnSp macro="">
      <xdr:nvCxnSpPr>
        <xdr:cNvPr id="4" name="3 Conector recto">
          <a:extLst>
            <a:ext uri="{FF2B5EF4-FFF2-40B4-BE49-F238E27FC236}">
              <a16:creationId xmlns:a16="http://schemas.microsoft.com/office/drawing/2014/main" id="{00000000-0008-0000-0700-000004000000}"/>
            </a:ext>
          </a:extLst>
        </xdr:cNvPr>
        <xdr:cNvCxnSpPr/>
      </xdr:nvCxnSpPr>
      <xdr:spPr>
        <a:xfrm>
          <a:off x="24841200" y="9277350"/>
          <a:ext cx="7439891" cy="10632498"/>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38100</xdr:colOff>
      <xdr:row>14</xdr:row>
      <xdr:rowOff>723900</xdr:rowOff>
    </xdr:from>
    <xdr:to>
      <xdr:col>36</xdr:col>
      <xdr:colOff>744682</xdr:colOff>
      <xdr:row>56</xdr:row>
      <xdr:rowOff>5446</xdr:rowOff>
    </xdr:to>
    <xdr:cxnSp macro="">
      <xdr:nvCxnSpPr>
        <xdr:cNvPr id="5" name="4 Conector recto">
          <a:extLst>
            <a:ext uri="{FF2B5EF4-FFF2-40B4-BE49-F238E27FC236}">
              <a16:creationId xmlns:a16="http://schemas.microsoft.com/office/drawing/2014/main" id="{00000000-0008-0000-0700-000005000000}"/>
            </a:ext>
          </a:extLst>
        </xdr:cNvPr>
        <xdr:cNvCxnSpPr/>
      </xdr:nvCxnSpPr>
      <xdr:spPr>
        <a:xfrm>
          <a:off x="38080950" y="9201150"/>
          <a:ext cx="6164407" cy="10768696"/>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42333</xdr:colOff>
      <xdr:row>56</xdr:row>
      <xdr:rowOff>17319</xdr:rowOff>
    </xdr:from>
    <xdr:to>
      <xdr:col>27</xdr:col>
      <xdr:colOff>467591</xdr:colOff>
      <xdr:row>97</xdr:row>
      <xdr:rowOff>42333</xdr:rowOff>
    </xdr:to>
    <xdr:cxnSp macro="">
      <xdr:nvCxnSpPr>
        <xdr:cNvPr id="6" name="5 Conector recto">
          <a:extLst>
            <a:ext uri="{FF2B5EF4-FFF2-40B4-BE49-F238E27FC236}">
              <a16:creationId xmlns:a16="http://schemas.microsoft.com/office/drawing/2014/main" id="{00000000-0008-0000-0700-000006000000}"/>
            </a:ext>
          </a:extLst>
        </xdr:cNvPr>
        <xdr:cNvCxnSpPr/>
      </xdr:nvCxnSpPr>
      <xdr:spPr>
        <a:xfrm flipV="1">
          <a:off x="23407158" y="19981719"/>
          <a:ext cx="8873933" cy="8997564"/>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1028700</xdr:colOff>
      <xdr:row>55</xdr:row>
      <xdr:rowOff>259776</xdr:rowOff>
    </xdr:from>
    <xdr:to>
      <xdr:col>36</xdr:col>
      <xdr:colOff>744682</xdr:colOff>
      <xdr:row>97</xdr:row>
      <xdr:rowOff>38100</xdr:rowOff>
    </xdr:to>
    <xdr:cxnSp macro="">
      <xdr:nvCxnSpPr>
        <xdr:cNvPr id="12" name="11 Conector recto">
          <a:extLst>
            <a:ext uri="{FF2B5EF4-FFF2-40B4-BE49-F238E27FC236}">
              <a16:creationId xmlns:a16="http://schemas.microsoft.com/office/drawing/2014/main" id="{00000000-0008-0000-0700-00000C000000}"/>
            </a:ext>
          </a:extLst>
        </xdr:cNvPr>
        <xdr:cNvCxnSpPr/>
      </xdr:nvCxnSpPr>
      <xdr:spPr>
        <a:xfrm flipV="1">
          <a:off x="39071550" y="19909851"/>
          <a:ext cx="5173807" cy="9065199"/>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46</xdr:col>
      <xdr:colOff>63500</xdr:colOff>
      <xdr:row>1</xdr:row>
      <xdr:rowOff>225423</xdr:rowOff>
    </xdr:from>
    <xdr:to>
      <xdr:col>48</xdr:col>
      <xdr:colOff>242513</xdr:colOff>
      <xdr:row>3</xdr:row>
      <xdr:rowOff>444500</xdr:rowOff>
    </xdr:to>
    <xdr:pic>
      <xdr:nvPicPr>
        <xdr:cNvPr id="13" name="Picture 2">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1466750" y="225423"/>
          <a:ext cx="1639513" cy="126682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3174</xdr:rowOff>
    </xdr:from>
    <xdr:to>
      <xdr:col>1</xdr:col>
      <xdr:colOff>428625</xdr:colOff>
      <xdr:row>2</xdr:row>
      <xdr:rowOff>161924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E183195-251E-41FB-98E3-6E569158D14B}"/>
            </a:ext>
          </a:extLst>
        </xdr:cNvPr>
        <xdr:cNvSpPr/>
      </xdr:nvSpPr>
      <xdr:spPr>
        <a:xfrm>
          <a:off x="0" y="3174"/>
          <a:ext cx="1190625" cy="51435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12</xdr:col>
      <xdr:colOff>285750</xdr:colOff>
      <xdr:row>3</xdr:row>
      <xdr:rowOff>138112</xdr:rowOff>
    </xdr:from>
    <xdr:to>
      <xdr:col>20</xdr:col>
      <xdr:colOff>157350</xdr:colOff>
      <xdr:row>22</xdr:row>
      <xdr:rowOff>89212</xdr:rowOff>
    </xdr:to>
    <xdr:graphicFrame macro="">
      <xdr:nvGraphicFramePr>
        <xdr:cNvPr id="3" name="Gráfico 2">
          <a:extLst>
            <a:ext uri="{FF2B5EF4-FFF2-40B4-BE49-F238E27FC236}">
              <a16:creationId xmlns:a16="http://schemas.microsoft.com/office/drawing/2014/main" id="{F8249C03-ABCA-413A-A552-C77C442AA5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1473201</xdr:colOff>
      <xdr:row>3</xdr:row>
      <xdr:rowOff>99360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63F270B-F24B-4B78-A888-BCCB6561CDEE}"/>
            </a:ext>
          </a:extLst>
        </xdr:cNvPr>
        <xdr:cNvSpPr/>
      </xdr:nvSpPr>
      <xdr:spPr>
        <a:xfrm>
          <a:off x="1" y="0"/>
          <a:ext cx="1473200" cy="65816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9</xdr:col>
      <xdr:colOff>414866</xdr:colOff>
      <xdr:row>16</xdr:row>
      <xdr:rowOff>76200</xdr:rowOff>
    </xdr:from>
    <xdr:to>
      <xdr:col>15</xdr:col>
      <xdr:colOff>736600</xdr:colOff>
      <xdr:row>35</xdr:row>
      <xdr:rowOff>67734</xdr:rowOff>
    </xdr:to>
    <xdr:graphicFrame macro="">
      <xdr:nvGraphicFramePr>
        <xdr:cNvPr id="8" name="Gráfico 7">
          <a:extLst>
            <a:ext uri="{FF2B5EF4-FFF2-40B4-BE49-F238E27FC236}">
              <a16:creationId xmlns:a16="http://schemas.microsoft.com/office/drawing/2014/main" id="{D1414C98-8D26-476F-B2CD-97E40C6FF3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0</xdr:row>
      <xdr:rowOff>104775</xdr:rowOff>
    </xdr:from>
    <xdr:to>
      <xdr:col>0</xdr:col>
      <xdr:colOff>1579245</xdr:colOff>
      <xdr:row>0</xdr:row>
      <xdr:rowOff>752775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6AD6319-5329-40D7-972C-FFEE0DF632C4}"/>
            </a:ext>
          </a:extLst>
        </xdr:cNvPr>
        <xdr:cNvSpPr/>
      </xdr:nvSpPr>
      <xdr:spPr>
        <a:xfrm>
          <a:off x="142875" y="104775"/>
          <a:ext cx="1436370" cy="648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8</xdr:col>
      <xdr:colOff>751114</xdr:colOff>
      <xdr:row>0</xdr:row>
      <xdr:rowOff>263977</xdr:rowOff>
    </xdr:from>
    <xdr:to>
      <xdr:col>20</xdr:col>
      <xdr:colOff>707572</xdr:colOff>
      <xdr:row>32</xdr:row>
      <xdr:rowOff>65313</xdr:rowOff>
    </xdr:to>
    <xdr:graphicFrame macro="">
      <xdr:nvGraphicFramePr>
        <xdr:cNvPr id="3" name="Gráfico 2">
          <a:extLst>
            <a:ext uri="{FF2B5EF4-FFF2-40B4-BE49-F238E27FC236}">
              <a16:creationId xmlns:a16="http://schemas.microsoft.com/office/drawing/2014/main" id="{8D4389C3-2E08-47DC-AC9E-ADF51A488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1085850</xdr:colOff>
      <xdr:row>2</xdr:row>
      <xdr:rowOff>28575</xdr:rowOff>
    </xdr:from>
    <xdr:to>
      <xdr:col>5</xdr:col>
      <xdr:colOff>1085850</xdr:colOff>
      <xdr:row>5</xdr:row>
      <xdr:rowOff>5445</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933950" y="2857500"/>
          <a:ext cx="0" cy="674916"/>
        </a:xfrm>
        <a:prstGeom prst="rect">
          <a:avLst/>
        </a:prstGeom>
        <a:noFill/>
        <a:ln w="9525">
          <a:noFill/>
          <a:miter lim="800000"/>
          <a:headEnd/>
          <a:tailEnd/>
        </a:ln>
      </xdr:spPr>
    </xdr:pic>
    <xdr:clientData/>
  </xdr:twoCellAnchor>
  <xdr:twoCellAnchor editAs="oneCell">
    <xdr:from>
      <xdr:col>5</xdr:col>
      <xdr:colOff>1085850</xdr:colOff>
      <xdr:row>2</xdr:row>
      <xdr:rowOff>28575</xdr:rowOff>
    </xdr:from>
    <xdr:to>
      <xdr:col>5</xdr:col>
      <xdr:colOff>1085850</xdr:colOff>
      <xdr:row>5</xdr:row>
      <xdr:rowOff>23135</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933950" y="2857500"/>
          <a:ext cx="0" cy="692606"/>
        </a:xfrm>
        <a:prstGeom prst="rect">
          <a:avLst/>
        </a:prstGeom>
        <a:noFill/>
        <a:ln w="9525">
          <a:noFill/>
          <a:miter lim="800000"/>
          <a:headEnd/>
          <a:tailEnd/>
        </a:ln>
      </xdr:spPr>
    </xdr:pic>
    <xdr:clientData/>
  </xdr:twoCellAnchor>
  <xdr:twoCellAnchor editAs="oneCell">
    <xdr:from>
      <xdr:col>5</xdr:col>
      <xdr:colOff>1085850</xdr:colOff>
      <xdr:row>4</xdr:row>
      <xdr:rowOff>28575</xdr:rowOff>
    </xdr:from>
    <xdr:to>
      <xdr:col>5</xdr:col>
      <xdr:colOff>1085850</xdr:colOff>
      <xdr:row>5</xdr:row>
      <xdr:rowOff>152400</xdr:rowOff>
    </xdr:to>
    <xdr:pic>
      <xdr:nvPicPr>
        <xdr:cNvPr id="6" name="Picture 2">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933950" y="3000375"/>
          <a:ext cx="0" cy="357868"/>
        </a:xfrm>
        <a:prstGeom prst="rect">
          <a:avLst/>
        </a:prstGeom>
        <a:noFill/>
        <a:ln w="9525">
          <a:noFill/>
          <a:miter lim="800000"/>
          <a:headEnd/>
          <a:tailEnd/>
        </a:ln>
      </xdr:spPr>
    </xdr:pic>
    <xdr:clientData/>
  </xdr:twoCellAnchor>
  <xdr:twoCellAnchor>
    <xdr:from>
      <xdr:col>1</xdr:col>
      <xdr:colOff>1409700</xdr:colOff>
      <xdr:row>49</xdr:row>
      <xdr:rowOff>16328</xdr:rowOff>
    </xdr:from>
    <xdr:to>
      <xdr:col>7</xdr:col>
      <xdr:colOff>937260</xdr:colOff>
      <xdr:row>73</xdr:row>
      <xdr:rowOff>144779</xdr:rowOff>
    </xdr:to>
    <xdr:graphicFrame macro="">
      <xdr:nvGraphicFramePr>
        <xdr:cNvPr id="7" name="14 Gráfico">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87</xdr:row>
      <xdr:rowOff>19049</xdr:rowOff>
    </xdr:from>
    <xdr:to>
      <xdr:col>5</xdr:col>
      <xdr:colOff>1</xdr:colOff>
      <xdr:row>106</xdr:row>
      <xdr:rowOff>209550</xdr:rowOff>
    </xdr:to>
    <xdr:graphicFrame macro="">
      <xdr:nvGraphicFramePr>
        <xdr:cNvPr id="8" name="21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1426029</xdr:colOff>
      <xdr:row>87</xdr:row>
      <xdr:rowOff>15874</xdr:rowOff>
    </xdr:from>
    <xdr:to>
      <xdr:col>9</xdr:col>
      <xdr:colOff>1</xdr:colOff>
      <xdr:row>106</xdr:row>
      <xdr:rowOff>206375</xdr:rowOff>
    </xdr:to>
    <xdr:graphicFrame macro="">
      <xdr:nvGraphicFramePr>
        <xdr:cNvPr id="9" name="24 Gráfico">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114</xdr:row>
      <xdr:rowOff>122464</xdr:rowOff>
    </xdr:from>
    <xdr:to>
      <xdr:col>5</xdr:col>
      <xdr:colOff>10583</xdr:colOff>
      <xdr:row>133</xdr:row>
      <xdr:rowOff>217714</xdr:rowOff>
    </xdr:to>
    <xdr:graphicFrame macro="">
      <xdr:nvGraphicFramePr>
        <xdr:cNvPr id="10" name="26 Gráfico">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13758</xdr:colOff>
      <xdr:row>114</xdr:row>
      <xdr:rowOff>119744</xdr:rowOff>
    </xdr:from>
    <xdr:to>
      <xdr:col>8</xdr:col>
      <xdr:colOff>1418168</xdr:colOff>
      <xdr:row>133</xdr:row>
      <xdr:rowOff>223008</xdr:rowOff>
    </xdr:to>
    <xdr:graphicFrame macro="">
      <xdr:nvGraphicFramePr>
        <xdr:cNvPr id="12" name="29 Gráfico">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1085850</xdr:colOff>
      <xdr:row>2</xdr:row>
      <xdr:rowOff>28575</xdr:rowOff>
    </xdr:from>
    <xdr:to>
      <xdr:col>5</xdr:col>
      <xdr:colOff>1085850</xdr:colOff>
      <xdr:row>2</xdr:row>
      <xdr:rowOff>142877</xdr:rowOff>
    </xdr:to>
    <xdr:pic>
      <xdr:nvPicPr>
        <xdr:cNvPr id="13" name="Picture 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933950" y="2857500"/>
          <a:ext cx="0" cy="115662"/>
        </a:xfrm>
        <a:prstGeom prst="rect">
          <a:avLst/>
        </a:prstGeom>
        <a:noFill/>
        <a:ln w="9525">
          <a:noFill/>
          <a:miter lim="800000"/>
          <a:headEnd/>
          <a:tailEnd/>
        </a:ln>
      </xdr:spPr>
    </xdr:pic>
    <xdr:clientData/>
  </xdr:twoCellAnchor>
  <xdr:twoCellAnchor editAs="oneCell">
    <xdr:from>
      <xdr:col>5</xdr:col>
      <xdr:colOff>1085850</xdr:colOff>
      <xdr:row>4</xdr:row>
      <xdr:rowOff>28575</xdr:rowOff>
    </xdr:from>
    <xdr:to>
      <xdr:col>5</xdr:col>
      <xdr:colOff>1085850</xdr:colOff>
      <xdr:row>7</xdr:row>
      <xdr:rowOff>40822</xdr:rowOff>
    </xdr:to>
    <xdr:pic>
      <xdr:nvPicPr>
        <xdr:cNvPr id="14" name="Picture 2">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933950" y="3000375"/>
          <a:ext cx="0" cy="703490"/>
        </a:xfrm>
        <a:prstGeom prst="rect">
          <a:avLst/>
        </a:prstGeom>
        <a:noFill/>
        <a:ln w="9525">
          <a:noFill/>
          <a:miter lim="800000"/>
          <a:headEnd/>
          <a:tailEnd/>
        </a:ln>
      </xdr:spPr>
    </xdr:pic>
    <xdr:clientData/>
  </xdr:twoCellAnchor>
  <xdr:twoCellAnchor>
    <xdr:from>
      <xdr:col>1</xdr:col>
      <xdr:colOff>97971</xdr:colOff>
      <xdr:row>1</xdr:row>
      <xdr:rowOff>108857</xdr:rowOff>
    </xdr:from>
    <xdr:to>
      <xdr:col>2</xdr:col>
      <xdr:colOff>64769</xdr:colOff>
      <xdr:row>2</xdr:row>
      <xdr:rowOff>158143</xdr:rowOff>
    </xdr:to>
    <xdr:sp macro="" textlink="">
      <xdr:nvSpPr>
        <xdr:cNvPr id="15" name="Rectángulo: esquinas redondeadas 14">
          <a:hlinkClick xmlns:r="http://schemas.openxmlformats.org/officeDocument/2006/relationships" r:id="rId7"/>
          <a:extLst>
            <a:ext uri="{FF2B5EF4-FFF2-40B4-BE49-F238E27FC236}">
              <a16:creationId xmlns:a16="http://schemas.microsoft.com/office/drawing/2014/main" id="{357A2415-E9B8-4DF2-AAA2-FDC4D769E3E9}"/>
            </a:ext>
          </a:extLst>
        </xdr:cNvPr>
        <xdr:cNvSpPr/>
      </xdr:nvSpPr>
      <xdr:spPr>
        <a:xfrm>
          <a:off x="195942" y="293914"/>
          <a:ext cx="1436370" cy="648000"/>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1</xdr:col>
      <xdr:colOff>1</xdr:colOff>
      <xdr:row>141</xdr:row>
      <xdr:rowOff>10885</xdr:rowOff>
    </xdr:from>
    <xdr:to>
      <xdr:col>5</xdr:col>
      <xdr:colOff>1</xdr:colOff>
      <xdr:row>160</xdr:row>
      <xdr:rowOff>209550</xdr:rowOff>
    </xdr:to>
    <xdr:graphicFrame macro="">
      <xdr:nvGraphicFramePr>
        <xdr:cNvPr id="16" name="21 Gráfico">
          <a:extLst>
            <a:ext uri="{FF2B5EF4-FFF2-40B4-BE49-F238E27FC236}">
              <a16:creationId xmlns:a16="http://schemas.microsoft.com/office/drawing/2014/main" id="{CD284662-4B64-4D92-9F67-83376F76E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1426029</xdr:colOff>
      <xdr:row>141</xdr:row>
      <xdr:rowOff>15874</xdr:rowOff>
    </xdr:from>
    <xdr:to>
      <xdr:col>9</xdr:col>
      <xdr:colOff>1</xdr:colOff>
      <xdr:row>160</xdr:row>
      <xdr:rowOff>206375</xdr:rowOff>
    </xdr:to>
    <xdr:graphicFrame macro="">
      <xdr:nvGraphicFramePr>
        <xdr:cNvPr id="17" name="24 Gráfico">
          <a:extLst>
            <a:ext uri="{FF2B5EF4-FFF2-40B4-BE49-F238E27FC236}">
              <a16:creationId xmlns:a16="http://schemas.microsoft.com/office/drawing/2014/main" id="{E1E1BE47-6BC7-4FAB-AB24-50021E352C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168</xdr:row>
      <xdr:rowOff>141514</xdr:rowOff>
    </xdr:from>
    <xdr:to>
      <xdr:col>5</xdr:col>
      <xdr:colOff>10583</xdr:colOff>
      <xdr:row>187</xdr:row>
      <xdr:rowOff>217714</xdr:rowOff>
    </xdr:to>
    <xdr:graphicFrame macro="">
      <xdr:nvGraphicFramePr>
        <xdr:cNvPr id="18" name="26 Gráfico">
          <a:extLst>
            <a:ext uri="{FF2B5EF4-FFF2-40B4-BE49-F238E27FC236}">
              <a16:creationId xmlns:a16="http://schemas.microsoft.com/office/drawing/2014/main" id="{A31A0C22-4CA5-4E4A-94C8-88552A1E5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13758</xdr:colOff>
      <xdr:row>168</xdr:row>
      <xdr:rowOff>141364</xdr:rowOff>
    </xdr:from>
    <xdr:to>
      <xdr:col>8</xdr:col>
      <xdr:colOff>1418168</xdr:colOff>
      <xdr:row>187</xdr:row>
      <xdr:rowOff>223007</xdr:rowOff>
    </xdr:to>
    <xdr:graphicFrame macro="">
      <xdr:nvGraphicFramePr>
        <xdr:cNvPr id="19" name="29 Gráfico">
          <a:extLst>
            <a:ext uri="{FF2B5EF4-FFF2-40B4-BE49-F238E27FC236}">
              <a16:creationId xmlns:a16="http://schemas.microsoft.com/office/drawing/2014/main" id="{C5D9546A-04AE-4D2E-AB91-CAC35A9B1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195</xdr:row>
      <xdr:rowOff>152400</xdr:rowOff>
    </xdr:from>
    <xdr:to>
      <xdr:col>5</xdr:col>
      <xdr:colOff>10583</xdr:colOff>
      <xdr:row>214</xdr:row>
      <xdr:rowOff>217714</xdr:rowOff>
    </xdr:to>
    <xdr:graphicFrame macro="">
      <xdr:nvGraphicFramePr>
        <xdr:cNvPr id="20" name="26 Gráfico">
          <a:extLst>
            <a:ext uri="{FF2B5EF4-FFF2-40B4-BE49-F238E27FC236}">
              <a16:creationId xmlns:a16="http://schemas.microsoft.com/office/drawing/2014/main" id="{6A5A099B-AE74-4D1B-B66F-F508A65DA3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13758</xdr:colOff>
      <xdr:row>195</xdr:row>
      <xdr:rowOff>141364</xdr:rowOff>
    </xdr:from>
    <xdr:to>
      <xdr:col>8</xdr:col>
      <xdr:colOff>1418168</xdr:colOff>
      <xdr:row>214</xdr:row>
      <xdr:rowOff>223007</xdr:rowOff>
    </xdr:to>
    <xdr:graphicFrame macro="">
      <xdr:nvGraphicFramePr>
        <xdr:cNvPr id="21" name="29 Gráfico">
          <a:extLst>
            <a:ext uri="{FF2B5EF4-FFF2-40B4-BE49-F238E27FC236}">
              <a16:creationId xmlns:a16="http://schemas.microsoft.com/office/drawing/2014/main" id="{CE910211-4F10-4801-A5F4-FD28D21DF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1085850</xdr:colOff>
      <xdr:row>9</xdr:row>
      <xdr:rowOff>0</xdr:rowOff>
    </xdr:from>
    <xdr:to>
      <xdr:col>4</xdr:col>
      <xdr:colOff>1085850</xdr:colOff>
      <xdr:row>11</xdr:row>
      <xdr:rowOff>142877</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2943225"/>
          <a:ext cx="0" cy="674916"/>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142877</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2943225"/>
          <a:ext cx="0" cy="674916"/>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160568</xdr:rowOff>
    </xdr:to>
    <xdr:pic>
      <xdr:nvPicPr>
        <xdr:cNvPr id="4" name="Picture 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2943225"/>
          <a:ext cx="0" cy="692607"/>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10</xdr:row>
      <xdr:rowOff>107496</xdr:rowOff>
    </xdr:to>
    <xdr:pic>
      <xdr:nvPicPr>
        <xdr:cNvPr id="7" name="Picture 2">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3181350"/>
          <a:ext cx="0" cy="357868"/>
        </a:xfrm>
        <a:prstGeom prst="rect">
          <a:avLst/>
        </a:prstGeom>
        <a:noFill/>
        <a:ln w="9525">
          <a:noFill/>
          <a:miter lim="800000"/>
          <a:headEnd/>
          <a:tailEnd/>
        </a:ln>
      </xdr:spPr>
    </xdr:pic>
    <xdr:clientData/>
  </xdr:twoCellAnchor>
  <xdr:twoCellAnchor>
    <xdr:from>
      <xdr:col>1</xdr:col>
      <xdr:colOff>1051560</xdr:colOff>
      <xdr:row>47</xdr:row>
      <xdr:rowOff>27214</xdr:rowOff>
    </xdr:from>
    <xdr:to>
      <xdr:col>8</xdr:col>
      <xdr:colOff>685800</xdr:colOff>
      <xdr:row>71</xdr:row>
      <xdr:rowOff>144780</xdr:rowOff>
    </xdr:to>
    <xdr:graphicFrame macro="">
      <xdr:nvGraphicFramePr>
        <xdr:cNvPr id="8" name="23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15875</xdr:colOff>
      <xdr:row>105</xdr:row>
      <xdr:rowOff>29482</xdr:rowOff>
    </xdr:from>
    <xdr:to>
      <xdr:col>5</xdr:col>
      <xdr:colOff>22860</xdr:colOff>
      <xdr:row>124</xdr:row>
      <xdr:rowOff>97518</xdr:rowOff>
    </xdr:to>
    <xdr:graphicFrame macro="">
      <xdr:nvGraphicFramePr>
        <xdr:cNvPr id="9" name="31 Gráfico">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15240</xdr:colOff>
      <xdr:row>105</xdr:row>
      <xdr:rowOff>29482</xdr:rowOff>
    </xdr:from>
    <xdr:to>
      <xdr:col>9</xdr:col>
      <xdr:colOff>0</xdr:colOff>
      <xdr:row>124</xdr:row>
      <xdr:rowOff>97518</xdr:rowOff>
    </xdr:to>
    <xdr:graphicFrame macro="">
      <xdr:nvGraphicFramePr>
        <xdr:cNvPr id="10" name="32 Gráfico">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13607</xdr:colOff>
      <xdr:row>131</xdr:row>
      <xdr:rowOff>54429</xdr:rowOff>
    </xdr:from>
    <xdr:to>
      <xdr:col>5</xdr:col>
      <xdr:colOff>0</xdr:colOff>
      <xdr:row>150</xdr:row>
      <xdr:rowOff>108857</xdr:rowOff>
    </xdr:to>
    <xdr:graphicFrame macro="">
      <xdr:nvGraphicFramePr>
        <xdr:cNvPr id="11" name="35 Gráfico">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6803</xdr:colOff>
      <xdr:row>131</xdr:row>
      <xdr:rowOff>54429</xdr:rowOff>
    </xdr:from>
    <xdr:to>
      <xdr:col>9</xdr:col>
      <xdr:colOff>0</xdr:colOff>
      <xdr:row>150</xdr:row>
      <xdr:rowOff>108857</xdr:rowOff>
    </xdr:to>
    <xdr:graphicFrame macro="">
      <xdr:nvGraphicFramePr>
        <xdr:cNvPr id="12" name="36 Gráfico">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157</xdr:row>
      <xdr:rowOff>95250</xdr:rowOff>
    </xdr:from>
    <xdr:to>
      <xdr:col>5</xdr:col>
      <xdr:colOff>0</xdr:colOff>
      <xdr:row>176</xdr:row>
      <xdr:rowOff>122464</xdr:rowOff>
    </xdr:to>
    <xdr:graphicFrame macro="">
      <xdr:nvGraphicFramePr>
        <xdr:cNvPr id="13" name="37 Gráfico">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1425120</xdr:colOff>
      <xdr:row>157</xdr:row>
      <xdr:rowOff>95250</xdr:rowOff>
    </xdr:from>
    <xdr:to>
      <xdr:col>9</xdr:col>
      <xdr:colOff>0</xdr:colOff>
      <xdr:row>176</xdr:row>
      <xdr:rowOff>122464</xdr:rowOff>
    </xdr:to>
    <xdr:graphicFrame macro="">
      <xdr:nvGraphicFramePr>
        <xdr:cNvPr id="14" name="38 Gráfico">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4</xdr:col>
      <xdr:colOff>1085850</xdr:colOff>
      <xdr:row>9</xdr:row>
      <xdr:rowOff>0</xdr:rowOff>
    </xdr:from>
    <xdr:to>
      <xdr:col>4</xdr:col>
      <xdr:colOff>1085850</xdr:colOff>
      <xdr:row>11</xdr:row>
      <xdr:rowOff>228600</xdr:rowOff>
    </xdr:to>
    <xdr:pic>
      <xdr:nvPicPr>
        <xdr:cNvPr id="16" name="Picture 2">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2943225"/>
          <a:ext cx="0" cy="770166"/>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255817</xdr:rowOff>
    </xdr:to>
    <xdr:pic>
      <xdr:nvPicPr>
        <xdr:cNvPr id="17" name="Picture 2">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2943225"/>
          <a:ext cx="0" cy="787856"/>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10</xdr:row>
      <xdr:rowOff>107496</xdr:rowOff>
    </xdr:to>
    <xdr:pic>
      <xdr:nvPicPr>
        <xdr:cNvPr id="18" name="Picture 2">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3181350"/>
          <a:ext cx="0" cy="357868"/>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9</xdr:row>
      <xdr:rowOff>212273</xdr:rowOff>
    </xdr:to>
    <xdr:pic>
      <xdr:nvPicPr>
        <xdr:cNvPr id="19" name="Picture 2">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2943225"/>
          <a:ext cx="0" cy="210912"/>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170090</xdr:rowOff>
    </xdr:to>
    <xdr:pic>
      <xdr:nvPicPr>
        <xdr:cNvPr id="20" name="Picture 2">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3181350"/>
          <a:ext cx="0" cy="703490"/>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153760</xdr:rowOff>
    </xdr:to>
    <xdr:pic>
      <xdr:nvPicPr>
        <xdr:cNvPr id="21" name="Picture 2">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324350" y="3181350"/>
          <a:ext cx="0" cy="687160"/>
        </a:xfrm>
        <a:prstGeom prst="rect">
          <a:avLst/>
        </a:prstGeom>
        <a:noFill/>
        <a:ln w="9525">
          <a:noFill/>
          <a:miter lim="800000"/>
          <a:headEnd/>
          <a:tailEnd/>
        </a:ln>
      </xdr:spPr>
    </xdr:pic>
    <xdr:clientData/>
  </xdr:twoCellAnchor>
  <xdr:twoCellAnchor>
    <xdr:from>
      <xdr:col>1</xdr:col>
      <xdr:colOff>97971</xdr:colOff>
      <xdr:row>1</xdr:row>
      <xdr:rowOff>108857</xdr:rowOff>
    </xdr:from>
    <xdr:to>
      <xdr:col>2</xdr:col>
      <xdr:colOff>64769</xdr:colOff>
      <xdr:row>2</xdr:row>
      <xdr:rowOff>158143</xdr:rowOff>
    </xdr:to>
    <xdr:sp macro="" textlink="">
      <xdr:nvSpPr>
        <xdr:cNvPr id="31" name="Rectángulo: esquinas redondeadas 30">
          <a:hlinkClick xmlns:r="http://schemas.openxmlformats.org/officeDocument/2006/relationships" r:id="rId9"/>
          <a:extLst>
            <a:ext uri="{FF2B5EF4-FFF2-40B4-BE49-F238E27FC236}">
              <a16:creationId xmlns:a16="http://schemas.microsoft.com/office/drawing/2014/main" id="{72D4E91C-E687-4ECB-B138-C73A69ABBFD3}"/>
            </a:ext>
          </a:extLst>
        </xdr:cNvPr>
        <xdr:cNvSpPr/>
      </xdr:nvSpPr>
      <xdr:spPr>
        <a:xfrm>
          <a:off x="197031" y="291737"/>
          <a:ext cx="1437458" cy="643646"/>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twoCellAnchor>
    <xdr:from>
      <xdr:col>1</xdr:col>
      <xdr:colOff>0</xdr:colOff>
      <xdr:row>183</xdr:row>
      <xdr:rowOff>95250</xdr:rowOff>
    </xdr:from>
    <xdr:to>
      <xdr:col>5</xdr:col>
      <xdr:colOff>0</xdr:colOff>
      <xdr:row>202</xdr:row>
      <xdr:rowOff>122464</xdr:rowOff>
    </xdr:to>
    <xdr:graphicFrame macro="">
      <xdr:nvGraphicFramePr>
        <xdr:cNvPr id="32" name="37 Gráfico">
          <a:extLst>
            <a:ext uri="{FF2B5EF4-FFF2-40B4-BE49-F238E27FC236}">
              <a16:creationId xmlns:a16="http://schemas.microsoft.com/office/drawing/2014/main" id="{65D818DB-7842-42C3-9488-53BB12D20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1425120</xdr:colOff>
      <xdr:row>183</xdr:row>
      <xdr:rowOff>95250</xdr:rowOff>
    </xdr:from>
    <xdr:to>
      <xdr:col>9</xdr:col>
      <xdr:colOff>0</xdr:colOff>
      <xdr:row>202</xdr:row>
      <xdr:rowOff>122464</xdr:rowOff>
    </xdr:to>
    <xdr:graphicFrame macro="">
      <xdr:nvGraphicFramePr>
        <xdr:cNvPr id="33" name="38 Gráfico">
          <a:extLst>
            <a:ext uri="{FF2B5EF4-FFF2-40B4-BE49-F238E27FC236}">
              <a16:creationId xmlns:a16="http://schemas.microsoft.com/office/drawing/2014/main" id="{B4AFA2C7-B111-471D-A9BD-43004B8D8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1085850</xdr:colOff>
      <xdr:row>9</xdr:row>
      <xdr:rowOff>0</xdr:rowOff>
    </xdr:from>
    <xdr:to>
      <xdr:col>4</xdr:col>
      <xdr:colOff>1085850</xdr:colOff>
      <xdr:row>11</xdr:row>
      <xdr:rowOff>140153</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685800"/>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140153</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685800"/>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140153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685800"/>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157844</xdr:rowOff>
    </xdr:to>
    <xdr:pic>
      <xdr:nvPicPr>
        <xdr:cNvPr id="6" name="Picture 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703491"/>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10</xdr:row>
      <xdr:rowOff>102053</xdr:rowOff>
    </xdr:to>
    <xdr:pic>
      <xdr:nvPicPr>
        <xdr:cNvPr id="8" name="Picture 2">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209925"/>
          <a:ext cx="0" cy="357868"/>
        </a:xfrm>
        <a:prstGeom prst="rect">
          <a:avLst/>
        </a:prstGeom>
        <a:noFill/>
        <a:ln w="9525">
          <a:noFill/>
          <a:miter lim="800000"/>
          <a:headEnd/>
          <a:tailEnd/>
        </a:ln>
      </xdr:spPr>
    </xdr:pic>
    <xdr:clientData/>
  </xdr:twoCellAnchor>
  <xdr:twoCellAnchor>
    <xdr:from>
      <xdr:col>1</xdr:col>
      <xdr:colOff>1112521</xdr:colOff>
      <xdr:row>60</xdr:row>
      <xdr:rowOff>23812</xdr:rowOff>
    </xdr:from>
    <xdr:to>
      <xdr:col>8</xdr:col>
      <xdr:colOff>441960</xdr:colOff>
      <xdr:row>84</xdr:row>
      <xdr:rowOff>129540</xdr:rowOff>
    </xdr:to>
    <xdr:graphicFrame macro="">
      <xdr:nvGraphicFramePr>
        <xdr:cNvPr id="9" name="18 Gráfico">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13609</xdr:colOff>
      <xdr:row>127</xdr:row>
      <xdr:rowOff>54428</xdr:rowOff>
    </xdr:from>
    <xdr:to>
      <xdr:col>5</xdr:col>
      <xdr:colOff>1</xdr:colOff>
      <xdr:row>145</xdr:row>
      <xdr:rowOff>95249</xdr:rowOff>
    </xdr:to>
    <xdr:graphicFrame macro="">
      <xdr:nvGraphicFramePr>
        <xdr:cNvPr id="12" name="58 Gráfico">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1415825</xdr:colOff>
      <xdr:row>127</xdr:row>
      <xdr:rowOff>60664</xdr:rowOff>
    </xdr:from>
    <xdr:to>
      <xdr:col>9</xdr:col>
      <xdr:colOff>1</xdr:colOff>
      <xdr:row>145</xdr:row>
      <xdr:rowOff>101485</xdr:rowOff>
    </xdr:to>
    <xdr:graphicFrame macro="">
      <xdr:nvGraphicFramePr>
        <xdr:cNvPr id="13" name="59 Gráfico">
          <a:extLst>
            <a:ext uri="{FF2B5EF4-FFF2-40B4-BE49-F238E27FC236}">
              <a16:creationId xmlns:a16="http://schemas.microsoft.com/office/drawing/2014/main" id="{00000000-0008-0000-0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54430</xdr:colOff>
      <xdr:row>215</xdr:row>
      <xdr:rowOff>27214</xdr:rowOff>
    </xdr:from>
    <xdr:to>
      <xdr:col>5</xdr:col>
      <xdr:colOff>23813</xdr:colOff>
      <xdr:row>233</xdr:row>
      <xdr:rowOff>68035</xdr:rowOff>
    </xdr:to>
    <xdr:graphicFrame macro="">
      <xdr:nvGraphicFramePr>
        <xdr:cNvPr id="14" name="60 Gráfico">
          <a:extLst>
            <a:ext uri="{FF2B5EF4-FFF2-40B4-BE49-F238E27FC236}">
              <a16:creationId xmlns:a16="http://schemas.microsoft.com/office/drawing/2014/main" id="{00000000-0008-0000-0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18710</xdr:colOff>
      <xdr:row>215</xdr:row>
      <xdr:rowOff>27214</xdr:rowOff>
    </xdr:from>
    <xdr:to>
      <xdr:col>9</xdr:col>
      <xdr:colOff>11906</xdr:colOff>
      <xdr:row>233</xdr:row>
      <xdr:rowOff>68035</xdr:rowOff>
    </xdr:to>
    <xdr:graphicFrame macro="">
      <xdr:nvGraphicFramePr>
        <xdr:cNvPr id="15" name="61 Gráfico">
          <a:extLst>
            <a:ext uri="{FF2B5EF4-FFF2-40B4-BE49-F238E27FC236}">
              <a16:creationId xmlns:a16="http://schemas.microsoft.com/office/drawing/2014/main" id="{00000000-0008-0000-06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1085850</xdr:colOff>
      <xdr:row>9</xdr:row>
      <xdr:rowOff>0</xdr:rowOff>
    </xdr:from>
    <xdr:to>
      <xdr:col>4</xdr:col>
      <xdr:colOff>1085850</xdr:colOff>
      <xdr:row>11</xdr:row>
      <xdr:rowOff>72118</xdr:rowOff>
    </xdr:to>
    <xdr:pic>
      <xdr:nvPicPr>
        <xdr:cNvPr id="16" name="Picture 2">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617765"/>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72118</xdr:rowOff>
    </xdr:to>
    <xdr:pic>
      <xdr:nvPicPr>
        <xdr:cNvPr id="17" name="Picture 2">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617765"/>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89809</xdr:rowOff>
    </xdr:to>
    <xdr:pic>
      <xdr:nvPicPr>
        <xdr:cNvPr id="18" name="Picture 2">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635456"/>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10</xdr:row>
      <xdr:rowOff>102053</xdr:rowOff>
    </xdr:to>
    <xdr:pic>
      <xdr:nvPicPr>
        <xdr:cNvPr id="19" name="Picture 2">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209925"/>
          <a:ext cx="0" cy="357868"/>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167368</xdr:rowOff>
    </xdr:to>
    <xdr:pic>
      <xdr:nvPicPr>
        <xdr:cNvPr id="20" name="Picture 2">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713015"/>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185057</xdr:rowOff>
    </xdr:to>
    <xdr:pic>
      <xdr:nvPicPr>
        <xdr:cNvPr id="21" name="Picture 2">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730705"/>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10</xdr:row>
      <xdr:rowOff>102053</xdr:rowOff>
    </xdr:to>
    <xdr:pic>
      <xdr:nvPicPr>
        <xdr:cNvPr id="22" name="Picture 2">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209925"/>
          <a:ext cx="0" cy="357868"/>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9</xdr:row>
      <xdr:rowOff>146957</xdr:rowOff>
    </xdr:to>
    <xdr:pic>
      <xdr:nvPicPr>
        <xdr:cNvPr id="23" name="Picture 2">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028950"/>
          <a:ext cx="0" cy="153761"/>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159204</xdr:rowOff>
    </xdr:to>
    <xdr:pic>
      <xdr:nvPicPr>
        <xdr:cNvPr id="24" name="Picture 2">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209925"/>
          <a:ext cx="0" cy="703489"/>
        </a:xfrm>
        <a:prstGeom prst="rect">
          <a:avLst/>
        </a:prstGeom>
        <a:noFill/>
        <a:ln w="9525">
          <a:noFill/>
          <a:miter lim="800000"/>
          <a:headEnd/>
          <a:tailEnd/>
        </a:ln>
      </xdr:spPr>
    </xdr:pic>
    <xdr:clientData/>
  </xdr:twoCellAnchor>
  <xdr:twoCellAnchor editAs="oneCell">
    <xdr:from>
      <xdr:col>4</xdr:col>
      <xdr:colOff>1085850</xdr:colOff>
      <xdr:row>9</xdr:row>
      <xdr:rowOff>0</xdr:rowOff>
    </xdr:from>
    <xdr:to>
      <xdr:col>4</xdr:col>
      <xdr:colOff>1085850</xdr:colOff>
      <xdr:row>11</xdr:row>
      <xdr:rowOff>142874</xdr:rowOff>
    </xdr:to>
    <xdr:pic>
      <xdr:nvPicPr>
        <xdr:cNvPr id="25" name="Picture 2">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62600" y="3209925"/>
          <a:ext cx="0" cy="687159"/>
        </a:xfrm>
        <a:prstGeom prst="rect">
          <a:avLst/>
        </a:prstGeom>
        <a:noFill/>
        <a:ln w="9525">
          <a:noFill/>
          <a:miter lim="800000"/>
          <a:headEnd/>
          <a:tailEnd/>
        </a:ln>
      </xdr:spPr>
    </xdr:pic>
    <xdr:clientData/>
  </xdr:twoCellAnchor>
  <xdr:twoCellAnchor>
    <xdr:from>
      <xdr:col>0</xdr:col>
      <xdr:colOff>79941</xdr:colOff>
      <xdr:row>97</xdr:row>
      <xdr:rowOff>20410</xdr:rowOff>
    </xdr:from>
    <xdr:to>
      <xdr:col>9</xdr:col>
      <xdr:colOff>0</xdr:colOff>
      <xdr:row>116</xdr:row>
      <xdr:rowOff>183696</xdr:rowOff>
    </xdr:to>
    <xdr:graphicFrame macro="">
      <xdr:nvGraphicFramePr>
        <xdr:cNvPr id="27" name="88 Gráfico">
          <a:extLst>
            <a:ext uri="{FF2B5EF4-FFF2-40B4-BE49-F238E27FC236}">
              <a16:creationId xmlns:a16="http://schemas.microsoft.com/office/drawing/2014/main" id="{00000000-0008-0000-06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40821</xdr:colOff>
      <xdr:row>155</xdr:row>
      <xdr:rowOff>0</xdr:rowOff>
    </xdr:from>
    <xdr:to>
      <xdr:col>5</xdr:col>
      <xdr:colOff>11907</xdr:colOff>
      <xdr:row>173</xdr:row>
      <xdr:rowOff>40821</xdr:rowOff>
    </xdr:to>
    <xdr:graphicFrame macro="">
      <xdr:nvGraphicFramePr>
        <xdr:cNvPr id="28" name="89 Gráfico">
          <a:extLst>
            <a:ext uri="{FF2B5EF4-FFF2-40B4-BE49-F238E27FC236}">
              <a16:creationId xmlns:a16="http://schemas.microsoft.com/office/drawing/2014/main" id="{00000000-0008-0000-06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91849</xdr:colOff>
      <xdr:row>189</xdr:row>
      <xdr:rowOff>119064</xdr:rowOff>
    </xdr:from>
    <xdr:to>
      <xdr:col>5</xdr:col>
      <xdr:colOff>11907</xdr:colOff>
      <xdr:row>207</xdr:row>
      <xdr:rowOff>159885</xdr:rowOff>
    </xdr:to>
    <xdr:graphicFrame macro="">
      <xdr:nvGraphicFramePr>
        <xdr:cNvPr id="29" name="51 Gráfico">
          <a:extLst>
            <a:ext uri="{FF2B5EF4-FFF2-40B4-BE49-F238E27FC236}">
              <a16:creationId xmlns:a16="http://schemas.microsoft.com/office/drawing/2014/main" id="{00000000-0008-0000-06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1701</xdr:colOff>
      <xdr:row>189</xdr:row>
      <xdr:rowOff>119062</xdr:rowOff>
    </xdr:from>
    <xdr:to>
      <xdr:col>9</xdr:col>
      <xdr:colOff>23813</xdr:colOff>
      <xdr:row>207</xdr:row>
      <xdr:rowOff>159883</xdr:rowOff>
    </xdr:to>
    <xdr:graphicFrame macro="">
      <xdr:nvGraphicFramePr>
        <xdr:cNvPr id="30" name="52 Gráfico">
          <a:extLst>
            <a:ext uri="{FF2B5EF4-FFF2-40B4-BE49-F238E27FC236}">
              <a16:creationId xmlns:a16="http://schemas.microsoft.com/office/drawing/2014/main" id="{00000000-0008-0000-06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88445</xdr:colOff>
      <xdr:row>254</xdr:row>
      <xdr:rowOff>95250</xdr:rowOff>
    </xdr:from>
    <xdr:to>
      <xdr:col>9</xdr:col>
      <xdr:colOff>0</xdr:colOff>
      <xdr:row>278</xdr:row>
      <xdr:rowOff>13607</xdr:rowOff>
    </xdr:to>
    <xdr:graphicFrame macro="">
      <xdr:nvGraphicFramePr>
        <xdr:cNvPr id="31" name="35 Gráfico">
          <a:extLst>
            <a:ext uri="{FF2B5EF4-FFF2-40B4-BE49-F238E27FC236}">
              <a16:creationId xmlns:a16="http://schemas.microsoft.com/office/drawing/2014/main" id="{00000000-0008-0000-06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97971</xdr:colOff>
      <xdr:row>1</xdr:row>
      <xdr:rowOff>108857</xdr:rowOff>
    </xdr:from>
    <xdr:to>
      <xdr:col>2</xdr:col>
      <xdr:colOff>64769</xdr:colOff>
      <xdr:row>2</xdr:row>
      <xdr:rowOff>158143</xdr:rowOff>
    </xdr:to>
    <xdr:sp macro="" textlink="">
      <xdr:nvSpPr>
        <xdr:cNvPr id="33" name="Rectángulo: esquinas redondeadas 32">
          <a:hlinkClick xmlns:r="http://schemas.openxmlformats.org/officeDocument/2006/relationships" r:id="rId12"/>
          <a:extLst>
            <a:ext uri="{FF2B5EF4-FFF2-40B4-BE49-F238E27FC236}">
              <a16:creationId xmlns:a16="http://schemas.microsoft.com/office/drawing/2014/main" id="{A2A1C5A5-3B88-46CD-BE67-1E19D3AB17E7}"/>
            </a:ext>
          </a:extLst>
        </xdr:cNvPr>
        <xdr:cNvSpPr/>
      </xdr:nvSpPr>
      <xdr:spPr>
        <a:xfrm>
          <a:off x="197031" y="291737"/>
          <a:ext cx="1445078" cy="643646"/>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1085850</xdr:colOff>
      <xdr:row>9</xdr:row>
      <xdr:rowOff>0</xdr:rowOff>
    </xdr:from>
    <xdr:to>
      <xdr:col>4</xdr:col>
      <xdr:colOff>1085850</xdr:colOff>
      <xdr:row>11</xdr:row>
      <xdr:rowOff>138521</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562475" y="2924175"/>
          <a:ext cx="0" cy="687160"/>
        </a:xfrm>
        <a:prstGeom prst="rect">
          <a:avLst/>
        </a:prstGeom>
        <a:noFill/>
        <a:ln w="9525">
          <a:noFill/>
          <a:miter lim="800000"/>
          <a:headEnd/>
          <a:tailEnd/>
        </a:ln>
      </xdr:spPr>
    </xdr:pic>
    <xdr:clientData/>
  </xdr:twoCellAnchor>
  <xdr:twoCellAnchor>
    <xdr:from>
      <xdr:col>2</xdr:col>
      <xdr:colOff>371475</xdr:colOff>
      <xdr:row>69</xdr:row>
      <xdr:rowOff>57150</xdr:rowOff>
    </xdr:from>
    <xdr:to>
      <xdr:col>7</xdr:col>
      <xdr:colOff>1266825</xdr:colOff>
      <xdr:row>98</xdr:row>
      <xdr:rowOff>142874</xdr:rowOff>
    </xdr:to>
    <xdr:graphicFrame macro="">
      <xdr:nvGraphicFramePr>
        <xdr:cNvPr id="5" name="9 Gráfico">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27214</xdr:colOff>
      <xdr:row>110</xdr:row>
      <xdr:rowOff>81643</xdr:rowOff>
    </xdr:from>
    <xdr:to>
      <xdr:col>5</xdr:col>
      <xdr:colOff>0</xdr:colOff>
      <xdr:row>130</xdr:row>
      <xdr:rowOff>0</xdr:rowOff>
    </xdr:to>
    <xdr:graphicFrame macro="">
      <xdr:nvGraphicFramePr>
        <xdr:cNvPr id="6" name="11 Gráfico">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1604282</xdr:colOff>
      <xdr:row>110</xdr:row>
      <xdr:rowOff>81644</xdr:rowOff>
    </xdr:from>
    <xdr:to>
      <xdr:col>8</xdr:col>
      <xdr:colOff>1592036</xdr:colOff>
      <xdr:row>130</xdr:row>
      <xdr:rowOff>0</xdr:rowOff>
    </xdr:to>
    <xdr:graphicFrame macro="">
      <xdr:nvGraphicFramePr>
        <xdr:cNvPr id="7" name="14 Gráfico">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40820</xdr:colOff>
      <xdr:row>137</xdr:row>
      <xdr:rowOff>13607</xdr:rowOff>
    </xdr:from>
    <xdr:to>
      <xdr:col>5</xdr:col>
      <xdr:colOff>0</xdr:colOff>
      <xdr:row>155</xdr:row>
      <xdr:rowOff>299357</xdr:rowOff>
    </xdr:to>
    <xdr:graphicFrame macro="">
      <xdr:nvGraphicFramePr>
        <xdr:cNvPr id="8" name="29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2721</xdr:colOff>
      <xdr:row>137</xdr:row>
      <xdr:rowOff>13607</xdr:rowOff>
    </xdr:from>
    <xdr:to>
      <xdr:col>9</xdr:col>
      <xdr:colOff>0</xdr:colOff>
      <xdr:row>155</xdr:row>
      <xdr:rowOff>299357</xdr:rowOff>
    </xdr:to>
    <xdr:graphicFrame macro="">
      <xdr:nvGraphicFramePr>
        <xdr:cNvPr id="9" name="31 Gráfico">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54428</xdr:colOff>
      <xdr:row>163</xdr:row>
      <xdr:rowOff>163285</xdr:rowOff>
    </xdr:from>
    <xdr:to>
      <xdr:col>5</xdr:col>
      <xdr:colOff>13607</xdr:colOff>
      <xdr:row>182</xdr:row>
      <xdr:rowOff>231322</xdr:rowOff>
    </xdr:to>
    <xdr:graphicFrame macro="">
      <xdr:nvGraphicFramePr>
        <xdr:cNvPr id="10" name="32 Gráfico">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12247</xdr:colOff>
      <xdr:row>163</xdr:row>
      <xdr:rowOff>163286</xdr:rowOff>
    </xdr:from>
    <xdr:to>
      <xdr:col>8</xdr:col>
      <xdr:colOff>1592036</xdr:colOff>
      <xdr:row>182</xdr:row>
      <xdr:rowOff>231323</xdr:rowOff>
    </xdr:to>
    <xdr:graphicFrame macro="">
      <xdr:nvGraphicFramePr>
        <xdr:cNvPr id="11" name="33 Gráfico">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15</xdr:col>
      <xdr:colOff>544285</xdr:colOff>
      <xdr:row>110</xdr:row>
      <xdr:rowOff>81642</xdr:rowOff>
    </xdr:from>
    <xdr:ext cx="184731" cy="264560"/>
    <xdr:sp macro="" textlink="">
      <xdr:nvSpPr>
        <xdr:cNvPr id="13" name="15 CuadroTexto">
          <a:extLst>
            <a:ext uri="{FF2B5EF4-FFF2-40B4-BE49-F238E27FC236}">
              <a16:creationId xmlns:a16="http://schemas.microsoft.com/office/drawing/2014/main" id="{00000000-0008-0000-0300-00000D000000}"/>
            </a:ext>
          </a:extLst>
        </xdr:cNvPr>
        <xdr:cNvSpPr txBox="1"/>
      </xdr:nvSpPr>
      <xdr:spPr>
        <a:xfrm>
          <a:off x="15308035" y="42515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97971</xdr:colOff>
      <xdr:row>1</xdr:row>
      <xdr:rowOff>108857</xdr:rowOff>
    </xdr:from>
    <xdr:to>
      <xdr:col>2</xdr:col>
      <xdr:colOff>64769</xdr:colOff>
      <xdr:row>2</xdr:row>
      <xdr:rowOff>158143</xdr:rowOff>
    </xdr:to>
    <xdr:sp macro="" textlink="">
      <xdr:nvSpPr>
        <xdr:cNvPr id="16" name="Rectángulo: esquinas redondeadas 15">
          <a:hlinkClick xmlns:r="http://schemas.openxmlformats.org/officeDocument/2006/relationships" r:id="rId9"/>
          <a:extLst>
            <a:ext uri="{FF2B5EF4-FFF2-40B4-BE49-F238E27FC236}">
              <a16:creationId xmlns:a16="http://schemas.microsoft.com/office/drawing/2014/main" id="{FD040B66-82DA-47F1-8AC6-F0EC4D6AC5CE}"/>
            </a:ext>
          </a:extLst>
        </xdr:cNvPr>
        <xdr:cNvSpPr/>
      </xdr:nvSpPr>
      <xdr:spPr>
        <a:xfrm>
          <a:off x="280851" y="291737"/>
          <a:ext cx="1620338" cy="643646"/>
        </a:xfrm>
        <a:prstGeom prst="round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s-CO" sz="1200" b="1">
              <a:latin typeface="Century Gothic" panose="020B0502020202020204" pitchFamily="34" charset="0"/>
            </a:rPr>
            <a:t>IR A MENÚ</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MSALAZAR\AppData\Local\Microsoft\Windows\Temporary%20Internet%20Files\Content.IE5\PQQG23OY\Resumen%20para%20comti&#233;%20de%20empresas\Distrecol\INTEGRAL%20AUTOMATI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OneDrive\1.%20SEC\2.%20Proyectos\3.%20I%20+%20D\4.%20Plantillas\BSC\BSC%20-%20cuadro%20de%20mando%20integral-%20Caso%20Resuelto%20-%20ADN%20Lean.%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quema espina de pescado (3)"/>
      <sheetName val="GESTIONH"/>
      <sheetName val="LOGISTICA"/>
      <sheetName val="PRODUCCION"/>
      <sheetName val="MVENTAS"/>
      <sheetName val="FINANCIERO"/>
    </sheetNames>
    <sheetDataSet>
      <sheetData sheetId="0"/>
      <sheetData sheetId="1">
        <row r="2">
          <cell r="AG2">
            <v>10</v>
          </cell>
          <cell r="AH2">
            <v>1</v>
          </cell>
          <cell r="AI2" t="str">
            <v>Objetivos estratégicos apalancados por los talentos de las personas.</v>
          </cell>
          <cell r="AJ2">
            <v>0.3</v>
          </cell>
        </row>
        <row r="3">
          <cell r="AG3">
            <v>0</v>
          </cell>
          <cell r="AH3">
            <v>1.4</v>
          </cell>
          <cell r="AI3" t="str">
            <v>Proceso de despliegue de las competencias del negocio hasta los niveles operativos</v>
          </cell>
          <cell r="AJ3">
            <v>1</v>
          </cell>
        </row>
        <row r="4">
          <cell r="AG4">
            <v>0</v>
          </cell>
          <cell r="AH4">
            <v>0</v>
          </cell>
          <cell r="AI4">
            <v>0</v>
          </cell>
          <cell r="AJ4">
            <v>0</v>
          </cell>
        </row>
        <row r="5">
          <cell r="AG5">
            <v>0</v>
          </cell>
          <cell r="AH5">
            <v>0</v>
          </cell>
          <cell r="AI5">
            <v>0</v>
          </cell>
          <cell r="AJ5">
            <v>0</v>
          </cell>
        </row>
        <row r="6">
          <cell r="AG6">
            <v>0</v>
          </cell>
          <cell r="AH6">
            <v>0</v>
          </cell>
          <cell r="AI6">
            <v>0</v>
          </cell>
          <cell r="AJ6">
            <v>0</v>
          </cell>
        </row>
        <row r="7">
          <cell r="AG7">
            <v>0</v>
          </cell>
          <cell r="AH7">
            <v>0</v>
          </cell>
          <cell r="AI7">
            <v>0</v>
          </cell>
          <cell r="AJ7">
            <v>0</v>
          </cell>
        </row>
        <row r="8">
          <cell r="AG8">
            <v>20</v>
          </cell>
          <cell r="AH8">
            <v>2</v>
          </cell>
          <cell r="AI8" t="str">
            <v>Modelo de Gestión por Competencias para el desarrollo del Talento Humano</v>
          </cell>
          <cell r="AJ8">
            <v>0.5</v>
          </cell>
        </row>
        <row r="9">
          <cell r="AG9">
            <v>0</v>
          </cell>
          <cell r="AH9">
            <v>2.2000000000000002</v>
          </cell>
          <cell r="AI9" t="str">
            <v xml:space="preserve">Desarrollo de los perfiles de trabajo definidos y alineados con las competencias del negocio </v>
          </cell>
          <cell r="AJ9">
            <v>2</v>
          </cell>
        </row>
        <row r="10">
          <cell r="AG10">
            <v>0</v>
          </cell>
          <cell r="AH10">
            <v>0</v>
          </cell>
          <cell r="AI10">
            <v>0</v>
          </cell>
          <cell r="AJ10">
            <v>0</v>
          </cell>
        </row>
        <row r="11">
          <cell r="AG11">
            <v>0</v>
          </cell>
          <cell r="AH11">
            <v>0</v>
          </cell>
          <cell r="AI11">
            <v>0</v>
          </cell>
          <cell r="AJ11">
            <v>0</v>
          </cell>
        </row>
        <row r="12">
          <cell r="AG12">
            <v>0</v>
          </cell>
          <cell r="AH12">
            <v>0</v>
          </cell>
          <cell r="AI12">
            <v>0</v>
          </cell>
          <cell r="AJ12">
            <v>0</v>
          </cell>
        </row>
        <row r="13">
          <cell r="AG13">
            <v>0</v>
          </cell>
          <cell r="AH13">
            <v>0</v>
          </cell>
          <cell r="AI13">
            <v>0</v>
          </cell>
          <cell r="AJ13">
            <v>0</v>
          </cell>
        </row>
        <row r="14">
          <cell r="AG14">
            <v>30</v>
          </cell>
          <cell r="AH14">
            <v>5</v>
          </cell>
          <cell r="AI14" t="str">
            <v xml:space="preserve">Clima organizacional </v>
          </cell>
          <cell r="AJ14">
            <v>0.33</v>
          </cell>
        </row>
        <row r="15">
          <cell r="AG15">
            <v>0</v>
          </cell>
          <cell r="AH15">
            <v>5.0999999999999996</v>
          </cell>
          <cell r="AI15" t="str">
            <v>Cultura de Medición de clima laboral como palanca estratégica</v>
          </cell>
          <cell r="AJ15">
            <v>2</v>
          </cell>
        </row>
        <row r="16">
          <cell r="AG16">
            <v>0</v>
          </cell>
          <cell r="AH16">
            <v>0</v>
          </cell>
          <cell r="AI16">
            <v>0</v>
          </cell>
          <cell r="AJ16">
            <v>0</v>
          </cell>
        </row>
        <row r="17">
          <cell r="AG17">
            <v>0</v>
          </cell>
          <cell r="AH17">
            <v>0</v>
          </cell>
          <cell r="AI17">
            <v>0</v>
          </cell>
          <cell r="AJ17">
            <v>0</v>
          </cell>
        </row>
        <row r="18">
          <cell r="AG18">
            <v>0</v>
          </cell>
          <cell r="AH18">
            <v>0</v>
          </cell>
          <cell r="AI18">
            <v>0</v>
          </cell>
          <cell r="AJ18">
            <v>0</v>
          </cell>
        </row>
        <row r="19">
          <cell r="AG19">
            <v>0</v>
          </cell>
          <cell r="AH19">
            <v>0</v>
          </cell>
          <cell r="AI19">
            <v>0</v>
          </cell>
          <cell r="AJ19">
            <v>0</v>
          </cell>
        </row>
        <row r="20">
          <cell r="AG20">
            <v>0</v>
          </cell>
          <cell r="AH20">
            <v>0</v>
          </cell>
          <cell r="AI20">
            <v>0</v>
          </cell>
          <cell r="AJ20">
            <v>0</v>
          </cell>
        </row>
        <row r="21">
          <cell r="AG21">
            <v>0</v>
          </cell>
          <cell r="AH21">
            <v>0</v>
          </cell>
          <cell r="AI21">
            <v>0</v>
          </cell>
          <cell r="AJ21">
            <v>0</v>
          </cell>
        </row>
        <row r="22">
          <cell r="AG22">
            <v>0</v>
          </cell>
          <cell r="AH22">
            <v>0</v>
          </cell>
          <cell r="AI22">
            <v>0</v>
          </cell>
          <cell r="AJ22">
            <v>0</v>
          </cell>
        </row>
        <row r="23">
          <cell r="AG23">
            <v>0</v>
          </cell>
          <cell r="AH23">
            <v>0</v>
          </cell>
          <cell r="AI23">
            <v>0</v>
          </cell>
          <cell r="AJ23">
            <v>0</v>
          </cell>
        </row>
        <row r="24">
          <cell r="AG24">
            <v>0</v>
          </cell>
          <cell r="AH24">
            <v>0</v>
          </cell>
          <cell r="AI24">
            <v>0</v>
          </cell>
          <cell r="AJ24">
            <v>0</v>
          </cell>
        </row>
        <row r="25">
          <cell r="AG25">
            <v>0</v>
          </cell>
          <cell r="AH25">
            <v>0</v>
          </cell>
          <cell r="AI25">
            <v>0</v>
          </cell>
          <cell r="AJ25">
            <v>0</v>
          </cell>
        </row>
        <row r="26">
          <cell r="AG26">
            <v>0</v>
          </cell>
          <cell r="AH26">
            <v>0</v>
          </cell>
          <cell r="AI26">
            <v>0</v>
          </cell>
          <cell r="AJ26">
            <v>0</v>
          </cell>
        </row>
        <row r="27">
          <cell r="AG27">
            <v>0</v>
          </cell>
          <cell r="AH27">
            <v>0</v>
          </cell>
          <cell r="AI27">
            <v>0</v>
          </cell>
          <cell r="AJ27">
            <v>0</v>
          </cell>
        </row>
        <row r="28">
          <cell r="AG28">
            <v>0</v>
          </cell>
          <cell r="AH28">
            <v>0</v>
          </cell>
          <cell r="AI28">
            <v>0</v>
          </cell>
          <cell r="AJ28">
            <v>0</v>
          </cell>
        </row>
        <row r="29">
          <cell r="AG29">
            <v>0</v>
          </cell>
          <cell r="AH29">
            <v>0</v>
          </cell>
          <cell r="AI29">
            <v>0</v>
          </cell>
          <cell r="AJ29">
            <v>0</v>
          </cell>
        </row>
        <row r="30">
          <cell r="AG30">
            <v>0</v>
          </cell>
          <cell r="AH30">
            <v>0</v>
          </cell>
          <cell r="AI30">
            <v>0</v>
          </cell>
          <cell r="AJ30">
            <v>0</v>
          </cell>
        </row>
        <row r="31">
          <cell r="AG31">
            <v>0</v>
          </cell>
          <cell r="AH31">
            <v>0</v>
          </cell>
          <cell r="AI31">
            <v>0</v>
          </cell>
          <cell r="AJ31">
            <v>0</v>
          </cell>
        </row>
      </sheetData>
      <sheetData sheetId="2"/>
      <sheetData sheetId="3"/>
      <sheetData sheetId="4">
        <row r="26">
          <cell r="AL26" t="e">
            <v>#N/A</v>
          </cell>
          <cell r="AM26" t="e">
            <v>#N/A</v>
          </cell>
          <cell r="AN26" t="e">
            <v>#N/A</v>
          </cell>
        </row>
        <row r="27">
          <cell r="AL27" t="e">
            <v>#N/A</v>
          </cell>
          <cell r="AM27" t="e">
            <v>#N/A</v>
          </cell>
          <cell r="AN27" t="e">
            <v>#N/A</v>
          </cell>
        </row>
        <row r="28">
          <cell r="AL28" t="e">
            <v>#N/A</v>
          </cell>
          <cell r="AM28" t="e">
            <v>#N/A</v>
          </cell>
          <cell r="AN28" t="e">
            <v>#N/A</v>
          </cell>
        </row>
        <row r="29">
          <cell r="AL29" t="e">
            <v>#N/A</v>
          </cell>
          <cell r="AM29" t="e">
            <v>#N/A</v>
          </cell>
          <cell r="AN29" t="e">
            <v>#N/A</v>
          </cell>
        </row>
        <row r="30">
          <cell r="AL30" t="e">
            <v>#N/A</v>
          </cell>
          <cell r="AM30" t="e">
            <v>#N/A</v>
          </cell>
          <cell r="AN30" t="e">
            <v>#N/A</v>
          </cell>
        </row>
        <row r="31">
          <cell r="AL31" t="e">
            <v>#N/A</v>
          </cell>
          <cell r="AM31" t="e">
            <v>#N/A</v>
          </cell>
          <cell r="AN31" t="e">
            <v>#N/A</v>
          </cell>
        </row>
      </sheetData>
      <sheetData sheetId="5">
        <row r="26">
          <cell r="AL26" t="e">
            <v>#N/A</v>
          </cell>
          <cell r="AM26" t="e">
            <v>#N/A</v>
          </cell>
          <cell r="AN26" t="e">
            <v>#N/A</v>
          </cell>
        </row>
        <row r="27">
          <cell r="AL27" t="e">
            <v>#N/A</v>
          </cell>
          <cell r="AM27" t="e">
            <v>#N/A</v>
          </cell>
          <cell r="AN27" t="e">
            <v>#N/A</v>
          </cell>
        </row>
        <row r="28">
          <cell r="AL28" t="e">
            <v>#N/A</v>
          </cell>
          <cell r="AM28" t="e">
            <v>#N/A</v>
          </cell>
          <cell r="AN28" t="e">
            <v>#N/A</v>
          </cell>
        </row>
        <row r="29">
          <cell r="AL29" t="e">
            <v>#N/A</v>
          </cell>
          <cell r="AM29" t="e">
            <v>#N/A</v>
          </cell>
          <cell r="AN29" t="e">
            <v>#N/A</v>
          </cell>
        </row>
        <row r="30">
          <cell r="AL30" t="e">
            <v>#N/A</v>
          </cell>
          <cell r="AM30" t="e">
            <v>#N/A</v>
          </cell>
          <cell r="AN30" t="e">
            <v>#N/A</v>
          </cell>
        </row>
        <row r="31">
          <cell r="AL31" t="e">
            <v>#N/A</v>
          </cell>
          <cell r="AM31" t="e">
            <v>#N/A</v>
          </cell>
          <cell r="AN31" t="e">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ntenido"/>
      <sheetName val="Perspectivas"/>
      <sheetName val="Etapas"/>
      <sheetName val="Objetivos Base"/>
      <sheetName val="Mapa estratégico"/>
      <sheetName val="Tablero"/>
      <sheetName val="D1"/>
      <sheetName val="D2"/>
      <sheetName val="D3"/>
      <sheetName val="D4"/>
      <sheetName val="Preguntas"/>
      <sheetName val="Libros"/>
      <sheetName val="Frases"/>
      <sheetName val="ADN Lean"/>
      <sheetName val="Políticas Lean"/>
      <sheetName val="Dinámica"/>
    </sheetNames>
    <sheetDataSet>
      <sheetData sheetId="0"/>
      <sheetData sheetId="1"/>
      <sheetData sheetId="2"/>
      <sheetData sheetId="3"/>
      <sheetData sheetId="4"/>
      <sheetData sheetId="5"/>
      <sheetData sheetId="6">
        <row r="4">
          <cell r="O4">
            <v>2024</v>
          </cell>
          <cell r="P4">
            <v>2025</v>
          </cell>
          <cell r="Q4">
            <v>2026</v>
          </cell>
          <cell r="R4" t="str">
            <v>2023 (Actual)</v>
          </cell>
        </row>
        <row r="5">
          <cell r="N5" t="str">
            <v xml:space="preserve">Real </v>
          </cell>
          <cell r="O5">
            <v>0.08</v>
          </cell>
          <cell r="P5">
            <v>0.11</v>
          </cell>
          <cell r="Q5">
            <v>0.1</v>
          </cell>
          <cell r="R5">
            <v>0.1</v>
          </cell>
          <cell r="W5">
            <v>0.83333333333333337</v>
          </cell>
          <cell r="AM5" t="str">
            <v>1. Índice de Rentabilidad (%)</v>
          </cell>
        </row>
        <row r="6">
          <cell r="N6" t="str">
            <v xml:space="preserve">Real </v>
          </cell>
          <cell r="O6">
            <v>0.12</v>
          </cell>
          <cell r="P6">
            <v>0.08</v>
          </cell>
          <cell r="Q6">
            <v>0.12</v>
          </cell>
          <cell r="R6">
            <v>0.13</v>
          </cell>
          <cell r="W6">
            <v>0.8666666666666667</v>
          </cell>
          <cell r="AM6" t="str">
            <v>2. Índice de crecimiento de Ventas (%)</v>
          </cell>
        </row>
        <row r="7">
          <cell r="N7" t="str">
            <v xml:space="preserve">Real </v>
          </cell>
          <cell r="O7">
            <v>2.2999999999999998</v>
          </cell>
          <cell r="P7">
            <v>1.2</v>
          </cell>
          <cell r="Q7">
            <v>0.8</v>
          </cell>
          <cell r="R7">
            <v>1.5</v>
          </cell>
          <cell r="W7">
            <v>0.75</v>
          </cell>
          <cell r="AM7" t="str">
            <v>3. Índice de Liquidez ($/$)</v>
          </cell>
        </row>
        <row r="8">
          <cell r="N8" t="str">
            <v xml:space="preserve">Real </v>
          </cell>
          <cell r="O8">
            <v>23000</v>
          </cell>
          <cell r="P8">
            <v>18000</v>
          </cell>
          <cell r="Q8">
            <v>13000</v>
          </cell>
          <cell r="R8">
            <v>16000</v>
          </cell>
          <cell r="W8">
            <v>0.85714285714285721</v>
          </cell>
          <cell r="AM8" t="str">
            <v>4. Nivel de Gasto Operativo ($)</v>
          </cell>
        </row>
        <row r="9">
          <cell r="N9" t="str">
            <v xml:space="preserve">Real </v>
          </cell>
          <cell r="O9">
            <v>1.8</v>
          </cell>
          <cell r="P9">
            <v>1.4</v>
          </cell>
          <cell r="Q9">
            <v>0.7</v>
          </cell>
          <cell r="R9">
            <v>1.2</v>
          </cell>
          <cell r="W9">
            <v>0.79999999999999993</v>
          </cell>
          <cell r="AM9" t="str">
            <v>5. Retorno de la Inversión (%)</v>
          </cell>
        </row>
        <row r="10">
          <cell r="N10" t="str">
            <v xml:space="preserve">Real </v>
          </cell>
          <cell r="O10">
            <v>0.78</v>
          </cell>
          <cell r="P10">
            <v>0.81</v>
          </cell>
          <cell r="Q10">
            <v>0.75</v>
          </cell>
          <cell r="R10">
            <v>0.8</v>
          </cell>
          <cell r="W10">
            <v>0.88888888888888895</v>
          </cell>
          <cell r="AM10" t="str">
            <v>6. Índice Satisfacción del cliente (%)</v>
          </cell>
        </row>
        <row r="11">
          <cell r="N11" t="str">
            <v xml:space="preserve">Real </v>
          </cell>
          <cell r="O11">
            <v>7.0000000000000007E-2</v>
          </cell>
          <cell r="P11">
            <v>0.05</v>
          </cell>
          <cell r="Q11">
            <v>0.06</v>
          </cell>
          <cell r="R11">
            <v>0.08</v>
          </cell>
          <cell r="W11">
            <v>0.79999999999999993</v>
          </cell>
          <cell r="AM11" t="str">
            <v>7. Tasa de Clientes nuevos (%)</v>
          </cell>
        </row>
        <row r="12">
          <cell r="N12" t="str">
            <v xml:space="preserve">Real </v>
          </cell>
          <cell r="O12">
            <v>0.73</v>
          </cell>
          <cell r="P12">
            <v>0.75</v>
          </cell>
          <cell r="Q12">
            <v>0.7</v>
          </cell>
          <cell r="R12">
            <v>0.85</v>
          </cell>
          <cell r="W12">
            <v>0.94444444444444442</v>
          </cell>
          <cell r="AM12" t="str">
            <v>8. Tasa de Retención de Clientes (%)</v>
          </cell>
        </row>
        <row r="13">
          <cell r="N13" t="str">
            <v xml:space="preserve">Real </v>
          </cell>
          <cell r="O13">
            <v>0.08</v>
          </cell>
          <cell r="P13">
            <v>0.12</v>
          </cell>
          <cell r="Q13">
            <v>0.1</v>
          </cell>
          <cell r="R13">
            <v>0.13</v>
          </cell>
          <cell r="W13">
            <v>0.64999999999999991</v>
          </cell>
          <cell r="AM13" t="str">
            <v>9. Tasa de conversión de Clientes (%)</v>
          </cell>
        </row>
        <row r="14">
          <cell r="N14" t="str">
            <v xml:space="preserve">Real </v>
          </cell>
          <cell r="O14">
            <v>8600</v>
          </cell>
          <cell r="P14">
            <v>5700</v>
          </cell>
          <cell r="Q14">
            <v>6300</v>
          </cell>
          <cell r="R14">
            <v>4800</v>
          </cell>
          <cell r="W14">
            <v>1.04</v>
          </cell>
          <cell r="AM14" t="str">
            <v>10. Costo de Reclamos de cliente ($)</v>
          </cell>
        </row>
        <row r="15">
          <cell r="N15" t="str">
            <v xml:space="preserve">Real </v>
          </cell>
          <cell r="O15">
            <v>0.65</v>
          </cell>
          <cell r="P15">
            <v>0.75</v>
          </cell>
          <cell r="Q15">
            <v>0.72</v>
          </cell>
          <cell r="R15">
            <v>0.79</v>
          </cell>
          <cell r="W15">
            <v>0.87777777777777777</v>
          </cell>
          <cell r="AM15" t="str">
            <v>11. Eficiencia del Proceso (%)</v>
          </cell>
        </row>
        <row r="16">
          <cell r="N16" t="str">
            <v xml:space="preserve">Real </v>
          </cell>
          <cell r="O16">
            <v>7.0000000000000007E-2</v>
          </cell>
          <cell r="P16">
            <v>0.09</v>
          </cell>
          <cell r="Q16">
            <v>0.04</v>
          </cell>
          <cell r="R16">
            <v>0.06</v>
          </cell>
          <cell r="W16">
            <v>0</v>
          </cell>
          <cell r="AM16" t="str">
            <v>12. Índice de Productos no conformes (%)</v>
          </cell>
        </row>
        <row r="17">
          <cell r="N17" t="str">
            <v xml:space="preserve">Real </v>
          </cell>
          <cell r="O17">
            <v>22</v>
          </cell>
          <cell r="P17">
            <v>20</v>
          </cell>
          <cell r="Q17">
            <v>14</v>
          </cell>
          <cell r="R17">
            <v>18</v>
          </cell>
          <cell r="W17">
            <v>0.8</v>
          </cell>
          <cell r="AM17" t="str">
            <v>13. Tiempo de Ciclo (días)</v>
          </cell>
        </row>
        <row r="18">
          <cell r="N18" t="str">
            <v xml:space="preserve">Real </v>
          </cell>
          <cell r="O18">
            <v>0.78</v>
          </cell>
          <cell r="P18">
            <v>0.95</v>
          </cell>
          <cell r="Q18">
            <v>0.75</v>
          </cell>
          <cell r="R18">
            <v>0.85</v>
          </cell>
          <cell r="W18">
            <v>0.94444444444444442</v>
          </cell>
          <cell r="AM18" t="str">
            <v>14. Índice de Cumplimiento de Proveedores (%)</v>
          </cell>
        </row>
        <row r="19">
          <cell r="N19" t="str">
            <v xml:space="preserve">Real </v>
          </cell>
          <cell r="O19">
            <v>0.2</v>
          </cell>
          <cell r="P19">
            <v>0.1</v>
          </cell>
          <cell r="Q19">
            <v>0.15</v>
          </cell>
          <cell r="R19">
            <v>0.12</v>
          </cell>
          <cell r="W19">
            <v>0.59999999999999987</v>
          </cell>
          <cell r="AM19" t="str">
            <v>15. Tasa de Desarrollo de nuevos productos (%)</v>
          </cell>
        </row>
        <row r="20">
          <cell r="N20" t="str">
            <v xml:space="preserve">Real </v>
          </cell>
          <cell r="O20">
            <v>0.75</v>
          </cell>
          <cell r="P20">
            <v>0.82</v>
          </cell>
          <cell r="Q20">
            <v>0.85</v>
          </cell>
          <cell r="R20">
            <v>0.88</v>
          </cell>
          <cell r="W20">
            <v>0.97777777777777775</v>
          </cell>
          <cell r="AM20" t="str">
            <v>16. Nivel de cumplimiento de capacitaciones (%)</v>
          </cell>
        </row>
        <row r="21">
          <cell r="N21" t="str">
            <v xml:space="preserve">Real </v>
          </cell>
          <cell r="O21">
            <v>0.1</v>
          </cell>
          <cell r="P21">
            <v>0.04</v>
          </cell>
          <cell r="Q21">
            <v>0.09</v>
          </cell>
          <cell r="R21">
            <v>0.06</v>
          </cell>
          <cell r="W21">
            <v>0</v>
          </cell>
          <cell r="AM21" t="str">
            <v>17. Índice de Rotación de Personal (%)</v>
          </cell>
        </row>
        <row r="22">
          <cell r="N22" t="str">
            <v xml:space="preserve">Real </v>
          </cell>
          <cell r="O22">
            <v>18000</v>
          </cell>
          <cell r="P22">
            <v>14000</v>
          </cell>
          <cell r="Q22">
            <v>20000</v>
          </cell>
          <cell r="R22">
            <v>25000</v>
          </cell>
          <cell r="W22">
            <v>0.83333333333333337</v>
          </cell>
          <cell r="AM22" t="str">
            <v>18. Nivel de Inversión en Tecnología de la información ($)</v>
          </cell>
        </row>
        <row r="23">
          <cell r="N23" t="str">
            <v xml:space="preserve">Real </v>
          </cell>
          <cell r="O23">
            <v>0.7</v>
          </cell>
          <cell r="P23">
            <v>0.85</v>
          </cell>
          <cell r="Q23">
            <v>0.65</v>
          </cell>
          <cell r="R23">
            <v>0.7</v>
          </cell>
          <cell r="W23">
            <v>0.87499999999999989</v>
          </cell>
          <cell r="AM23" t="str">
            <v>19. Índice de Clima Laboral (%)</v>
          </cell>
        </row>
        <row r="24">
          <cell r="N24" t="str">
            <v xml:space="preserve">Real </v>
          </cell>
          <cell r="O24">
            <v>0.6</v>
          </cell>
          <cell r="P24">
            <v>0.7</v>
          </cell>
          <cell r="Q24">
            <v>0.75</v>
          </cell>
          <cell r="R24">
            <v>0.8</v>
          </cell>
          <cell r="W24">
            <v>0.94117647058823539</v>
          </cell>
          <cell r="AM24" t="str">
            <v>20. Tasa de cumplimiento de metas (%)</v>
          </cell>
        </row>
        <row r="25">
          <cell r="N25" t="str">
            <v>Meta</v>
          </cell>
          <cell r="O25">
            <v>0.12</v>
          </cell>
          <cell r="P25">
            <v>0.12</v>
          </cell>
          <cell r="Q25">
            <v>0.12</v>
          </cell>
          <cell r="R25">
            <v>0.12</v>
          </cell>
        </row>
        <row r="26">
          <cell r="N26" t="str">
            <v>Meta</v>
          </cell>
          <cell r="O26">
            <v>0.15</v>
          </cell>
          <cell r="P26">
            <v>0.15</v>
          </cell>
          <cell r="Q26">
            <v>0.15</v>
          </cell>
          <cell r="R26">
            <v>0.15</v>
          </cell>
        </row>
        <row r="27">
          <cell r="N27" t="str">
            <v>Meta</v>
          </cell>
          <cell r="O27">
            <v>2</v>
          </cell>
          <cell r="P27">
            <v>2</v>
          </cell>
          <cell r="Q27">
            <v>2</v>
          </cell>
          <cell r="R27">
            <v>2</v>
          </cell>
        </row>
        <row r="28">
          <cell r="N28" t="str">
            <v>Meta</v>
          </cell>
          <cell r="O28">
            <v>14000</v>
          </cell>
          <cell r="P28">
            <v>14000</v>
          </cell>
          <cell r="Q28">
            <v>14000</v>
          </cell>
          <cell r="R28">
            <v>14000</v>
          </cell>
        </row>
        <row r="29">
          <cell r="N29" t="str">
            <v>Meta</v>
          </cell>
          <cell r="O29">
            <v>1.5</v>
          </cell>
          <cell r="P29">
            <v>1.5</v>
          </cell>
          <cell r="Q29">
            <v>1.5</v>
          </cell>
          <cell r="R29">
            <v>1.5</v>
          </cell>
        </row>
        <row r="30">
          <cell r="N30" t="str">
            <v>Meta</v>
          </cell>
          <cell r="O30">
            <v>0.9</v>
          </cell>
          <cell r="P30">
            <v>0.9</v>
          </cell>
          <cell r="Q30">
            <v>0.9</v>
          </cell>
          <cell r="R30">
            <v>0.9</v>
          </cell>
        </row>
        <row r="31">
          <cell r="N31" t="str">
            <v>Meta</v>
          </cell>
          <cell r="O31">
            <v>0.1</v>
          </cell>
          <cell r="P31">
            <v>0.1</v>
          </cell>
          <cell r="Q31">
            <v>0.1</v>
          </cell>
          <cell r="R31">
            <v>0.1</v>
          </cell>
        </row>
        <row r="32">
          <cell r="N32" t="str">
            <v>Meta</v>
          </cell>
          <cell r="O32">
            <v>0.9</v>
          </cell>
          <cell r="P32">
            <v>0.9</v>
          </cell>
          <cell r="Q32">
            <v>0.9</v>
          </cell>
          <cell r="R32">
            <v>0.9</v>
          </cell>
        </row>
        <row r="33">
          <cell r="N33" t="str">
            <v>Meta</v>
          </cell>
          <cell r="O33">
            <v>0.2</v>
          </cell>
          <cell r="P33">
            <v>0.2</v>
          </cell>
          <cell r="Q33">
            <v>0.2</v>
          </cell>
          <cell r="R33">
            <v>0.2</v>
          </cell>
        </row>
        <row r="34">
          <cell r="N34" t="str">
            <v>Meta</v>
          </cell>
          <cell r="O34">
            <v>5000</v>
          </cell>
          <cell r="P34">
            <v>5000</v>
          </cell>
          <cell r="Q34">
            <v>5000</v>
          </cell>
          <cell r="R34">
            <v>5000</v>
          </cell>
        </row>
        <row r="35">
          <cell r="N35" t="str">
            <v>Meta</v>
          </cell>
          <cell r="O35">
            <v>0.9</v>
          </cell>
          <cell r="P35">
            <v>0.9</v>
          </cell>
          <cell r="Q35">
            <v>0.9</v>
          </cell>
          <cell r="R35">
            <v>0.9</v>
          </cell>
        </row>
        <row r="36">
          <cell r="N36" t="str">
            <v>Meta</v>
          </cell>
          <cell r="O36">
            <v>0.03</v>
          </cell>
          <cell r="P36">
            <v>0.03</v>
          </cell>
          <cell r="Q36">
            <v>0.03</v>
          </cell>
          <cell r="R36">
            <v>0.03</v>
          </cell>
        </row>
        <row r="37">
          <cell r="N37" t="str">
            <v>Meta</v>
          </cell>
          <cell r="O37">
            <v>15</v>
          </cell>
          <cell r="P37">
            <v>15</v>
          </cell>
          <cell r="Q37">
            <v>15</v>
          </cell>
          <cell r="R37">
            <v>15</v>
          </cell>
        </row>
        <row r="38">
          <cell r="N38" t="str">
            <v>Meta</v>
          </cell>
          <cell r="O38">
            <v>0.9</v>
          </cell>
          <cell r="P38">
            <v>0.9</v>
          </cell>
          <cell r="Q38">
            <v>0.9</v>
          </cell>
          <cell r="R38">
            <v>0.9</v>
          </cell>
        </row>
        <row r="39">
          <cell r="N39" t="str">
            <v>Meta</v>
          </cell>
          <cell r="O39">
            <v>0.2</v>
          </cell>
          <cell r="P39">
            <v>0.2</v>
          </cell>
          <cell r="Q39">
            <v>0.2</v>
          </cell>
          <cell r="R39">
            <v>0.2</v>
          </cell>
        </row>
        <row r="40">
          <cell r="N40" t="str">
            <v>Meta</v>
          </cell>
          <cell r="O40">
            <v>0.9</v>
          </cell>
          <cell r="P40">
            <v>0.9</v>
          </cell>
          <cell r="Q40">
            <v>0.9</v>
          </cell>
          <cell r="R40">
            <v>0.9</v>
          </cell>
        </row>
        <row r="41">
          <cell r="N41" t="str">
            <v>Meta</v>
          </cell>
          <cell r="O41">
            <v>0.03</v>
          </cell>
          <cell r="P41">
            <v>0.03</v>
          </cell>
          <cell r="Q41">
            <v>0.03</v>
          </cell>
          <cell r="R41">
            <v>0.03</v>
          </cell>
        </row>
        <row r="42">
          <cell r="N42" t="str">
            <v>Meta</v>
          </cell>
          <cell r="O42">
            <v>30000</v>
          </cell>
          <cell r="P42">
            <v>30000</v>
          </cell>
          <cell r="Q42">
            <v>30000</v>
          </cell>
          <cell r="R42">
            <v>30000</v>
          </cell>
        </row>
        <row r="43">
          <cell r="N43" t="str">
            <v>Meta</v>
          </cell>
          <cell r="O43">
            <v>0.8</v>
          </cell>
          <cell r="P43">
            <v>0.8</v>
          </cell>
          <cell r="Q43">
            <v>0.8</v>
          </cell>
          <cell r="R43">
            <v>0.8</v>
          </cell>
        </row>
        <row r="44">
          <cell r="N44" t="str">
            <v>Meta</v>
          </cell>
          <cell r="O44">
            <v>0.85</v>
          </cell>
          <cell r="P44">
            <v>0.85</v>
          </cell>
          <cell r="Q44">
            <v>0.85</v>
          </cell>
          <cell r="R44">
            <v>0.85</v>
          </cell>
        </row>
      </sheetData>
      <sheetData sheetId="7">
        <row r="18">
          <cell r="T18">
            <v>1</v>
          </cell>
        </row>
        <row r="19">
          <cell r="T19">
            <v>1</v>
          </cell>
        </row>
        <row r="20">
          <cell r="T20">
            <v>1</v>
          </cell>
        </row>
        <row r="21">
          <cell r="T21">
            <v>1</v>
          </cell>
        </row>
        <row r="22">
          <cell r="T22">
            <v>1</v>
          </cell>
        </row>
        <row r="23">
          <cell r="T23">
            <v>1</v>
          </cell>
        </row>
        <row r="24">
          <cell r="T24">
            <v>1</v>
          </cell>
        </row>
        <row r="25">
          <cell r="T25">
            <v>1</v>
          </cell>
        </row>
        <row r="26">
          <cell r="T26">
            <v>1</v>
          </cell>
        </row>
        <row r="27">
          <cell r="T27">
            <v>1</v>
          </cell>
        </row>
        <row r="28">
          <cell r="T28">
            <v>10</v>
          </cell>
        </row>
        <row r="34">
          <cell r="T34">
            <v>0</v>
          </cell>
          <cell r="U34">
            <v>0</v>
          </cell>
        </row>
        <row r="35">
          <cell r="T35">
            <v>0.84672419922828435</v>
          </cell>
          <cell r="U35">
            <v>0.53203207651533624</v>
          </cell>
        </row>
      </sheetData>
      <sheetData sheetId="8"/>
      <sheetData sheetId="9">
        <row r="18">
          <cell r="T18">
            <v>1</v>
          </cell>
        </row>
        <row r="19">
          <cell r="S19">
            <v>0.1</v>
          </cell>
          <cell r="T19">
            <v>1</v>
          </cell>
        </row>
        <row r="20">
          <cell r="S20">
            <v>0.2</v>
          </cell>
          <cell r="T20">
            <v>1</v>
          </cell>
        </row>
        <row r="21">
          <cell r="S21">
            <v>0.3</v>
          </cell>
          <cell r="T21">
            <v>1</v>
          </cell>
        </row>
        <row r="22">
          <cell r="S22">
            <v>0.4</v>
          </cell>
          <cell r="T22">
            <v>1</v>
          </cell>
        </row>
        <row r="23">
          <cell r="S23">
            <v>0.5</v>
          </cell>
          <cell r="T23">
            <v>1</v>
          </cell>
        </row>
        <row r="24">
          <cell r="S24">
            <v>0.6</v>
          </cell>
          <cell r="T24">
            <v>1</v>
          </cell>
        </row>
        <row r="25">
          <cell r="S25">
            <v>0.7</v>
          </cell>
          <cell r="T25">
            <v>1</v>
          </cell>
        </row>
        <row r="26">
          <cell r="S26">
            <v>0.8</v>
          </cell>
          <cell r="T26">
            <v>1</v>
          </cell>
        </row>
        <row r="27">
          <cell r="S27">
            <v>0.9</v>
          </cell>
          <cell r="T27">
            <v>1</v>
          </cell>
        </row>
        <row r="28">
          <cell r="S28">
            <v>1</v>
          </cell>
          <cell r="T28">
            <v>10</v>
          </cell>
        </row>
        <row r="34">
          <cell r="T34">
            <v>0</v>
          </cell>
          <cell r="U34">
            <v>0</v>
          </cell>
        </row>
        <row r="35">
          <cell r="T35">
            <v>0.43837114678907751</v>
          </cell>
          <cell r="U35">
            <v>0.89879404629916693</v>
          </cell>
        </row>
      </sheetData>
      <sheetData sheetId="10">
        <row r="18">
          <cell r="T18">
            <v>1</v>
          </cell>
        </row>
        <row r="19">
          <cell r="T19">
            <v>1</v>
          </cell>
        </row>
        <row r="20">
          <cell r="T20">
            <v>1</v>
          </cell>
        </row>
        <row r="21">
          <cell r="T21">
            <v>1</v>
          </cell>
        </row>
        <row r="22">
          <cell r="T22">
            <v>1</v>
          </cell>
        </row>
        <row r="23">
          <cell r="T23">
            <v>1</v>
          </cell>
        </row>
        <row r="24">
          <cell r="T24">
            <v>1</v>
          </cell>
        </row>
        <row r="25">
          <cell r="T25">
            <v>1</v>
          </cell>
        </row>
        <row r="26">
          <cell r="T26">
            <v>1</v>
          </cell>
        </row>
        <row r="27">
          <cell r="T27">
            <v>1</v>
          </cell>
        </row>
        <row r="28">
          <cell r="T28">
            <v>10</v>
          </cell>
        </row>
        <row r="34">
          <cell r="T34">
            <v>0</v>
          </cell>
          <cell r="U34">
            <v>0</v>
          </cell>
        </row>
        <row r="35">
          <cell r="T35">
            <v>0.6505403313863658</v>
          </cell>
          <cell r="U35">
            <v>0.75947170930833063</v>
          </cell>
        </row>
      </sheetData>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8.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outlinePr summaryBelow="0"/>
  </sheetPr>
  <dimension ref="B1:H31"/>
  <sheetViews>
    <sheetView showGridLines="0" zoomScale="90" zoomScaleNormal="90" zoomScalePageLayoutView="125" workbookViewId="0">
      <selection activeCell="C37" sqref="C37"/>
    </sheetView>
  </sheetViews>
  <sheetFormatPr baseColWidth="10" defaultColWidth="10.88671875" defaultRowHeight="14.4" outlineLevelRow="2" x14ac:dyDescent="0.3"/>
  <cols>
    <col min="1" max="1" width="4.88671875" style="39" customWidth="1"/>
    <col min="2" max="2" width="22.33203125" style="39" customWidth="1"/>
    <col min="3" max="5" width="10.88671875" style="39"/>
    <col min="6" max="6" width="15.6640625" style="39" customWidth="1"/>
    <col min="7" max="7" width="15.44140625" style="39" customWidth="1"/>
    <col min="8" max="8" width="19.33203125" style="39" customWidth="1"/>
    <col min="9" max="16384" width="10.88671875" style="39"/>
  </cols>
  <sheetData>
    <row r="1" spans="2:8" x14ac:dyDescent="0.3">
      <c r="B1" s="38"/>
    </row>
    <row r="2" spans="2:8" ht="13.5" customHeight="1" x14ac:dyDescent="0.3">
      <c r="B2" s="475" t="s">
        <v>0</v>
      </c>
      <c r="C2" s="475"/>
      <c r="D2" s="475"/>
      <c r="E2" s="475"/>
      <c r="F2" s="475"/>
      <c r="G2" s="475"/>
      <c r="H2" s="475"/>
    </row>
    <row r="3" spans="2:8" ht="14.25" customHeight="1" x14ac:dyDescent="0.3">
      <c r="B3" s="475"/>
      <c r="C3" s="475"/>
      <c r="D3" s="475"/>
      <c r="E3" s="475"/>
      <c r="F3" s="475"/>
      <c r="G3" s="475"/>
      <c r="H3" s="475"/>
    </row>
    <row r="4" spans="2:8" ht="35.25" customHeight="1" x14ac:dyDescent="0.3">
      <c r="B4" s="476"/>
      <c r="C4" s="476"/>
      <c r="D4" s="476"/>
      <c r="E4" s="476"/>
      <c r="F4" s="476"/>
      <c r="G4" s="476"/>
      <c r="H4" s="476"/>
    </row>
    <row r="5" spans="2:8" ht="18" x14ac:dyDescent="0.3">
      <c r="B5" s="329" t="s">
        <v>1</v>
      </c>
      <c r="C5" s="477"/>
      <c r="D5" s="477"/>
      <c r="E5" s="477"/>
      <c r="F5" s="331" t="s">
        <v>2</v>
      </c>
      <c r="G5" s="478"/>
      <c r="H5" s="478"/>
    </row>
    <row r="6" spans="2:8" ht="18" collapsed="1" x14ac:dyDescent="0.3">
      <c r="B6" s="479" t="s">
        <v>3</v>
      </c>
      <c r="C6" s="480"/>
      <c r="D6" s="480"/>
      <c r="E6" s="480"/>
      <c r="F6" s="480"/>
      <c r="G6" s="480"/>
      <c r="H6" s="481"/>
    </row>
    <row r="7" spans="2:8" ht="22.5" hidden="1" customHeight="1" outlineLevel="1" x14ac:dyDescent="0.3">
      <c r="B7" s="482"/>
      <c r="C7" s="483"/>
      <c r="D7" s="483"/>
      <c r="E7" s="483"/>
      <c r="F7" s="483"/>
      <c r="G7" s="483"/>
      <c r="H7" s="483"/>
    </row>
    <row r="8" spans="2:8" ht="22.5" hidden="1" customHeight="1" outlineLevel="1" x14ac:dyDescent="0.3">
      <c r="B8" s="482"/>
      <c r="C8" s="483"/>
      <c r="D8" s="483"/>
      <c r="E8" s="483"/>
      <c r="F8" s="483"/>
      <c r="G8" s="483"/>
      <c r="H8" s="483"/>
    </row>
    <row r="9" spans="2:8" ht="21" hidden="1" customHeight="1" outlineLevel="1" x14ac:dyDescent="0.3">
      <c r="B9" s="483"/>
      <c r="C9" s="483"/>
      <c r="D9" s="483"/>
      <c r="E9" s="483"/>
      <c r="F9" s="483"/>
      <c r="G9" s="483"/>
      <c r="H9" s="483"/>
    </row>
    <row r="10" spans="2:8" ht="21" customHeight="1" collapsed="1" x14ac:dyDescent="0.3">
      <c r="B10" s="479" t="s">
        <v>4</v>
      </c>
      <c r="C10" s="480"/>
      <c r="D10" s="480"/>
      <c r="E10" s="480"/>
      <c r="F10" s="480"/>
      <c r="G10" s="480"/>
      <c r="H10" s="481"/>
    </row>
    <row r="11" spans="2:8" ht="18" hidden="1" outlineLevel="1" collapsed="1" x14ac:dyDescent="0.3">
      <c r="B11" s="479" t="s">
        <v>5</v>
      </c>
      <c r="C11" s="480"/>
      <c r="D11" s="480"/>
      <c r="E11" s="480"/>
      <c r="F11" s="480"/>
      <c r="G11" s="480"/>
      <c r="H11" s="481"/>
    </row>
    <row r="12" spans="2:8" ht="21.75" hidden="1" customHeight="1" outlineLevel="2" x14ac:dyDescent="0.3">
      <c r="B12" s="483"/>
      <c r="C12" s="483"/>
      <c r="D12" s="483"/>
      <c r="E12" s="483"/>
      <c r="F12" s="483"/>
      <c r="G12" s="483"/>
      <c r="H12" s="483"/>
    </row>
    <row r="13" spans="2:8" ht="21.75" hidden="1" customHeight="1" outlineLevel="2" x14ac:dyDescent="0.3">
      <c r="B13" s="483"/>
      <c r="C13" s="483"/>
      <c r="D13" s="483"/>
      <c r="E13" s="483"/>
      <c r="F13" s="483"/>
      <c r="G13" s="483"/>
      <c r="H13" s="483"/>
    </row>
    <row r="14" spans="2:8" ht="21.75" hidden="1" customHeight="1" outlineLevel="2" x14ac:dyDescent="0.3">
      <c r="B14" s="483"/>
      <c r="C14" s="483"/>
      <c r="D14" s="483"/>
      <c r="E14" s="483"/>
      <c r="F14" s="483"/>
      <c r="G14" s="483"/>
      <c r="H14" s="483"/>
    </row>
    <row r="15" spans="2:8" ht="18" hidden="1" outlineLevel="1" collapsed="1" x14ac:dyDescent="0.3">
      <c r="B15" s="479" t="s">
        <v>6</v>
      </c>
      <c r="C15" s="480"/>
      <c r="D15" s="480"/>
      <c r="E15" s="480"/>
      <c r="F15" s="480"/>
      <c r="G15" s="480"/>
      <c r="H15" s="481"/>
    </row>
    <row r="16" spans="2:8" ht="21.75" hidden="1" customHeight="1" outlineLevel="2" x14ac:dyDescent="0.3">
      <c r="B16" s="483"/>
      <c r="C16" s="483"/>
      <c r="D16" s="483"/>
      <c r="E16" s="483"/>
      <c r="F16" s="483"/>
      <c r="G16" s="483"/>
      <c r="H16" s="483"/>
    </row>
    <row r="17" spans="2:8" ht="21.75" hidden="1" customHeight="1" outlineLevel="2" x14ac:dyDescent="0.3">
      <c r="B17" s="483"/>
      <c r="C17" s="483"/>
      <c r="D17" s="483"/>
      <c r="E17" s="483"/>
      <c r="F17" s="483"/>
      <c r="G17" s="483"/>
      <c r="H17" s="483"/>
    </row>
    <row r="18" spans="2:8" ht="21.75" hidden="1" customHeight="1" outlineLevel="2" x14ac:dyDescent="0.3">
      <c r="B18" s="483"/>
      <c r="C18" s="483"/>
      <c r="D18" s="483"/>
      <c r="E18" s="483"/>
      <c r="F18" s="483"/>
      <c r="G18" s="483"/>
      <c r="H18" s="483"/>
    </row>
    <row r="19" spans="2:8" ht="18" hidden="1" outlineLevel="1" collapsed="1" x14ac:dyDescent="0.3">
      <c r="B19" s="479" t="s">
        <v>7</v>
      </c>
      <c r="C19" s="480"/>
      <c r="D19" s="480"/>
      <c r="E19" s="480"/>
      <c r="F19" s="480"/>
      <c r="G19" s="480"/>
      <c r="H19" s="481"/>
    </row>
    <row r="20" spans="2:8" ht="21.75" hidden="1" customHeight="1" outlineLevel="2" x14ac:dyDescent="0.3">
      <c r="B20" s="483"/>
      <c r="C20" s="483"/>
      <c r="D20" s="483"/>
      <c r="E20" s="483"/>
      <c r="F20" s="483"/>
      <c r="G20" s="483"/>
      <c r="H20" s="483"/>
    </row>
    <row r="21" spans="2:8" ht="21.75" hidden="1" customHeight="1" outlineLevel="2" x14ac:dyDescent="0.3">
      <c r="B21" s="483"/>
      <c r="C21" s="483"/>
      <c r="D21" s="483"/>
      <c r="E21" s="483"/>
      <c r="F21" s="483"/>
      <c r="G21" s="483"/>
      <c r="H21" s="483"/>
    </row>
    <row r="22" spans="2:8" ht="21.75" hidden="1" customHeight="1" outlineLevel="2" x14ac:dyDescent="0.3">
      <c r="B22" s="483"/>
      <c r="C22" s="483"/>
      <c r="D22" s="483"/>
      <c r="E22" s="483"/>
      <c r="F22" s="483"/>
      <c r="G22" s="483"/>
      <c r="H22" s="483"/>
    </row>
    <row r="23" spans="2:8" ht="18" collapsed="1" x14ac:dyDescent="0.3">
      <c r="B23" s="479" t="s">
        <v>8</v>
      </c>
      <c r="C23" s="480"/>
      <c r="D23" s="480"/>
      <c r="E23" s="480"/>
      <c r="F23" s="480"/>
      <c r="G23" s="480"/>
      <c r="H23" s="481"/>
    </row>
    <row r="24" spans="2:8" ht="18" hidden="1" outlineLevel="1" collapsed="1" x14ac:dyDescent="0.3">
      <c r="B24" s="474" t="s">
        <v>9</v>
      </c>
      <c r="C24" s="474"/>
      <c r="D24" s="474"/>
      <c r="E24" s="474"/>
      <c r="F24" s="474"/>
      <c r="G24" s="474"/>
      <c r="H24" s="474"/>
    </row>
    <row r="25" spans="2:8" ht="39.6" hidden="1" customHeight="1" outlineLevel="2" x14ac:dyDescent="0.3">
      <c r="B25" s="473"/>
      <c r="C25" s="473"/>
      <c r="D25" s="473"/>
      <c r="E25" s="473"/>
      <c r="F25" s="473"/>
      <c r="G25" s="473"/>
      <c r="H25" s="473"/>
    </row>
    <row r="26" spans="2:8" ht="18" hidden="1" outlineLevel="1" collapsed="1" x14ac:dyDescent="0.3">
      <c r="B26" s="474" t="s">
        <v>10</v>
      </c>
      <c r="C26" s="474"/>
      <c r="D26" s="474"/>
      <c r="E26" s="474"/>
      <c r="F26" s="474"/>
      <c r="G26" s="474"/>
      <c r="H26" s="474"/>
    </row>
    <row r="27" spans="2:8" ht="45.6" hidden="1" customHeight="1" outlineLevel="2" x14ac:dyDescent="0.3">
      <c r="B27" s="473"/>
      <c r="C27" s="473"/>
      <c r="D27" s="473"/>
      <c r="E27" s="473"/>
      <c r="F27" s="473"/>
      <c r="G27" s="473"/>
      <c r="H27" s="473"/>
    </row>
    <row r="28" spans="2:8" ht="18" hidden="1" outlineLevel="1" collapsed="1" x14ac:dyDescent="0.3">
      <c r="B28" s="474" t="s">
        <v>11</v>
      </c>
      <c r="C28" s="474"/>
      <c r="D28" s="474"/>
      <c r="E28" s="474"/>
      <c r="F28" s="474"/>
      <c r="G28" s="474"/>
      <c r="H28" s="474"/>
    </row>
    <row r="29" spans="2:8" ht="39.6" hidden="1" customHeight="1" outlineLevel="2" x14ac:dyDescent="0.3">
      <c r="B29" s="473"/>
      <c r="C29" s="473"/>
      <c r="D29" s="473"/>
      <c r="E29" s="473"/>
      <c r="F29" s="473"/>
      <c r="G29" s="473"/>
      <c r="H29" s="473"/>
    </row>
    <row r="30" spans="2:8" ht="18" hidden="1" outlineLevel="1" collapsed="1" x14ac:dyDescent="0.3">
      <c r="B30" s="474" t="s">
        <v>12</v>
      </c>
      <c r="C30" s="474"/>
      <c r="D30" s="474"/>
      <c r="E30" s="474"/>
      <c r="F30" s="474"/>
      <c r="G30" s="474"/>
      <c r="H30" s="474"/>
    </row>
    <row r="31" spans="2:8" ht="38.4" hidden="1" customHeight="1" outlineLevel="2" x14ac:dyDescent="0.3">
      <c r="B31" s="473"/>
      <c r="C31" s="473"/>
      <c r="D31" s="473"/>
      <c r="E31" s="473"/>
      <c r="F31" s="473"/>
      <c r="G31" s="473"/>
      <c r="H31" s="473"/>
    </row>
  </sheetData>
  <mergeCells count="21">
    <mergeCell ref="B2:H4"/>
    <mergeCell ref="B25:H25"/>
    <mergeCell ref="C5:E5"/>
    <mergeCell ref="G5:H5"/>
    <mergeCell ref="B6:H6"/>
    <mergeCell ref="B7:H9"/>
    <mergeCell ref="B11:H11"/>
    <mergeCell ref="B12:H14"/>
    <mergeCell ref="B23:H23"/>
    <mergeCell ref="B24:H24"/>
    <mergeCell ref="B15:H15"/>
    <mergeCell ref="B16:H18"/>
    <mergeCell ref="B19:H19"/>
    <mergeCell ref="B20:H22"/>
    <mergeCell ref="B10:H10"/>
    <mergeCell ref="B31:H31"/>
    <mergeCell ref="B26:H26"/>
    <mergeCell ref="B27:H27"/>
    <mergeCell ref="B28:H28"/>
    <mergeCell ref="B29:H29"/>
    <mergeCell ref="B30:H3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0">
    <tabColor rgb="FFFFC000"/>
    <outlinePr summaryBelow="0"/>
  </sheetPr>
  <dimension ref="A1:WVQ200"/>
  <sheetViews>
    <sheetView showGridLines="0" topLeftCell="D54" zoomScale="70" zoomScaleNormal="70" workbookViewId="0">
      <selection activeCell="J67" sqref="J67"/>
    </sheetView>
  </sheetViews>
  <sheetFormatPr baseColWidth="10" defaultColWidth="0" defaultRowHeight="14.4" outlineLevelRow="2" x14ac:dyDescent="0.3"/>
  <cols>
    <col min="1" max="1" width="1.44140625" style="198" customWidth="1"/>
    <col min="2" max="2" width="11.6640625" style="199" customWidth="1"/>
    <col min="3" max="3" width="15.109375" style="198" customWidth="1"/>
    <col min="4" max="5" width="22.6640625" style="198" customWidth="1"/>
    <col min="6" max="7" width="26" style="198" customWidth="1"/>
    <col min="8" max="8" width="25.33203125" style="198" customWidth="1"/>
    <col min="9" max="9" width="15.6640625" style="209" customWidth="1"/>
    <col min="10" max="10" width="5.6640625" style="39" customWidth="1"/>
    <col min="11" max="11" width="18.109375" style="39" hidden="1"/>
    <col min="12" max="12" width="14.6640625" style="39" hidden="1"/>
    <col min="13" max="257" width="11.44140625" style="39" hidden="1"/>
    <col min="258" max="258" width="1.44140625" style="39" hidden="1"/>
    <col min="259" max="259" width="9" style="39" hidden="1"/>
    <col min="260" max="260" width="15.109375" style="39" hidden="1"/>
    <col min="261" max="261" width="15.44140625" style="39" hidden="1"/>
    <col min="262" max="262" width="66.33203125" style="39" hidden="1"/>
    <col min="263" max="263" width="14.88671875" style="39" hidden="1"/>
    <col min="264" max="264" width="11.44140625" style="39" hidden="1"/>
    <col min="265" max="265" width="49.44140625" style="39" hidden="1"/>
    <col min="266" max="513" width="11.44140625" style="39" hidden="1"/>
    <col min="514" max="514" width="1.44140625" style="39" hidden="1"/>
    <col min="515" max="515" width="9" style="39" hidden="1"/>
    <col min="516" max="516" width="15.109375" style="39" hidden="1"/>
    <col min="517" max="517" width="15.44140625" style="39" hidden="1"/>
    <col min="518" max="518" width="66.33203125" style="39" hidden="1"/>
    <col min="519" max="519" width="14.88671875" style="39" hidden="1"/>
    <col min="520" max="520" width="11.44140625" style="39" hidden="1"/>
    <col min="521" max="521" width="49.44140625" style="39" hidden="1"/>
    <col min="522" max="769" width="11.44140625" style="39" hidden="1"/>
    <col min="770" max="770" width="1.44140625" style="39" hidden="1"/>
    <col min="771" max="771" width="9" style="39" hidden="1"/>
    <col min="772" max="772" width="15.109375" style="39" hidden="1"/>
    <col min="773" max="773" width="15.44140625" style="39" hidden="1"/>
    <col min="774" max="774" width="66.33203125" style="39" hidden="1"/>
    <col min="775" max="775" width="14.88671875" style="39" hidden="1"/>
    <col min="776" max="776" width="11.44140625" style="39" hidden="1"/>
    <col min="777" max="777" width="49.44140625" style="39" hidden="1"/>
    <col min="778" max="1025" width="11.44140625" style="39" hidden="1"/>
    <col min="1026" max="1026" width="1.44140625" style="39" hidden="1"/>
    <col min="1027" max="1027" width="9" style="39" hidden="1"/>
    <col min="1028" max="1028" width="15.109375" style="39" hidden="1"/>
    <col min="1029" max="1029" width="15.44140625" style="39" hidden="1"/>
    <col min="1030" max="1030" width="66.33203125" style="39" hidden="1"/>
    <col min="1031" max="1031" width="14.88671875" style="39" hidden="1"/>
    <col min="1032" max="1032" width="11.44140625" style="39" hidden="1"/>
    <col min="1033" max="1033" width="49.44140625" style="39" hidden="1"/>
    <col min="1034" max="1281" width="11.44140625" style="39" hidden="1"/>
    <col min="1282" max="1282" width="1.44140625" style="39" hidden="1"/>
    <col min="1283" max="1283" width="9" style="39" hidden="1"/>
    <col min="1284" max="1284" width="15.109375" style="39" hidden="1"/>
    <col min="1285" max="1285" width="15.44140625" style="39" hidden="1"/>
    <col min="1286" max="1286" width="66.33203125" style="39" hidden="1"/>
    <col min="1287" max="1287" width="14.88671875" style="39" hidden="1"/>
    <col min="1288" max="1288" width="11.44140625" style="39" hidden="1"/>
    <col min="1289" max="1289" width="49.44140625" style="39" hidden="1"/>
    <col min="1290" max="1537" width="11.44140625" style="39" hidden="1"/>
    <col min="1538" max="1538" width="1.44140625" style="39" hidden="1"/>
    <col min="1539" max="1539" width="9" style="39" hidden="1"/>
    <col min="1540" max="1540" width="15.109375" style="39" hidden="1"/>
    <col min="1541" max="1541" width="15.44140625" style="39" hidden="1"/>
    <col min="1542" max="1542" width="66.33203125" style="39" hidden="1"/>
    <col min="1543" max="1543" width="14.88671875" style="39" hidden="1"/>
    <col min="1544" max="1544" width="11.44140625" style="39" hidden="1"/>
    <col min="1545" max="1545" width="49.44140625" style="39" hidden="1"/>
    <col min="1546" max="1793" width="11.44140625" style="39" hidden="1"/>
    <col min="1794" max="1794" width="1.44140625" style="39" hidden="1"/>
    <col min="1795" max="1795" width="9" style="39" hidden="1"/>
    <col min="1796" max="1796" width="15.109375" style="39" hidden="1"/>
    <col min="1797" max="1797" width="15.44140625" style="39" hidden="1"/>
    <col min="1798" max="1798" width="66.33203125" style="39" hidden="1"/>
    <col min="1799" max="1799" width="14.88671875" style="39" hidden="1"/>
    <col min="1800" max="1800" width="11.44140625" style="39" hidden="1"/>
    <col min="1801" max="1801" width="49.44140625" style="39" hidden="1"/>
    <col min="1802" max="2049" width="11.44140625" style="39" hidden="1"/>
    <col min="2050" max="2050" width="1.44140625" style="39" hidden="1"/>
    <col min="2051" max="2051" width="9" style="39" hidden="1"/>
    <col min="2052" max="2052" width="15.109375" style="39" hidden="1"/>
    <col min="2053" max="2053" width="15.44140625" style="39" hidden="1"/>
    <col min="2054" max="2054" width="66.33203125" style="39" hidden="1"/>
    <col min="2055" max="2055" width="14.88671875" style="39" hidden="1"/>
    <col min="2056" max="2056" width="11.44140625" style="39" hidden="1"/>
    <col min="2057" max="2057" width="49.44140625" style="39" hidden="1"/>
    <col min="2058" max="2305" width="11.44140625" style="39" hidden="1"/>
    <col min="2306" max="2306" width="1.44140625" style="39" hidden="1"/>
    <col min="2307" max="2307" width="9" style="39" hidden="1"/>
    <col min="2308" max="2308" width="15.109375" style="39" hidden="1"/>
    <col min="2309" max="2309" width="15.44140625" style="39" hidden="1"/>
    <col min="2310" max="2310" width="66.33203125" style="39" hidden="1"/>
    <col min="2311" max="2311" width="14.88671875" style="39" hidden="1"/>
    <col min="2312" max="2312" width="11.44140625" style="39" hidden="1"/>
    <col min="2313" max="2313" width="49.44140625" style="39" hidden="1"/>
    <col min="2314" max="2561" width="11.44140625" style="39" hidden="1"/>
    <col min="2562" max="2562" width="1.44140625" style="39" hidden="1"/>
    <col min="2563" max="2563" width="9" style="39" hidden="1"/>
    <col min="2564" max="2564" width="15.109375" style="39" hidden="1"/>
    <col min="2565" max="2565" width="15.44140625" style="39" hidden="1"/>
    <col min="2566" max="2566" width="66.33203125" style="39" hidden="1"/>
    <col min="2567" max="2567" width="14.88671875" style="39" hidden="1"/>
    <col min="2568" max="2568" width="11.44140625" style="39" hidden="1"/>
    <col min="2569" max="2569" width="49.44140625" style="39" hidden="1"/>
    <col min="2570" max="2817" width="11.44140625" style="39" hidden="1"/>
    <col min="2818" max="2818" width="1.44140625" style="39" hidden="1"/>
    <col min="2819" max="2819" width="9" style="39" hidden="1"/>
    <col min="2820" max="2820" width="15.109375" style="39" hidden="1"/>
    <col min="2821" max="2821" width="15.44140625" style="39" hidden="1"/>
    <col min="2822" max="2822" width="66.33203125" style="39" hidden="1"/>
    <col min="2823" max="2823" width="14.88671875" style="39" hidden="1"/>
    <col min="2824" max="2824" width="11.44140625" style="39" hidden="1"/>
    <col min="2825" max="2825" width="49.44140625" style="39" hidden="1"/>
    <col min="2826" max="3073" width="11.44140625" style="39" hidden="1"/>
    <col min="3074" max="3074" width="1.44140625" style="39" hidden="1"/>
    <col min="3075" max="3075" width="9" style="39" hidden="1"/>
    <col min="3076" max="3076" width="15.109375" style="39" hidden="1"/>
    <col min="3077" max="3077" width="15.44140625" style="39" hidden="1"/>
    <col min="3078" max="3078" width="66.33203125" style="39" hidden="1"/>
    <col min="3079" max="3079" width="14.88671875" style="39" hidden="1"/>
    <col min="3080" max="3080" width="11.44140625" style="39" hidden="1"/>
    <col min="3081" max="3081" width="49.44140625" style="39" hidden="1"/>
    <col min="3082" max="3329" width="11.44140625" style="39" hidden="1"/>
    <col min="3330" max="3330" width="1.44140625" style="39" hidden="1"/>
    <col min="3331" max="3331" width="9" style="39" hidden="1"/>
    <col min="3332" max="3332" width="15.109375" style="39" hidden="1"/>
    <col min="3333" max="3333" width="15.44140625" style="39" hidden="1"/>
    <col min="3334" max="3334" width="66.33203125" style="39" hidden="1"/>
    <col min="3335" max="3335" width="14.88671875" style="39" hidden="1"/>
    <col min="3336" max="3336" width="11.44140625" style="39" hidden="1"/>
    <col min="3337" max="3337" width="49.44140625" style="39" hidden="1"/>
    <col min="3338" max="3585" width="11.44140625" style="39" hidden="1"/>
    <col min="3586" max="3586" width="1.44140625" style="39" hidden="1"/>
    <col min="3587" max="3587" width="9" style="39" hidden="1"/>
    <col min="3588" max="3588" width="15.109375" style="39" hidden="1"/>
    <col min="3589" max="3589" width="15.44140625" style="39" hidden="1"/>
    <col min="3590" max="3590" width="66.33203125" style="39" hidden="1"/>
    <col min="3591" max="3591" width="14.88671875" style="39" hidden="1"/>
    <col min="3592" max="3592" width="11.44140625" style="39" hidden="1"/>
    <col min="3593" max="3593" width="49.44140625" style="39" hidden="1"/>
    <col min="3594" max="3841" width="11.44140625" style="39" hidden="1"/>
    <col min="3842" max="3842" width="1.44140625" style="39" hidden="1"/>
    <col min="3843" max="3843" width="9" style="39" hidden="1"/>
    <col min="3844" max="3844" width="15.109375" style="39" hidden="1"/>
    <col min="3845" max="3845" width="15.44140625" style="39" hidden="1"/>
    <col min="3846" max="3846" width="66.33203125" style="39" hidden="1"/>
    <col min="3847" max="3847" width="14.88671875" style="39" hidden="1"/>
    <col min="3848" max="3848" width="11.44140625" style="39" hidden="1"/>
    <col min="3849" max="3849" width="49.44140625" style="39" hidden="1"/>
    <col min="3850" max="4097" width="11.44140625" style="39" hidden="1"/>
    <col min="4098" max="4098" width="1.44140625" style="39" hidden="1"/>
    <col min="4099" max="4099" width="9" style="39" hidden="1"/>
    <col min="4100" max="4100" width="15.109375" style="39" hidden="1"/>
    <col min="4101" max="4101" width="15.44140625" style="39" hidden="1"/>
    <col min="4102" max="4102" width="66.33203125" style="39" hidden="1"/>
    <col min="4103" max="4103" width="14.88671875" style="39" hidden="1"/>
    <col min="4104" max="4104" width="11.44140625" style="39" hidden="1"/>
    <col min="4105" max="4105" width="49.44140625" style="39" hidden="1"/>
    <col min="4106" max="4353" width="11.44140625" style="39" hidden="1"/>
    <col min="4354" max="4354" width="1.44140625" style="39" hidden="1"/>
    <col min="4355" max="4355" width="9" style="39" hidden="1"/>
    <col min="4356" max="4356" width="15.109375" style="39" hidden="1"/>
    <col min="4357" max="4357" width="15.44140625" style="39" hidden="1"/>
    <col min="4358" max="4358" width="66.33203125" style="39" hidden="1"/>
    <col min="4359" max="4359" width="14.88671875" style="39" hidden="1"/>
    <col min="4360" max="4360" width="11.44140625" style="39" hidden="1"/>
    <col min="4361" max="4361" width="49.44140625" style="39" hidden="1"/>
    <col min="4362" max="4609" width="11.44140625" style="39" hidden="1"/>
    <col min="4610" max="4610" width="1.44140625" style="39" hidden="1"/>
    <col min="4611" max="4611" width="9" style="39" hidden="1"/>
    <col min="4612" max="4612" width="15.109375" style="39" hidden="1"/>
    <col min="4613" max="4613" width="15.44140625" style="39" hidden="1"/>
    <col min="4614" max="4614" width="66.33203125" style="39" hidden="1"/>
    <col min="4615" max="4615" width="14.88671875" style="39" hidden="1"/>
    <col min="4616" max="4616" width="11.44140625" style="39" hidden="1"/>
    <col min="4617" max="4617" width="49.44140625" style="39" hidden="1"/>
    <col min="4618" max="4865" width="11.44140625" style="39" hidden="1"/>
    <col min="4866" max="4866" width="1.44140625" style="39" hidden="1"/>
    <col min="4867" max="4867" width="9" style="39" hidden="1"/>
    <col min="4868" max="4868" width="15.109375" style="39" hidden="1"/>
    <col min="4869" max="4869" width="15.44140625" style="39" hidden="1"/>
    <col min="4870" max="4870" width="66.33203125" style="39" hidden="1"/>
    <col min="4871" max="4871" width="14.88671875" style="39" hidden="1"/>
    <col min="4872" max="4872" width="11.44140625" style="39" hidden="1"/>
    <col min="4873" max="4873" width="49.44140625" style="39" hidden="1"/>
    <col min="4874" max="5121" width="11.44140625" style="39" hidden="1"/>
    <col min="5122" max="5122" width="1.44140625" style="39" hidden="1"/>
    <col min="5123" max="5123" width="9" style="39" hidden="1"/>
    <col min="5124" max="5124" width="15.109375" style="39" hidden="1"/>
    <col min="5125" max="5125" width="15.44140625" style="39" hidden="1"/>
    <col min="5126" max="5126" width="66.33203125" style="39" hidden="1"/>
    <col min="5127" max="5127" width="14.88671875" style="39" hidden="1"/>
    <col min="5128" max="5128" width="11.44140625" style="39" hidden="1"/>
    <col min="5129" max="5129" width="49.44140625" style="39" hidden="1"/>
    <col min="5130" max="5377" width="11.44140625" style="39" hidden="1"/>
    <col min="5378" max="5378" width="1.44140625" style="39" hidden="1"/>
    <col min="5379" max="5379" width="9" style="39" hidden="1"/>
    <col min="5380" max="5380" width="15.109375" style="39" hidden="1"/>
    <col min="5381" max="5381" width="15.44140625" style="39" hidden="1"/>
    <col min="5382" max="5382" width="66.33203125" style="39" hidden="1"/>
    <col min="5383" max="5383" width="14.88671875" style="39" hidden="1"/>
    <col min="5384" max="5384" width="11.44140625" style="39" hidden="1"/>
    <col min="5385" max="5385" width="49.44140625" style="39" hidden="1"/>
    <col min="5386" max="5633" width="11.44140625" style="39" hidden="1"/>
    <col min="5634" max="5634" width="1.44140625" style="39" hidden="1"/>
    <col min="5635" max="5635" width="9" style="39" hidden="1"/>
    <col min="5636" max="5636" width="15.109375" style="39" hidden="1"/>
    <col min="5637" max="5637" width="15.44140625" style="39" hidden="1"/>
    <col min="5638" max="5638" width="66.33203125" style="39" hidden="1"/>
    <col min="5639" max="5639" width="14.88671875" style="39" hidden="1"/>
    <col min="5640" max="5640" width="11.44140625" style="39" hidden="1"/>
    <col min="5641" max="5641" width="49.44140625" style="39" hidden="1"/>
    <col min="5642" max="5889" width="11.44140625" style="39" hidden="1"/>
    <col min="5890" max="5890" width="1.44140625" style="39" hidden="1"/>
    <col min="5891" max="5891" width="9" style="39" hidden="1"/>
    <col min="5892" max="5892" width="15.109375" style="39" hidden="1"/>
    <col min="5893" max="5893" width="15.44140625" style="39" hidden="1"/>
    <col min="5894" max="5894" width="66.33203125" style="39" hidden="1"/>
    <col min="5895" max="5895" width="14.88671875" style="39" hidden="1"/>
    <col min="5896" max="5896" width="11.44140625" style="39" hidden="1"/>
    <col min="5897" max="5897" width="49.44140625" style="39" hidden="1"/>
    <col min="5898" max="6145" width="11.44140625" style="39" hidden="1"/>
    <col min="6146" max="6146" width="1.44140625" style="39" hidden="1"/>
    <col min="6147" max="6147" width="9" style="39" hidden="1"/>
    <col min="6148" max="6148" width="15.109375" style="39" hidden="1"/>
    <col min="6149" max="6149" width="15.44140625" style="39" hidden="1"/>
    <col min="6150" max="6150" width="66.33203125" style="39" hidden="1"/>
    <col min="6151" max="6151" width="14.88671875" style="39" hidden="1"/>
    <col min="6152" max="6152" width="11.44140625" style="39" hidden="1"/>
    <col min="6153" max="6153" width="49.44140625" style="39" hidden="1"/>
    <col min="6154" max="6401" width="11.44140625" style="39" hidden="1"/>
    <col min="6402" max="6402" width="1.44140625" style="39" hidden="1"/>
    <col min="6403" max="6403" width="9" style="39" hidden="1"/>
    <col min="6404" max="6404" width="15.109375" style="39" hidden="1"/>
    <col min="6405" max="6405" width="15.44140625" style="39" hidden="1"/>
    <col min="6406" max="6406" width="66.33203125" style="39" hidden="1"/>
    <col min="6407" max="6407" width="14.88671875" style="39" hidden="1"/>
    <col min="6408" max="6408" width="11.44140625" style="39" hidden="1"/>
    <col min="6409" max="6409" width="49.44140625" style="39" hidden="1"/>
    <col min="6410" max="6657" width="11.44140625" style="39" hidden="1"/>
    <col min="6658" max="6658" width="1.44140625" style="39" hidden="1"/>
    <col min="6659" max="6659" width="9" style="39" hidden="1"/>
    <col min="6660" max="6660" width="15.109375" style="39" hidden="1"/>
    <col min="6661" max="6661" width="15.44140625" style="39" hidden="1"/>
    <col min="6662" max="6662" width="66.33203125" style="39" hidden="1"/>
    <col min="6663" max="6663" width="14.88671875" style="39" hidden="1"/>
    <col min="6664" max="6664" width="11.44140625" style="39" hidden="1"/>
    <col min="6665" max="6665" width="49.44140625" style="39" hidden="1"/>
    <col min="6666" max="6913" width="11.44140625" style="39" hidden="1"/>
    <col min="6914" max="6914" width="1.44140625" style="39" hidden="1"/>
    <col min="6915" max="6915" width="9" style="39" hidden="1"/>
    <col min="6916" max="6916" width="15.109375" style="39" hidden="1"/>
    <col min="6917" max="6917" width="15.44140625" style="39" hidden="1"/>
    <col min="6918" max="6918" width="66.33203125" style="39" hidden="1"/>
    <col min="6919" max="6919" width="14.88671875" style="39" hidden="1"/>
    <col min="6920" max="6920" width="11.44140625" style="39" hidden="1"/>
    <col min="6921" max="6921" width="49.44140625" style="39" hidden="1"/>
    <col min="6922" max="7169" width="11.44140625" style="39" hidden="1"/>
    <col min="7170" max="7170" width="1.44140625" style="39" hidden="1"/>
    <col min="7171" max="7171" width="9" style="39" hidden="1"/>
    <col min="7172" max="7172" width="15.109375" style="39" hidden="1"/>
    <col min="7173" max="7173" width="15.44140625" style="39" hidden="1"/>
    <col min="7174" max="7174" width="66.33203125" style="39" hidden="1"/>
    <col min="7175" max="7175" width="14.88671875" style="39" hidden="1"/>
    <col min="7176" max="7176" width="11.44140625" style="39" hidden="1"/>
    <col min="7177" max="7177" width="49.44140625" style="39" hidden="1"/>
    <col min="7178" max="7425" width="11.44140625" style="39" hidden="1"/>
    <col min="7426" max="7426" width="1.44140625" style="39" hidden="1"/>
    <col min="7427" max="7427" width="9" style="39" hidden="1"/>
    <col min="7428" max="7428" width="15.109375" style="39" hidden="1"/>
    <col min="7429" max="7429" width="15.44140625" style="39" hidden="1"/>
    <col min="7430" max="7430" width="66.33203125" style="39" hidden="1"/>
    <col min="7431" max="7431" width="14.88671875" style="39" hidden="1"/>
    <col min="7432" max="7432" width="11.44140625" style="39" hidden="1"/>
    <col min="7433" max="7433" width="49.44140625" style="39" hidden="1"/>
    <col min="7434" max="7681" width="11.44140625" style="39" hidden="1"/>
    <col min="7682" max="7682" width="1.44140625" style="39" hidden="1"/>
    <col min="7683" max="7683" width="9" style="39" hidden="1"/>
    <col min="7684" max="7684" width="15.109375" style="39" hidden="1"/>
    <col min="7685" max="7685" width="15.44140625" style="39" hidden="1"/>
    <col min="7686" max="7686" width="66.33203125" style="39" hidden="1"/>
    <col min="7687" max="7687" width="14.88671875" style="39" hidden="1"/>
    <col min="7688" max="7688" width="11.44140625" style="39" hidden="1"/>
    <col min="7689" max="7689" width="49.44140625" style="39" hidden="1"/>
    <col min="7690" max="7937" width="11.44140625" style="39" hidden="1"/>
    <col min="7938" max="7938" width="1.44140625" style="39" hidden="1"/>
    <col min="7939" max="7939" width="9" style="39" hidden="1"/>
    <col min="7940" max="7940" width="15.109375" style="39" hidden="1"/>
    <col min="7941" max="7941" width="15.44140625" style="39" hidden="1"/>
    <col min="7942" max="7942" width="66.33203125" style="39" hidden="1"/>
    <col min="7943" max="7943" width="14.88671875" style="39" hidden="1"/>
    <col min="7944" max="7944" width="11.44140625" style="39" hidden="1"/>
    <col min="7945" max="7945" width="49.44140625" style="39" hidden="1"/>
    <col min="7946" max="8193" width="11.44140625" style="39" hidden="1"/>
    <col min="8194" max="8194" width="1.44140625" style="39" hidden="1"/>
    <col min="8195" max="8195" width="9" style="39" hidden="1"/>
    <col min="8196" max="8196" width="15.109375" style="39" hidden="1"/>
    <col min="8197" max="8197" width="15.44140625" style="39" hidden="1"/>
    <col min="8198" max="8198" width="66.33203125" style="39" hidden="1"/>
    <col min="8199" max="8199" width="14.88671875" style="39" hidden="1"/>
    <col min="8200" max="8200" width="11.44140625" style="39" hidden="1"/>
    <col min="8201" max="8201" width="49.44140625" style="39" hidden="1"/>
    <col min="8202" max="8449" width="11.44140625" style="39" hidden="1"/>
    <col min="8450" max="8450" width="1.44140625" style="39" hidden="1"/>
    <col min="8451" max="8451" width="9" style="39" hidden="1"/>
    <col min="8452" max="8452" width="15.109375" style="39" hidden="1"/>
    <col min="8453" max="8453" width="15.44140625" style="39" hidden="1"/>
    <col min="8454" max="8454" width="66.33203125" style="39" hidden="1"/>
    <col min="8455" max="8455" width="14.88671875" style="39" hidden="1"/>
    <col min="8456" max="8456" width="11.44140625" style="39" hidden="1"/>
    <col min="8457" max="8457" width="49.44140625" style="39" hidden="1"/>
    <col min="8458" max="8705" width="11.44140625" style="39" hidden="1"/>
    <col min="8706" max="8706" width="1.44140625" style="39" hidden="1"/>
    <col min="8707" max="8707" width="9" style="39" hidden="1"/>
    <col min="8708" max="8708" width="15.109375" style="39" hidden="1"/>
    <col min="8709" max="8709" width="15.44140625" style="39" hidden="1"/>
    <col min="8710" max="8710" width="66.33203125" style="39" hidden="1"/>
    <col min="8711" max="8711" width="14.88671875" style="39" hidden="1"/>
    <col min="8712" max="8712" width="11.44140625" style="39" hidden="1"/>
    <col min="8713" max="8713" width="49.44140625" style="39" hidden="1"/>
    <col min="8714" max="8961" width="11.44140625" style="39" hidden="1"/>
    <col min="8962" max="8962" width="1.44140625" style="39" hidden="1"/>
    <col min="8963" max="8963" width="9" style="39" hidden="1"/>
    <col min="8964" max="8964" width="15.109375" style="39" hidden="1"/>
    <col min="8965" max="8965" width="15.44140625" style="39" hidden="1"/>
    <col min="8966" max="8966" width="66.33203125" style="39" hidden="1"/>
    <col min="8967" max="8967" width="14.88671875" style="39" hidden="1"/>
    <col min="8968" max="8968" width="11.44140625" style="39" hidden="1"/>
    <col min="8969" max="8969" width="49.44140625" style="39" hidden="1"/>
    <col min="8970" max="9217" width="11.44140625" style="39" hidden="1"/>
    <col min="9218" max="9218" width="1.44140625" style="39" hidden="1"/>
    <col min="9219" max="9219" width="9" style="39" hidden="1"/>
    <col min="9220" max="9220" width="15.109375" style="39" hidden="1"/>
    <col min="9221" max="9221" width="15.44140625" style="39" hidden="1"/>
    <col min="9222" max="9222" width="66.33203125" style="39" hidden="1"/>
    <col min="9223" max="9223" width="14.88671875" style="39" hidden="1"/>
    <col min="9224" max="9224" width="11.44140625" style="39" hidden="1"/>
    <col min="9225" max="9225" width="49.44140625" style="39" hidden="1"/>
    <col min="9226" max="9473" width="11.44140625" style="39" hidden="1"/>
    <col min="9474" max="9474" width="1.44140625" style="39" hidden="1"/>
    <col min="9475" max="9475" width="9" style="39" hidden="1"/>
    <col min="9476" max="9476" width="15.109375" style="39" hidden="1"/>
    <col min="9477" max="9477" width="15.44140625" style="39" hidden="1"/>
    <col min="9478" max="9478" width="66.33203125" style="39" hidden="1"/>
    <col min="9479" max="9479" width="14.88671875" style="39" hidden="1"/>
    <col min="9480" max="9480" width="11.44140625" style="39" hidden="1"/>
    <col min="9481" max="9481" width="49.44140625" style="39" hidden="1"/>
    <col min="9482" max="9729" width="11.44140625" style="39" hidden="1"/>
    <col min="9730" max="9730" width="1.44140625" style="39" hidden="1"/>
    <col min="9731" max="9731" width="9" style="39" hidden="1"/>
    <col min="9732" max="9732" width="15.109375" style="39" hidden="1"/>
    <col min="9733" max="9733" width="15.44140625" style="39" hidden="1"/>
    <col min="9734" max="9734" width="66.33203125" style="39" hidden="1"/>
    <col min="9735" max="9735" width="14.88671875" style="39" hidden="1"/>
    <col min="9736" max="9736" width="11.44140625" style="39" hidden="1"/>
    <col min="9737" max="9737" width="49.44140625" style="39" hidden="1"/>
    <col min="9738" max="9985" width="11.44140625" style="39" hidden="1"/>
    <col min="9986" max="9986" width="1.44140625" style="39" hidden="1"/>
    <col min="9987" max="9987" width="9" style="39" hidden="1"/>
    <col min="9988" max="9988" width="15.109375" style="39" hidden="1"/>
    <col min="9989" max="9989" width="15.44140625" style="39" hidden="1"/>
    <col min="9990" max="9990" width="66.33203125" style="39" hidden="1"/>
    <col min="9991" max="9991" width="14.88671875" style="39" hidden="1"/>
    <col min="9992" max="9992" width="11.44140625" style="39" hidden="1"/>
    <col min="9993" max="9993" width="49.44140625" style="39" hidden="1"/>
    <col min="9994" max="10241" width="11.44140625" style="39" hidden="1"/>
    <col min="10242" max="10242" width="1.44140625" style="39" hidden="1"/>
    <col min="10243" max="10243" width="9" style="39" hidden="1"/>
    <col min="10244" max="10244" width="15.109375" style="39" hidden="1"/>
    <col min="10245" max="10245" width="15.44140625" style="39" hidden="1"/>
    <col min="10246" max="10246" width="66.33203125" style="39" hidden="1"/>
    <col min="10247" max="10247" width="14.88671875" style="39" hidden="1"/>
    <col min="10248" max="10248" width="11.44140625" style="39" hidden="1"/>
    <col min="10249" max="10249" width="49.44140625" style="39" hidden="1"/>
    <col min="10250" max="10497" width="11.44140625" style="39" hidden="1"/>
    <col min="10498" max="10498" width="1.44140625" style="39" hidden="1"/>
    <col min="10499" max="10499" width="9" style="39" hidden="1"/>
    <col min="10500" max="10500" width="15.109375" style="39" hidden="1"/>
    <col min="10501" max="10501" width="15.44140625" style="39" hidden="1"/>
    <col min="10502" max="10502" width="66.33203125" style="39" hidden="1"/>
    <col min="10503" max="10503" width="14.88671875" style="39" hidden="1"/>
    <col min="10504" max="10504" width="11.44140625" style="39" hidden="1"/>
    <col min="10505" max="10505" width="49.44140625" style="39" hidden="1"/>
    <col min="10506" max="10753" width="11.44140625" style="39" hidden="1"/>
    <col min="10754" max="10754" width="1.44140625" style="39" hidden="1"/>
    <col min="10755" max="10755" width="9" style="39" hidden="1"/>
    <col min="10756" max="10756" width="15.109375" style="39" hidden="1"/>
    <col min="10757" max="10757" width="15.44140625" style="39" hidden="1"/>
    <col min="10758" max="10758" width="66.33203125" style="39" hidden="1"/>
    <col min="10759" max="10759" width="14.88671875" style="39" hidden="1"/>
    <col min="10760" max="10760" width="11.44140625" style="39" hidden="1"/>
    <col min="10761" max="10761" width="49.44140625" style="39" hidden="1"/>
    <col min="10762" max="11009" width="11.44140625" style="39" hidden="1"/>
    <col min="11010" max="11010" width="1.44140625" style="39" hidden="1"/>
    <col min="11011" max="11011" width="9" style="39" hidden="1"/>
    <col min="11012" max="11012" width="15.109375" style="39" hidden="1"/>
    <col min="11013" max="11013" width="15.44140625" style="39" hidden="1"/>
    <col min="11014" max="11014" width="66.33203125" style="39" hidden="1"/>
    <col min="11015" max="11015" width="14.88671875" style="39" hidden="1"/>
    <col min="11016" max="11016" width="11.44140625" style="39" hidden="1"/>
    <col min="11017" max="11017" width="49.44140625" style="39" hidden="1"/>
    <col min="11018" max="11265" width="11.44140625" style="39" hidden="1"/>
    <col min="11266" max="11266" width="1.44140625" style="39" hidden="1"/>
    <col min="11267" max="11267" width="9" style="39" hidden="1"/>
    <col min="11268" max="11268" width="15.109375" style="39" hidden="1"/>
    <col min="11269" max="11269" width="15.44140625" style="39" hidden="1"/>
    <col min="11270" max="11270" width="66.33203125" style="39" hidden="1"/>
    <col min="11271" max="11271" width="14.88671875" style="39" hidden="1"/>
    <col min="11272" max="11272" width="11.44140625" style="39" hidden="1"/>
    <col min="11273" max="11273" width="49.44140625" style="39" hidden="1"/>
    <col min="11274" max="11521" width="11.44140625" style="39" hidden="1"/>
    <col min="11522" max="11522" width="1.44140625" style="39" hidden="1"/>
    <col min="11523" max="11523" width="9" style="39" hidden="1"/>
    <col min="11524" max="11524" width="15.109375" style="39" hidden="1"/>
    <col min="11525" max="11525" width="15.44140625" style="39" hidden="1"/>
    <col min="11526" max="11526" width="66.33203125" style="39" hidden="1"/>
    <col min="11527" max="11527" width="14.88671875" style="39" hidden="1"/>
    <col min="11528" max="11528" width="11.44140625" style="39" hidden="1"/>
    <col min="11529" max="11529" width="49.44140625" style="39" hidden="1"/>
    <col min="11530" max="11777" width="11.44140625" style="39" hidden="1"/>
    <col min="11778" max="11778" width="1.44140625" style="39" hidden="1"/>
    <col min="11779" max="11779" width="9" style="39" hidden="1"/>
    <col min="11780" max="11780" width="15.109375" style="39" hidden="1"/>
    <col min="11781" max="11781" width="15.44140625" style="39" hidden="1"/>
    <col min="11782" max="11782" width="66.33203125" style="39" hidden="1"/>
    <col min="11783" max="11783" width="14.88671875" style="39" hidden="1"/>
    <col min="11784" max="11784" width="11.44140625" style="39" hidden="1"/>
    <col min="11785" max="11785" width="49.44140625" style="39" hidden="1"/>
    <col min="11786" max="12033" width="11.44140625" style="39" hidden="1"/>
    <col min="12034" max="12034" width="1.44140625" style="39" hidden="1"/>
    <col min="12035" max="12035" width="9" style="39" hidden="1"/>
    <col min="12036" max="12036" width="15.109375" style="39" hidden="1"/>
    <col min="12037" max="12037" width="15.44140625" style="39" hidden="1"/>
    <col min="12038" max="12038" width="66.33203125" style="39" hidden="1"/>
    <col min="12039" max="12039" width="14.88671875" style="39" hidden="1"/>
    <col min="12040" max="12040" width="11.44140625" style="39" hidden="1"/>
    <col min="12041" max="12041" width="49.44140625" style="39" hidden="1"/>
    <col min="12042" max="12289" width="11.44140625" style="39" hidden="1"/>
    <col min="12290" max="12290" width="1.44140625" style="39" hidden="1"/>
    <col min="12291" max="12291" width="9" style="39" hidden="1"/>
    <col min="12292" max="12292" width="15.109375" style="39" hidden="1"/>
    <col min="12293" max="12293" width="15.44140625" style="39" hidden="1"/>
    <col min="12294" max="12294" width="66.33203125" style="39" hidden="1"/>
    <col min="12295" max="12295" width="14.88671875" style="39" hidden="1"/>
    <col min="12296" max="12296" width="11.44140625" style="39" hidden="1"/>
    <col min="12297" max="12297" width="49.44140625" style="39" hidden="1"/>
    <col min="12298" max="12545" width="11.44140625" style="39" hidden="1"/>
    <col min="12546" max="12546" width="1.44140625" style="39" hidden="1"/>
    <col min="12547" max="12547" width="9" style="39" hidden="1"/>
    <col min="12548" max="12548" width="15.109375" style="39" hidden="1"/>
    <col min="12549" max="12549" width="15.44140625" style="39" hidden="1"/>
    <col min="12550" max="12550" width="66.33203125" style="39" hidden="1"/>
    <col min="12551" max="12551" width="14.88671875" style="39" hidden="1"/>
    <col min="12552" max="12552" width="11.44140625" style="39" hidden="1"/>
    <col min="12553" max="12553" width="49.44140625" style="39" hidden="1"/>
    <col min="12554" max="12801" width="11.44140625" style="39" hidden="1"/>
    <col min="12802" max="12802" width="1.44140625" style="39" hidden="1"/>
    <col min="12803" max="12803" width="9" style="39" hidden="1"/>
    <col min="12804" max="12804" width="15.109375" style="39" hidden="1"/>
    <col min="12805" max="12805" width="15.44140625" style="39" hidden="1"/>
    <col min="12806" max="12806" width="66.33203125" style="39" hidden="1"/>
    <col min="12807" max="12807" width="14.88671875" style="39" hidden="1"/>
    <col min="12808" max="12808" width="11.44140625" style="39" hidden="1"/>
    <col min="12809" max="12809" width="49.44140625" style="39" hidden="1"/>
    <col min="12810" max="13057" width="11.44140625" style="39" hidden="1"/>
    <col min="13058" max="13058" width="1.44140625" style="39" hidden="1"/>
    <col min="13059" max="13059" width="9" style="39" hidden="1"/>
    <col min="13060" max="13060" width="15.109375" style="39" hidden="1"/>
    <col min="13061" max="13061" width="15.44140625" style="39" hidden="1"/>
    <col min="13062" max="13062" width="66.33203125" style="39" hidden="1"/>
    <col min="13063" max="13063" width="14.88671875" style="39" hidden="1"/>
    <col min="13064" max="13064" width="11.44140625" style="39" hidden="1"/>
    <col min="13065" max="13065" width="49.44140625" style="39" hidden="1"/>
    <col min="13066" max="13313" width="11.44140625" style="39" hidden="1"/>
    <col min="13314" max="13314" width="1.44140625" style="39" hidden="1"/>
    <col min="13315" max="13315" width="9" style="39" hidden="1"/>
    <col min="13316" max="13316" width="15.109375" style="39" hidden="1"/>
    <col min="13317" max="13317" width="15.44140625" style="39" hidden="1"/>
    <col min="13318" max="13318" width="66.33203125" style="39" hidden="1"/>
    <col min="13319" max="13319" width="14.88671875" style="39" hidden="1"/>
    <col min="13320" max="13320" width="11.44140625" style="39" hidden="1"/>
    <col min="13321" max="13321" width="49.44140625" style="39" hidden="1"/>
    <col min="13322" max="13569" width="11.44140625" style="39" hidden="1"/>
    <col min="13570" max="13570" width="1.44140625" style="39" hidden="1"/>
    <col min="13571" max="13571" width="9" style="39" hidden="1"/>
    <col min="13572" max="13572" width="15.109375" style="39" hidden="1"/>
    <col min="13573" max="13573" width="15.44140625" style="39" hidden="1"/>
    <col min="13574" max="13574" width="66.33203125" style="39" hidden="1"/>
    <col min="13575" max="13575" width="14.88671875" style="39" hidden="1"/>
    <col min="13576" max="13576" width="11.44140625" style="39" hidden="1"/>
    <col min="13577" max="13577" width="49.44140625" style="39" hidden="1"/>
    <col min="13578" max="13825" width="11.44140625" style="39" hidden="1"/>
    <col min="13826" max="13826" width="1.44140625" style="39" hidden="1"/>
    <col min="13827" max="13827" width="9" style="39" hidden="1"/>
    <col min="13828" max="13828" width="15.109375" style="39" hidden="1"/>
    <col min="13829" max="13829" width="15.44140625" style="39" hidden="1"/>
    <col min="13830" max="13830" width="66.33203125" style="39" hidden="1"/>
    <col min="13831" max="13831" width="14.88671875" style="39" hidden="1"/>
    <col min="13832" max="13832" width="11.44140625" style="39" hidden="1"/>
    <col min="13833" max="13833" width="49.44140625" style="39" hidden="1"/>
    <col min="13834" max="14081" width="11.44140625" style="39" hidden="1"/>
    <col min="14082" max="14082" width="1.44140625" style="39" hidden="1"/>
    <col min="14083" max="14083" width="9" style="39" hidden="1"/>
    <col min="14084" max="14084" width="15.109375" style="39" hidden="1"/>
    <col min="14085" max="14085" width="15.44140625" style="39" hidden="1"/>
    <col min="14086" max="14086" width="66.33203125" style="39" hidden="1"/>
    <col min="14087" max="14087" width="14.88671875" style="39" hidden="1"/>
    <col min="14088" max="14088" width="11.44140625" style="39" hidden="1"/>
    <col min="14089" max="14089" width="49.44140625" style="39" hidden="1"/>
    <col min="14090" max="14337" width="11.44140625" style="39" hidden="1"/>
    <col min="14338" max="14338" width="1.44140625" style="39" hidden="1"/>
    <col min="14339" max="14339" width="9" style="39" hidden="1"/>
    <col min="14340" max="14340" width="15.109375" style="39" hidden="1"/>
    <col min="14341" max="14341" width="15.44140625" style="39" hidden="1"/>
    <col min="14342" max="14342" width="66.33203125" style="39" hidden="1"/>
    <col min="14343" max="14343" width="14.88671875" style="39" hidden="1"/>
    <col min="14344" max="14344" width="11.44140625" style="39" hidden="1"/>
    <col min="14345" max="14345" width="49.44140625" style="39" hidden="1"/>
    <col min="14346" max="14593" width="11.44140625" style="39" hidden="1"/>
    <col min="14594" max="14594" width="1.44140625" style="39" hidden="1"/>
    <col min="14595" max="14595" width="9" style="39" hidden="1"/>
    <col min="14596" max="14596" width="15.109375" style="39" hidden="1"/>
    <col min="14597" max="14597" width="15.44140625" style="39" hidden="1"/>
    <col min="14598" max="14598" width="66.33203125" style="39" hidden="1"/>
    <col min="14599" max="14599" width="14.88671875" style="39" hidden="1"/>
    <col min="14600" max="14600" width="11.44140625" style="39" hidden="1"/>
    <col min="14601" max="14601" width="49.44140625" style="39" hidden="1"/>
    <col min="14602" max="14849" width="11.44140625" style="39" hidden="1"/>
    <col min="14850" max="14850" width="1.44140625" style="39" hidden="1"/>
    <col min="14851" max="14851" width="9" style="39" hidden="1"/>
    <col min="14852" max="14852" width="15.109375" style="39" hidden="1"/>
    <col min="14853" max="14853" width="15.44140625" style="39" hidden="1"/>
    <col min="14854" max="14854" width="66.33203125" style="39" hidden="1"/>
    <col min="14855" max="14855" width="14.88671875" style="39" hidden="1"/>
    <col min="14856" max="14856" width="11.44140625" style="39" hidden="1"/>
    <col min="14857" max="14857" width="49.44140625" style="39" hidden="1"/>
    <col min="14858" max="15105" width="11.44140625" style="39" hidden="1"/>
    <col min="15106" max="15106" width="1.44140625" style="39" hidden="1"/>
    <col min="15107" max="15107" width="9" style="39" hidden="1"/>
    <col min="15108" max="15108" width="15.109375" style="39" hidden="1"/>
    <col min="15109" max="15109" width="15.44140625" style="39" hidden="1"/>
    <col min="15110" max="15110" width="66.33203125" style="39" hidden="1"/>
    <col min="15111" max="15111" width="14.88671875" style="39" hidden="1"/>
    <col min="15112" max="15112" width="11.44140625" style="39" hidden="1"/>
    <col min="15113" max="15113" width="49.44140625" style="39" hidden="1"/>
    <col min="15114" max="15361" width="11.44140625" style="39" hidden="1"/>
    <col min="15362" max="15362" width="1.44140625" style="39" hidden="1"/>
    <col min="15363" max="15363" width="9" style="39" hidden="1"/>
    <col min="15364" max="15364" width="15.109375" style="39" hidden="1"/>
    <col min="15365" max="15365" width="15.44140625" style="39" hidden="1"/>
    <col min="15366" max="15366" width="66.33203125" style="39" hidden="1"/>
    <col min="15367" max="15367" width="14.88671875" style="39" hidden="1"/>
    <col min="15368" max="15368" width="11.44140625" style="39" hidden="1"/>
    <col min="15369" max="15369" width="49.44140625" style="39" hidden="1"/>
    <col min="15370" max="15617" width="11.44140625" style="39" hidden="1"/>
    <col min="15618" max="15618" width="1.44140625" style="39" hidden="1"/>
    <col min="15619" max="15619" width="9" style="39" hidden="1"/>
    <col min="15620" max="15620" width="15.109375" style="39" hidden="1"/>
    <col min="15621" max="15621" width="15.44140625" style="39" hidden="1"/>
    <col min="15622" max="15622" width="66.33203125" style="39" hidden="1"/>
    <col min="15623" max="15623" width="14.88671875" style="39" hidden="1"/>
    <col min="15624" max="15624" width="11.44140625" style="39" hidden="1"/>
    <col min="15625" max="15625" width="49.44140625" style="39" hidden="1"/>
    <col min="15626" max="15873" width="11.44140625" style="39" hidden="1"/>
    <col min="15874" max="15874" width="1.44140625" style="39" hidden="1"/>
    <col min="15875" max="15875" width="9" style="39" hidden="1"/>
    <col min="15876" max="15876" width="15.109375" style="39" hidden="1"/>
    <col min="15877" max="15877" width="15.44140625" style="39" hidden="1"/>
    <col min="15878" max="15878" width="66.33203125" style="39" hidden="1"/>
    <col min="15879" max="15879" width="14.88671875" style="39" hidden="1"/>
    <col min="15880" max="15880" width="11.44140625" style="39" hidden="1"/>
    <col min="15881" max="15881" width="49.44140625" style="39" hidden="1"/>
    <col min="15882" max="16129" width="11.44140625" style="39" hidden="1"/>
    <col min="16130" max="16130" width="1.44140625" style="39" hidden="1"/>
    <col min="16131" max="16131" width="9" style="39" hidden="1"/>
    <col min="16132" max="16132" width="15.109375" style="39" hidden="1"/>
    <col min="16133" max="16133" width="15.44140625" style="39" hidden="1"/>
    <col min="16134" max="16134" width="66.33203125" style="39" hidden="1"/>
    <col min="16135" max="16135" width="14.88671875" style="39" hidden="1"/>
    <col min="16136" max="16136" width="11.44140625" style="39" hidden="1"/>
    <col min="16137" max="16137" width="49.44140625" style="39" hidden="1"/>
    <col min="16138" max="16384" width="11.44140625" style="39" hidden="1"/>
  </cols>
  <sheetData>
    <row r="1" spans="1:9" x14ac:dyDescent="0.3">
      <c r="I1" s="38"/>
    </row>
    <row r="2" spans="1:9" s="2" customFormat="1" ht="25.95" customHeight="1" x14ac:dyDescent="0.3">
      <c r="A2" s="200"/>
      <c r="B2" s="729" t="s">
        <v>587</v>
      </c>
      <c r="C2" s="730"/>
      <c r="D2" s="730"/>
      <c r="E2" s="730"/>
      <c r="F2" s="730"/>
      <c r="G2" s="730"/>
      <c r="H2" s="730"/>
      <c r="I2" s="731"/>
    </row>
    <row r="3" spans="1:9" s="2" customFormat="1" ht="19.5" customHeight="1" x14ac:dyDescent="0.3">
      <c r="A3" s="200"/>
      <c r="B3" s="732"/>
      <c r="C3" s="733"/>
      <c r="D3" s="733"/>
      <c r="E3" s="733"/>
      <c r="F3" s="733"/>
      <c r="G3" s="733"/>
      <c r="H3" s="733"/>
      <c r="I3" s="734"/>
    </row>
    <row r="4" spans="1:9" s="202" customFormat="1" ht="18" customHeight="1" x14ac:dyDescent="0.3">
      <c r="A4" s="3"/>
      <c r="B4" s="4"/>
      <c r="C4" s="3"/>
      <c r="D4" s="201"/>
      <c r="E4" s="573" t="s">
        <v>323</v>
      </c>
      <c r="F4" s="573"/>
      <c r="G4" s="201"/>
      <c r="H4" s="735" t="s">
        <v>324</v>
      </c>
      <c r="I4" s="736"/>
    </row>
    <row r="5" spans="1:9" s="202" customFormat="1" ht="18" x14ac:dyDescent="0.3">
      <c r="A5" s="3"/>
      <c r="B5" s="414" t="s">
        <v>325</v>
      </c>
      <c r="C5" s="415" t="s">
        <v>303</v>
      </c>
      <c r="D5" s="203"/>
      <c r="E5" s="372">
        <v>1</v>
      </c>
      <c r="F5" s="373" t="s">
        <v>326</v>
      </c>
      <c r="G5" s="203"/>
      <c r="H5" s="204" t="s">
        <v>327</v>
      </c>
      <c r="I5" s="205" t="s">
        <v>328</v>
      </c>
    </row>
    <row r="6" spans="1:9" s="202" customFormat="1" ht="18" x14ac:dyDescent="0.3">
      <c r="A6" s="3"/>
      <c r="B6" s="414" t="s">
        <v>329</v>
      </c>
      <c r="C6" s="416">
        <v>45505</v>
      </c>
      <c r="D6" s="203"/>
      <c r="E6" s="372">
        <v>2</v>
      </c>
      <c r="F6" s="373" t="s">
        <v>330</v>
      </c>
      <c r="G6" s="203"/>
      <c r="H6" s="417" t="s">
        <v>331</v>
      </c>
      <c r="I6" s="418" t="s">
        <v>332</v>
      </c>
    </row>
    <row r="7" spans="1:9" s="202" customFormat="1" ht="18" x14ac:dyDescent="0.3">
      <c r="A7" s="3"/>
      <c r="B7" s="414" t="s">
        <v>333</v>
      </c>
      <c r="C7" s="415" t="s">
        <v>334</v>
      </c>
      <c r="D7" s="203"/>
      <c r="E7" s="372">
        <v>3</v>
      </c>
      <c r="F7" s="373" t="s">
        <v>335</v>
      </c>
      <c r="G7" s="203"/>
      <c r="H7" s="417" t="s">
        <v>336</v>
      </c>
      <c r="I7" s="418" t="s">
        <v>337</v>
      </c>
    </row>
    <row r="8" spans="1:9" s="202" customFormat="1" ht="18" x14ac:dyDescent="0.3">
      <c r="A8" s="3"/>
      <c r="B8" s="206" t="s">
        <v>338</v>
      </c>
      <c r="C8" s="207" t="s">
        <v>588</v>
      </c>
      <c r="D8" s="203"/>
      <c r="E8" s="372">
        <v>4</v>
      </c>
      <c r="F8" s="373" t="s">
        <v>340</v>
      </c>
      <c r="G8" s="203"/>
      <c r="H8" s="417" t="s">
        <v>341</v>
      </c>
      <c r="I8" s="418" t="s">
        <v>342</v>
      </c>
    </row>
    <row r="9" spans="1:9" s="2" customFormat="1" ht="18" x14ac:dyDescent="0.3">
      <c r="A9" s="3"/>
      <c r="B9" s="208"/>
      <c r="C9" s="208"/>
      <c r="D9" s="203"/>
      <c r="E9" s="372">
        <v>5</v>
      </c>
      <c r="F9" s="373" t="s">
        <v>343</v>
      </c>
      <c r="G9" s="203"/>
      <c r="H9" s="417" t="s">
        <v>344</v>
      </c>
      <c r="I9" s="418" t="s">
        <v>345</v>
      </c>
    </row>
    <row r="11" spans="1:9" ht="21" x14ac:dyDescent="0.3">
      <c r="B11" s="737" t="s">
        <v>674</v>
      </c>
      <c r="C11" s="738"/>
      <c r="D11" s="738"/>
      <c r="E11" s="738"/>
      <c r="F11" s="738"/>
      <c r="G11" s="738"/>
      <c r="H11" s="739"/>
      <c r="I11" s="213" t="s">
        <v>347</v>
      </c>
    </row>
    <row r="12" spans="1:9" ht="37.5" customHeight="1" outlineLevel="1" collapsed="1" x14ac:dyDescent="0.3">
      <c r="B12" s="378">
        <v>1</v>
      </c>
      <c r="C12" s="704" t="s">
        <v>590</v>
      </c>
      <c r="D12" s="705"/>
      <c r="E12" s="705"/>
      <c r="F12" s="705"/>
      <c r="G12" s="705"/>
      <c r="H12" s="706"/>
      <c r="I12" s="214">
        <f>IFERROR(AVERAGE(I13:I15),0)/5</f>
        <v>0.26666666666666666</v>
      </c>
    </row>
    <row r="13" spans="1:9" ht="18" hidden="1" customHeight="1" outlineLevel="2" x14ac:dyDescent="0.3">
      <c r="B13" s="419" t="s">
        <v>349</v>
      </c>
      <c r="C13" s="701" t="s">
        <v>675</v>
      </c>
      <c r="D13" s="702"/>
      <c r="E13" s="702"/>
      <c r="F13" s="702"/>
      <c r="G13" s="702"/>
      <c r="H13" s="703"/>
      <c r="I13" s="215">
        <v>2</v>
      </c>
    </row>
    <row r="14" spans="1:9" ht="18" hidden="1" customHeight="1" outlineLevel="2" x14ac:dyDescent="0.3">
      <c r="B14" s="419" t="s">
        <v>351</v>
      </c>
      <c r="C14" s="701" t="s">
        <v>676</v>
      </c>
      <c r="D14" s="702"/>
      <c r="E14" s="702"/>
      <c r="F14" s="702"/>
      <c r="G14" s="702"/>
      <c r="H14" s="703"/>
      <c r="I14" s="215">
        <v>1</v>
      </c>
    </row>
    <row r="15" spans="1:9" ht="18" hidden="1" customHeight="1" outlineLevel="2" x14ac:dyDescent="0.3">
      <c r="B15" s="419" t="s">
        <v>353</v>
      </c>
      <c r="C15" s="701" t="s">
        <v>677</v>
      </c>
      <c r="D15" s="702"/>
      <c r="E15" s="702"/>
      <c r="F15" s="702"/>
      <c r="G15" s="702"/>
      <c r="H15" s="703"/>
      <c r="I15" s="215">
        <v>1</v>
      </c>
    </row>
    <row r="16" spans="1:9" s="2" customFormat="1" ht="38.25" customHeight="1" outlineLevel="1" collapsed="1" x14ac:dyDescent="0.3">
      <c r="A16" s="3"/>
      <c r="B16" s="378">
        <v>2</v>
      </c>
      <c r="C16" s="704" t="s">
        <v>678</v>
      </c>
      <c r="D16" s="705"/>
      <c r="E16" s="705"/>
      <c r="F16" s="705"/>
      <c r="G16" s="705"/>
      <c r="H16" s="706"/>
      <c r="I16" s="214">
        <f>IFERROR(AVERAGE(I17:I20),0)/5</f>
        <v>0.35</v>
      </c>
    </row>
    <row r="17" spans="1:9" ht="18" hidden="1" customHeight="1" outlineLevel="2" x14ac:dyDescent="0.3">
      <c r="B17" s="419" t="s">
        <v>358</v>
      </c>
      <c r="C17" s="701" t="s">
        <v>679</v>
      </c>
      <c r="D17" s="702"/>
      <c r="E17" s="702"/>
      <c r="F17" s="702"/>
      <c r="G17" s="702"/>
      <c r="H17" s="703"/>
      <c r="I17" s="215">
        <v>1</v>
      </c>
    </row>
    <row r="18" spans="1:9" ht="18" hidden="1" customHeight="1" outlineLevel="2" x14ac:dyDescent="0.3">
      <c r="B18" s="419" t="s">
        <v>360</v>
      </c>
      <c r="C18" s="701" t="s">
        <v>680</v>
      </c>
      <c r="D18" s="702"/>
      <c r="E18" s="702"/>
      <c r="F18" s="702"/>
      <c r="G18" s="702"/>
      <c r="H18" s="703"/>
      <c r="I18" s="215">
        <v>2</v>
      </c>
    </row>
    <row r="19" spans="1:9" ht="18" hidden="1" customHeight="1" outlineLevel="2" x14ac:dyDescent="0.3">
      <c r="B19" s="419" t="s">
        <v>446</v>
      </c>
      <c r="C19" s="701" t="s">
        <v>681</v>
      </c>
      <c r="D19" s="702"/>
      <c r="E19" s="702"/>
      <c r="F19" s="702"/>
      <c r="G19" s="702"/>
      <c r="H19" s="703"/>
      <c r="I19" s="215">
        <v>1</v>
      </c>
    </row>
    <row r="20" spans="1:9" ht="18" hidden="1" customHeight="1" outlineLevel="2" x14ac:dyDescent="0.3">
      <c r="B20" s="419" t="s">
        <v>512</v>
      </c>
      <c r="C20" s="701" t="s">
        <v>682</v>
      </c>
      <c r="D20" s="702"/>
      <c r="E20" s="702"/>
      <c r="F20" s="702"/>
      <c r="G20" s="702"/>
      <c r="H20" s="703"/>
      <c r="I20" s="215">
        <v>3</v>
      </c>
    </row>
    <row r="21" spans="1:9" s="2" customFormat="1" ht="18" customHeight="1" outlineLevel="1" collapsed="1" x14ac:dyDescent="0.3">
      <c r="A21" s="3"/>
      <c r="B21" s="378">
        <v>3</v>
      </c>
      <c r="C21" s="704" t="s">
        <v>683</v>
      </c>
      <c r="D21" s="705"/>
      <c r="E21" s="705"/>
      <c r="F21" s="705"/>
      <c r="G21" s="705"/>
      <c r="H21" s="706"/>
      <c r="I21" s="214">
        <f>IFERROR(AVERAGE(I22:I25),0)/5</f>
        <v>0.75</v>
      </c>
    </row>
    <row r="22" spans="1:9" ht="18" hidden="1" customHeight="1" outlineLevel="2" x14ac:dyDescent="0.3">
      <c r="B22" s="419" t="s">
        <v>363</v>
      </c>
      <c r="C22" s="701" t="s">
        <v>684</v>
      </c>
      <c r="D22" s="702"/>
      <c r="E22" s="702"/>
      <c r="F22" s="702"/>
      <c r="G22" s="702"/>
      <c r="H22" s="703"/>
      <c r="I22" s="215">
        <v>3</v>
      </c>
    </row>
    <row r="23" spans="1:9" ht="18" hidden="1" customHeight="1" outlineLevel="2" x14ac:dyDescent="0.3">
      <c r="B23" s="419" t="s">
        <v>365</v>
      </c>
      <c r="C23" s="701" t="s">
        <v>685</v>
      </c>
      <c r="D23" s="702"/>
      <c r="E23" s="702"/>
      <c r="F23" s="702"/>
      <c r="G23" s="702"/>
      <c r="H23" s="703"/>
      <c r="I23" s="215">
        <v>4</v>
      </c>
    </row>
    <row r="24" spans="1:9" ht="43.5" hidden="1" customHeight="1" outlineLevel="2" x14ac:dyDescent="0.3">
      <c r="B24" s="419" t="s">
        <v>367</v>
      </c>
      <c r="C24" s="701" t="s">
        <v>686</v>
      </c>
      <c r="D24" s="702"/>
      <c r="E24" s="702"/>
      <c r="F24" s="702"/>
      <c r="G24" s="702"/>
      <c r="H24" s="703"/>
      <c r="I24" s="215">
        <v>4</v>
      </c>
    </row>
    <row r="25" spans="1:9" ht="18" hidden="1" customHeight="1" outlineLevel="2" x14ac:dyDescent="0.3">
      <c r="B25" s="419" t="s">
        <v>452</v>
      </c>
      <c r="C25" s="701" t="s">
        <v>687</v>
      </c>
      <c r="D25" s="702"/>
      <c r="E25" s="702"/>
      <c r="F25" s="702"/>
      <c r="G25" s="702"/>
      <c r="H25" s="703"/>
      <c r="I25" s="215">
        <v>4</v>
      </c>
    </row>
    <row r="26" spans="1:9" s="2" customFormat="1" ht="41.25" customHeight="1" outlineLevel="1" collapsed="1" x14ac:dyDescent="0.3">
      <c r="A26" s="3"/>
      <c r="B26" s="378">
        <v>4</v>
      </c>
      <c r="C26" s="704" t="s">
        <v>688</v>
      </c>
      <c r="D26" s="705"/>
      <c r="E26" s="705"/>
      <c r="F26" s="705"/>
      <c r="G26" s="705"/>
      <c r="H26" s="706"/>
      <c r="I26" s="214">
        <f>IFERROR(AVERAGE(I27:I31),0)/5</f>
        <v>0.72</v>
      </c>
    </row>
    <row r="27" spans="1:9" ht="18" hidden="1" customHeight="1" outlineLevel="2" x14ac:dyDescent="0.3">
      <c r="B27" s="419" t="s">
        <v>370</v>
      </c>
      <c r="C27" s="701" t="s">
        <v>689</v>
      </c>
      <c r="D27" s="702"/>
      <c r="E27" s="702"/>
      <c r="F27" s="702"/>
      <c r="G27" s="702"/>
      <c r="H27" s="703"/>
      <c r="I27" s="215">
        <v>4</v>
      </c>
    </row>
    <row r="28" spans="1:9" ht="18" hidden="1" customHeight="1" outlineLevel="2" x14ac:dyDescent="0.3">
      <c r="B28" s="419" t="s">
        <v>372</v>
      </c>
      <c r="C28" s="701" t="s">
        <v>690</v>
      </c>
      <c r="D28" s="702"/>
      <c r="E28" s="702"/>
      <c r="F28" s="702"/>
      <c r="G28" s="702"/>
      <c r="H28" s="703"/>
      <c r="I28" s="215">
        <v>4</v>
      </c>
    </row>
    <row r="29" spans="1:9" ht="18" hidden="1" customHeight="1" outlineLevel="2" x14ac:dyDescent="0.3">
      <c r="B29" s="419" t="s">
        <v>457</v>
      </c>
      <c r="C29" s="701" t="s">
        <v>691</v>
      </c>
      <c r="D29" s="702"/>
      <c r="E29" s="702"/>
      <c r="F29" s="702"/>
      <c r="G29" s="702"/>
      <c r="H29" s="703"/>
      <c r="I29" s="215">
        <v>2</v>
      </c>
    </row>
    <row r="30" spans="1:9" ht="18" hidden="1" customHeight="1" outlineLevel="2" x14ac:dyDescent="0.3">
      <c r="B30" s="419" t="s">
        <v>459</v>
      </c>
      <c r="C30" s="701" t="s">
        <v>692</v>
      </c>
      <c r="D30" s="702"/>
      <c r="E30" s="702"/>
      <c r="F30" s="702"/>
      <c r="G30" s="702"/>
      <c r="H30" s="703"/>
      <c r="I30" s="215">
        <v>4</v>
      </c>
    </row>
    <row r="31" spans="1:9" ht="18" hidden="1" customHeight="1" outlineLevel="2" x14ac:dyDescent="0.3">
      <c r="B31" s="419" t="s">
        <v>461</v>
      </c>
      <c r="C31" s="701" t="s">
        <v>693</v>
      </c>
      <c r="D31" s="702"/>
      <c r="E31" s="702"/>
      <c r="F31" s="702"/>
      <c r="G31" s="702"/>
      <c r="H31" s="703"/>
      <c r="I31" s="215">
        <v>4</v>
      </c>
    </row>
    <row r="32" spans="1:9" s="2" customFormat="1" ht="18" customHeight="1" outlineLevel="1" collapsed="1" x14ac:dyDescent="0.3">
      <c r="A32" s="3"/>
      <c r="B32" s="378">
        <v>5</v>
      </c>
      <c r="C32" s="704" t="s">
        <v>694</v>
      </c>
      <c r="D32" s="705"/>
      <c r="E32" s="705"/>
      <c r="F32" s="705"/>
      <c r="G32" s="705"/>
      <c r="H32" s="706"/>
      <c r="I32" s="214">
        <f>IFERROR(AVERAGE(I33:I37),0)/5</f>
        <v>0.6</v>
      </c>
    </row>
    <row r="33" spans="1:9" ht="18" hidden="1" customHeight="1" outlineLevel="2" x14ac:dyDescent="0.3">
      <c r="B33" s="419" t="s">
        <v>375</v>
      </c>
      <c r="C33" s="701" t="s">
        <v>695</v>
      </c>
      <c r="D33" s="702"/>
      <c r="E33" s="702"/>
      <c r="F33" s="702"/>
      <c r="G33" s="702"/>
      <c r="H33" s="703"/>
      <c r="I33" s="215">
        <v>3</v>
      </c>
    </row>
    <row r="34" spans="1:9" ht="18" hidden="1" customHeight="1" outlineLevel="2" x14ac:dyDescent="0.3">
      <c r="B34" s="419" t="s">
        <v>377</v>
      </c>
      <c r="C34" s="701" t="s">
        <v>696</v>
      </c>
      <c r="D34" s="702"/>
      <c r="E34" s="702"/>
      <c r="F34" s="702"/>
      <c r="G34" s="702"/>
      <c r="H34" s="703"/>
      <c r="I34" s="215">
        <v>2</v>
      </c>
    </row>
    <row r="35" spans="1:9" ht="18" hidden="1" customHeight="1" outlineLevel="2" x14ac:dyDescent="0.3">
      <c r="B35" s="419" t="s">
        <v>379</v>
      </c>
      <c r="C35" s="701" t="s">
        <v>697</v>
      </c>
      <c r="D35" s="702"/>
      <c r="E35" s="702"/>
      <c r="F35" s="702"/>
      <c r="G35" s="702"/>
      <c r="H35" s="703"/>
      <c r="I35" s="215">
        <v>4</v>
      </c>
    </row>
    <row r="36" spans="1:9" ht="18" hidden="1" customHeight="1" outlineLevel="2" x14ac:dyDescent="0.3">
      <c r="B36" s="419" t="s">
        <v>618</v>
      </c>
      <c r="C36" s="701" t="s">
        <v>698</v>
      </c>
      <c r="D36" s="702"/>
      <c r="E36" s="702"/>
      <c r="F36" s="702"/>
      <c r="G36" s="702"/>
      <c r="H36" s="703"/>
      <c r="I36" s="215">
        <v>3</v>
      </c>
    </row>
    <row r="37" spans="1:9" ht="18" hidden="1" customHeight="1" outlineLevel="2" x14ac:dyDescent="0.3">
      <c r="B37" s="419" t="s">
        <v>620</v>
      </c>
      <c r="C37" s="701" t="s">
        <v>699</v>
      </c>
      <c r="D37" s="702"/>
      <c r="E37" s="702"/>
      <c r="F37" s="702"/>
      <c r="G37" s="702"/>
      <c r="H37" s="703"/>
      <c r="I37" s="215">
        <v>3</v>
      </c>
    </row>
    <row r="38" spans="1:9" s="2" customFormat="1" ht="18" customHeight="1" outlineLevel="1" collapsed="1" x14ac:dyDescent="0.3">
      <c r="A38" s="3"/>
      <c r="B38" s="378">
        <v>6</v>
      </c>
      <c r="C38" s="704" t="s">
        <v>700</v>
      </c>
      <c r="D38" s="705"/>
      <c r="E38" s="705"/>
      <c r="F38" s="705"/>
      <c r="G38" s="705"/>
      <c r="H38" s="706"/>
      <c r="I38" s="214">
        <f>IFERROR(AVERAGE(I39:I43),0)/5</f>
        <v>0.64</v>
      </c>
    </row>
    <row r="39" spans="1:9" ht="18" hidden="1" customHeight="1" outlineLevel="2" x14ac:dyDescent="0.3">
      <c r="B39" s="419" t="s">
        <v>382</v>
      </c>
      <c r="C39" s="701" t="s">
        <v>701</v>
      </c>
      <c r="D39" s="702"/>
      <c r="E39" s="702"/>
      <c r="F39" s="702"/>
      <c r="G39" s="702"/>
      <c r="H39" s="703"/>
      <c r="I39" s="215">
        <v>2</v>
      </c>
    </row>
    <row r="40" spans="1:9" ht="18" hidden="1" customHeight="1" outlineLevel="2" x14ac:dyDescent="0.3">
      <c r="B40" s="419" t="s">
        <v>384</v>
      </c>
      <c r="C40" s="701" t="s">
        <v>702</v>
      </c>
      <c r="D40" s="702"/>
      <c r="E40" s="702"/>
      <c r="F40" s="702"/>
      <c r="G40" s="702"/>
      <c r="H40" s="703"/>
      <c r="I40" s="215">
        <v>3</v>
      </c>
    </row>
    <row r="41" spans="1:9" ht="18" hidden="1" customHeight="1" outlineLevel="2" x14ac:dyDescent="0.3">
      <c r="B41" s="419" t="s">
        <v>386</v>
      </c>
      <c r="C41" s="701" t="s">
        <v>703</v>
      </c>
      <c r="D41" s="702"/>
      <c r="E41" s="702"/>
      <c r="F41" s="702"/>
      <c r="G41" s="702"/>
      <c r="H41" s="703"/>
      <c r="I41" s="215">
        <v>4</v>
      </c>
    </row>
    <row r="42" spans="1:9" ht="18" hidden="1" customHeight="1" outlineLevel="2" x14ac:dyDescent="0.3">
      <c r="B42" s="419" t="s">
        <v>626</v>
      </c>
      <c r="C42" s="701" t="s">
        <v>704</v>
      </c>
      <c r="D42" s="702"/>
      <c r="E42" s="702"/>
      <c r="F42" s="702"/>
      <c r="G42" s="702"/>
      <c r="H42" s="703"/>
      <c r="I42" s="215">
        <v>4</v>
      </c>
    </row>
    <row r="43" spans="1:9" ht="18" hidden="1" customHeight="1" outlineLevel="2" x14ac:dyDescent="0.3">
      <c r="B43" s="419" t="s">
        <v>705</v>
      </c>
      <c r="C43" s="701" t="s">
        <v>706</v>
      </c>
      <c r="D43" s="702"/>
      <c r="E43" s="702"/>
      <c r="F43" s="702"/>
      <c r="G43" s="702"/>
      <c r="H43" s="703"/>
      <c r="I43" s="215">
        <v>3</v>
      </c>
    </row>
    <row r="44" spans="1:9" s="2" customFormat="1" ht="18" customHeight="1" outlineLevel="1" collapsed="1" x14ac:dyDescent="0.3">
      <c r="A44" s="3"/>
      <c r="B44" s="378">
        <v>7</v>
      </c>
      <c r="C44" s="704" t="s">
        <v>707</v>
      </c>
      <c r="D44" s="705"/>
      <c r="E44" s="705"/>
      <c r="F44" s="705"/>
      <c r="G44" s="705"/>
      <c r="H44" s="706"/>
      <c r="I44" s="214">
        <f>IFERROR(AVERAGE(I45:I49),0)/5</f>
        <v>0.67999999999999994</v>
      </c>
    </row>
    <row r="45" spans="1:9" ht="18" hidden="1" customHeight="1" outlineLevel="2" x14ac:dyDescent="0.3">
      <c r="B45" s="419" t="s">
        <v>389</v>
      </c>
      <c r="C45" s="701" t="s">
        <v>708</v>
      </c>
      <c r="D45" s="702"/>
      <c r="E45" s="702"/>
      <c r="F45" s="702"/>
      <c r="G45" s="702"/>
      <c r="H45" s="703"/>
      <c r="I45" s="215">
        <v>3</v>
      </c>
    </row>
    <row r="46" spans="1:9" ht="18" hidden="1" customHeight="1" outlineLevel="2" x14ac:dyDescent="0.3">
      <c r="B46" s="419" t="s">
        <v>391</v>
      </c>
      <c r="C46" s="701" t="s">
        <v>709</v>
      </c>
      <c r="D46" s="702"/>
      <c r="E46" s="702"/>
      <c r="F46" s="702"/>
      <c r="G46" s="702"/>
      <c r="H46" s="703"/>
      <c r="I46" s="215">
        <v>4</v>
      </c>
    </row>
    <row r="47" spans="1:9" ht="18" hidden="1" customHeight="1" outlineLevel="2" x14ac:dyDescent="0.3">
      <c r="B47" s="419" t="s">
        <v>394</v>
      </c>
      <c r="C47" s="701" t="s">
        <v>710</v>
      </c>
      <c r="D47" s="702"/>
      <c r="E47" s="702"/>
      <c r="F47" s="702"/>
      <c r="G47" s="702"/>
      <c r="H47" s="703"/>
      <c r="I47" s="215">
        <v>3</v>
      </c>
    </row>
    <row r="48" spans="1:9" ht="36.6" hidden="1" customHeight="1" outlineLevel="2" x14ac:dyDescent="0.3">
      <c r="B48" s="419" t="s">
        <v>632</v>
      </c>
      <c r="C48" s="701" t="s">
        <v>711</v>
      </c>
      <c r="D48" s="702"/>
      <c r="E48" s="702"/>
      <c r="F48" s="702"/>
      <c r="G48" s="702"/>
      <c r="H48" s="703"/>
      <c r="I48" s="215">
        <v>3</v>
      </c>
    </row>
    <row r="49" spans="1:9" ht="18" hidden="1" customHeight="1" outlineLevel="2" x14ac:dyDescent="0.3">
      <c r="B49" s="419" t="s">
        <v>634</v>
      </c>
      <c r="C49" s="701" t="s">
        <v>712</v>
      </c>
      <c r="D49" s="702"/>
      <c r="E49" s="702"/>
      <c r="F49" s="702"/>
      <c r="G49" s="702"/>
      <c r="H49" s="703"/>
      <c r="I49" s="215">
        <v>4</v>
      </c>
    </row>
    <row r="50" spans="1:9" s="2" customFormat="1" ht="18" customHeight="1" outlineLevel="1" x14ac:dyDescent="0.3">
      <c r="A50" s="3"/>
      <c r="B50" s="382"/>
      <c r="C50" s="704" t="s">
        <v>713</v>
      </c>
      <c r="D50" s="705"/>
      <c r="E50" s="705"/>
      <c r="F50" s="705"/>
      <c r="G50" s="705"/>
      <c r="H50" s="706"/>
      <c r="I50" s="214">
        <f>AVERAGE(I12,I16,I21,I26,I32,I38,I44)</f>
        <v>0.57238095238095243</v>
      </c>
    </row>
    <row r="51" spans="1:9" ht="20.25" customHeight="1" outlineLevel="1" x14ac:dyDescent="0.3"/>
    <row r="52" spans="1:9" ht="18" outlineLevel="1" x14ac:dyDescent="0.3">
      <c r="B52" s="741" t="s">
        <v>714</v>
      </c>
      <c r="C52" s="741"/>
      <c r="D52" s="741"/>
      <c r="E52" s="741"/>
      <c r="F52" s="741"/>
      <c r="G52" s="741"/>
      <c r="H52" s="741"/>
      <c r="I52" s="741"/>
    </row>
    <row r="53" spans="1:9" ht="18" outlineLevel="1" x14ac:dyDescent="0.3">
      <c r="B53" s="330">
        <v>1</v>
      </c>
      <c r="C53" s="740" t="s">
        <v>546</v>
      </c>
      <c r="D53" s="740"/>
      <c r="E53" s="740"/>
      <c r="F53" s="740"/>
      <c r="G53" s="740"/>
      <c r="H53" s="210"/>
      <c r="I53" s="420">
        <f>I12</f>
        <v>0.26666666666666666</v>
      </c>
    </row>
    <row r="54" spans="1:9" ht="18" outlineLevel="1" x14ac:dyDescent="0.3">
      <c r="B54" s="330">
        <v>2</v>
      </c>
      <c r="C54" s="740" t="s">
        <v>715</v>
      </c>
      <c r="D54" s="740"/>
      <c r="E54" s="740"/>
      <c r="F54" s="740"/>
      <c r="G54" s="740"/>
      <c r="H54" s="210"/>
      <c r="I54" s="420">
        <f>I16</f>
        <v>0.35</v>
      </c>
    </row>
    <row r="55" spans="1:9" ht="18" outlineLevel="1" x14ac:dyDescent="0.3">
      <c r="B55" s="330">
        <v>3</v>
      </c>
      <c r="C55" s="740" t="s">
        <v>716</v>
      </c>
      <c r="D55" s="740"/>
      <c r="E55" s="740"/>
      <c r="F55" s="740"/>
      <c r="G55" s="740"/>
      <c r="H55" s="210"/>
      <c r="I55" s="420">
        <f>I21</f>
        <v>0.75</v>
      </c>
    </row>
    <row r="56" spans="1:9" ht="18" outlineLevel="1" x14ac:dyDescent="0.3">
      <c r="B56" s="330">
        <v>4</v>
      </c>
      <c r="C56" s="740" t="s">
        <v>717</v>
      </c>
      <c r="D56" s="740"/>
      <c r="E56" s="740"/>
      <c r="F56" s="740"/>
      <c r="G56" s="740"/>
      <c r="H56" s="210"/>
      <c r="I56" s="420">
        <f>I26</f>
        <v>0.72</v>
      </c>
    </row>
    <row r="57" spans="1:9" ht="18" outlineLevel="1" x14ac:dyDescent="0.3">
      <c r="B57" s="330">
        <v>5</v>
      </c>
      <c r="C57" s="740" t="s">
        <v>718</v>
      </c>
      <c r="D57" s="740"/>
      <c r="E57" s="740"/>
      <c r="F57" s="740"/>
      <c r="G57" s="740"/>
      <c r="H57" s="210"/>
      <c r="I57" s="420">
        <f>I32</f>
        <v>0.6</v>
      </c>
    </row>
    <row r="58" spans="1:9" ht="18" outlineLevel="1" x14ac:dyDescent="0.3">
      <c r="B58" s="330">
        <v>6</v>
      </c>
      <c r="C58" s="740" t="s">
        <v>719</v>
      </c>
      <c r="D58" s="740"/>
      <c r="E58" s="740"/>
      <c r="F58" s="740"/>
      <c r="G58" s="740"/>
      <c r="H58" s="210"/>
      <c r="I58" s="420">
        <f>I38</f>
        <v>0.64</v>
      </c>
    </row>
    <row r="59" spans="1:9" ht="18" outlineLevel="1" x14ac:dyDescent="0.3">
      <c r="B59" s="330">
        <v>7</v>
      </c>
      <c r="C59" s="740" t="s">
        <v>720</v>
      </c>
      <c r="D59" s="740"/>
      <c r="E59" s="740"/>
      <c r="F59" s="740"/>
      <c r="G59" s="740"/>
      <c r="H59" s="210"/>
      <c r="I59" s="420">
        <f>I44</f>
        <v>0.67999999999999994</v>
      </c>
    </row>
    <row r="60" spans="1:9" ht="18" outlineLevel="1" x14ac:dyDescent="0.3">
      <c r="C60" s="742" t="s">
        <v>721</v>
      </c>
      <c r="D60" s="742"/>
      <c r="E60" s="742"/>
      <c r="F60" s="742"/>
      <c r="G60" s="742"/>
      <c r="H60" s="211"/>
      <c r="I60" s="421">
        <f>+AVERAGE(I53:I59)</f>
        <v>0.57238095238095243</v>
      </c>
    </row>
    <row r="61" spans="1:9" outlineLevel="1" x14ac:dyDescent="0.3"/>
    <row r="62" spans="1:9" outlineLevel="1" x14ac:dyDescent="0.3"/>
    <row r="63" spans="1:9" outlineLevel="1" x14ac:dyDescent="0.3"/>
    <row r="64" spans="1:9" outlineLevel="1" x14ac:dyDescent="0.3"/>
    <row r="65" outlineLevel="1" x14ac:dyDescent="0.3"/>
    <row r="66" outlineLevel="1" x14ac:dyDescent="0.3"/>
    <row r="67" outlineLevel="1" x14ac:dyDescent="0.3"/>
    <row r="68" outlineLevel="1" x14ac:dyDescent="0.3"/>
    <row r="69" outlineLevel="1" x14ac:dyDescent="0.3"/>
    <row r="70" outlineLevel="1" x14ac:dyDescent="0.3"/>
    <row r="71" outlineLevel="1" x14ac:dyDescent="0.3"/>
    <row r="72" outlineLevel="1" x14ac:dyDescent="0.3"/>
    <row r="73" outlineLevel="1" x14ac:dyDescent="0.3"/>
    <row r="74" outlineLevel="1" x14ac:dyDescent="0.3"/>
    <row r="75" outlineLevel="1" x14ac:dyDescent="0.3"/>
    <row r="76" outlineLevel="1" x14ac:dyDescent="0.3"/>
    <row r="77" outlineLevel="1" x14ac:dyDescent="0.3"/>
    <row r="78" outlineLevel="1" x14ac:dyDescent="0.3"/>
    <row r="79" outlineLevel="1" x14ac:dyDescent="0.3"/>
    <row r="80" outlineLevel="1" x14ac:dyDescent="0.3"/>
    <row r="81" spans="1:15" outlineLevel="1" x14ac:dyDescent="0.3"/>
    <row r="82" spans="1:15" outlineLevel="1" x14ac:dyDescent="0.3"/>
    <row r="83" spans="1:15" outlineLevel="1" x14ac:dyDescent="0.3">
      <c r="O83" s="212"/>
    </row>
    <row r="84" spans="1:15" outlineLevel="1" x14ac:dyDescent="0.3"/>
    <row r="85" spans="1:15" outlineLevel="1" x14ac:dyDescent="0.3"/>
    <row r="86" spans="1:15" outlineLevel="1" x14ac:dyDescent="0.3"/>
    <row r="87" spans="1:15" outlineLevel="1" x14ac:dyDescent="0.3"/>
    <row r="88" spans="1:15" outlineLevel="1" x14ac:dyDescent="0.3"/>
    <row r="89" spans="1:15" outlineLevel="1" x14ac:dyDescent="0.3"/>
    <row r="90" spans="1:15" s="2" customFormat="1" ht="24" customHeight="1" collapsed="1" x14ac:dyDescent="0.3">
      <c r="A90" s="3"/>
      <c r="B90" s="737" t="s">
        <v>722</v>
      </c>
      <c r="C90" s="738"/>
      <c r="D90" s="738"/>
      <c r="E90" s="738"/>
      <c r="F90" s="738"/>
      <c r="G90" s="738"/>
      <c r="H90" s="739"/>
      <c r="I90" s="213" t="s">
        <v>347</v>
      </c>
    </row>
    <row r="91" spans="1:15" s="2" customFormat="1" ht="27.75" hidden="1" customHeight="1" outlineLevel="1" x14ac:dyDescent="0.3">
      <c r="A91" s="3"/>
      <c r="B91" s="722" t="s">
        <v>404</v>
      </c>
      <c r="C91" s="724" t="s">
        <v>405</v>
      </c>
      <c r="D91" s="725"/>
      <c r="E91" s="682" t="s">
        <v>406</v>
      </c>
      <c r="F91" s="682"/>
      <c r="G91" s="682"/>
      <c r="H91" s="682"/>
      <c r="I91" s="728" t="s">
        <v>407</v>
      </c>
    </row>
    <row r="92" spans="1:15" s="2" customFormat="1" ht="51.75" hidden="1" customHeight="1" outlineLevel="1" x14ac:dyDescent="0.3">
      <c r="A92" s="3"/>
      <c r="B92" s="723"/>
      <c r="C92" s="726"/>
      <c r="D92" s="727"/>
      <c r="E92" s="213">
        <v>2009</v>
      </c>
      <c r="F92" s="213">
        <f>+E92+1</f>
        <v>2010</v>
      </c>
      <c r="G92" s="213">
        <f>+F92+1</f>
        <v>2011</v>
      </c>
      <c r="H92" s="213">
        <f>+G92+1</f>
        <v>2012</v>
      </c>
      <c r="I92" s="728"/>
      <c r="J92" s="25"/>
    </row>
    <row r="93" spans="1:15" s="2" customFormat="1" ht="42" hidden="1" customHeight="1" outlineLevel="1" x14ac:dyDescent="0.3">
      <c r="A93" s="3"/>
      <c r="B93" s="171" t="s">
        <v>654</v>
      </c>
      <c r="C93" s="699" t="s">
        <v>655</v>
      </c>
      <c r="D93" s="700"/>
      <c r="E93" s="174"/>
      <c r="F93" s="174"/>
      <c r="G93" s="174"/>
      <c r="H93" s="174"/>
      <c r="I93" s="175" t="e">
        <f t="shared" ref="I93:I98" si="0">SLOPE(E93:H93,$E$102:$H$102)</f>
        <v>#DIV/0!</v>
      </c>
      <c r="J93" s="6"/>
    </row>
    <row r="94" spans="1:15" s="2" customFormat="1" ht="42" hidden="1" customHeight="1" outlineLevel="1" x14ac:dyDescent="0.3">
      <c r="A94" s="3"/>
      <c r="B94" s="171" t="s">
        <v>656</v>
      </c>
      <c r="C94" s="699" t="s">
        <v>657</v>
      </c>
      <c r="D94" s="700"/>
      <c r="E94" s="174"/>
      <c r="F94" s="411"/>
      <c r="G94" s="411"/>
      <c r="H94" s="411"/>
      <c r="I94" s="175" t="e">
        <f t="shared" si="0"/>
        <v>#DIV/0!</v>
      </c>
      <c r="J94" s="6"/>
    </row>
    <row r="95" spans="1:15" s="2" customFormat="1" ht="42" hidden="1" customHeight="1" outlineLevel="1" x14ac:dyDescent="0.3">
      <c r="A95" s="3"/>
      <c r="B95" s="171" t="s">
        <v>658</v>
      </c>
      <c r="C95" s="533" t="s">
        <v>659</v>
      </c>
      <c r="D95" s="534"/>
      <c r="E95" s="412"/>
      <c r="F95" s="412"/>
      <c r="G95" s="412"/>
      <c r="H95" s="412"/>
      <c r="I95" s="175" t="e">
        <f t="shared" si="0"/>
        <v>#DIV/0!</v>
      </c>
      <c r="J95" s="6"/>
    </row>
    <row r="96" spans="1:15" s="2" customFormat="1" ht="42" hidden="1" customHeight="1" outlineLevel="1" x14ac:dyDescent="0.3">
      <c r="A96" s="3"/>
      <c r="B96" s="171" t="s">
        <v>660</v>
      </c>
      <c r="C96" s="533" t="s">
        <v>661</v>
      </c>
      <c r="D96" s="534"/>
      <c r="E96" s="174"/>
      <c r="F96" s="174"/>
      <c r="G96" s="174"/>
      <c r="H96" s="174"/>
      <c r="I96" s="175" t="e">
        <f t="shared" si="0"/>
        <v>#DIV/0!</v>
      </c>
      <c r="J96" s="6"/>
    </row>
    <row r="97" spans="1:12" s="2" customFormat="1" ht="42" hidden="1" customHeight="1" outlineLevel="1" x14ac:dyDescent="0.3">
      <c r="A97" s="3"/>
      <c r="B97" s="171" t="s">
        <v>662</v>
      </c>
      <c r="C97" s="533" t="s">
        <v>663</v>
      </c>
      <c r="D97" s="534"/>
      <c r="E97" s="413"/>
      <c r="F97" s="413"/>
      <c r="G97" s="413"/>
      <c r="H97" s="413"/>
      <c r="I97" s="175" t="e">
        <f t="shared" si="0"/>
        <v>#DIV/0!</v>
      </c>
      <c r="J97" s="6"/>
    </row>
    <row r="98" spans="1:12" s="2" customFormat="1" ht="42" hidden="1" customHeight="1" outlineLevel="1" x14ac:dyDescent="0.3">
      <c r="A98" s="3"/>
      <c r="B98" s="171" t="s">
        <v>664</v>
      </c>
      <c r="C98" s="533" t="s">
        <v>665</v>
      </c>
      <c r="D98" s="534"/>
      <c r="E98" s="174"/>
      <c r="F98" s="174"/>
      <c r="G98" s="411"/>
      <c r="H98" s="411"/>
      <c r="I98" s="175" t="e">
        <f t="shared" si="0"/>
        <v>#DIV/0!</v>
      </c>
      <c r="J98" s="6"/>
    </row>
    <row r="99" spans="1:12" s="2" customFormat="1" hidden="1" outlineLevel="1" x14ac:dyDescent="0.3">
      <c r="A99" s="3"/>
      <c r="B99" s="4"/>
      <c r="C99" s="26"/>
      <c r="D99" s="26"/>
      <c r="E99" s="26"/>
      <c r="F99" s="26"/>
      <c r="G99" s="26"/>
      <c r="H99" s="26"/>
      <c r="I99" s="27"/>
      <c r="J99" s="27"/>
      <c r="K99" s="27"/>
      <c r="L99" s="27"/>
    </row>
    <row r="100" spans="1:12" s="2" customFormat="1" hidden="1" outlineLevel="1" x14ac:dyDescent="0.3">
      <c r="A100" s="3"/>
      <c r="B100" s="4"/>
      <c r="C100" s="26"/>
      <c r="D100" s="26"/>
      <c r="E100" s="26"/>
      <c r="F100" s="26"/>
      <c r="G100" s="26"/>
      <c r="H100" s="26"/>
      <c r="I100" s="27"/>
      <c r="J100" s="27"/>
      <c r="K100" s="27"/>
      <c r="L100" s="27"/>
    </row>
    <row r="101" spans="1:12" s="2" customFormat="1" hidden="1" outlineLevel="1" x14ac:dyDescent="0.3">
      <c r="A101" s="3"/>
      <c r="B101" s="26"/>
      <c r="C101" s="26"/>
      <c r="D101" s="26"/>
      <c r="E101" s="26"/>
      <c r="F101" s="26"/>
      <c r="G101" s="26"/>
      <c r="H101" s="27"/>
      <c r="I101" s="27"/>
      <c r="J101" s="27"/>
      <c r="K101" s="27"/>
    </row>
    <row r="102" spans="1:12" s="2" customFormat="1" hidden="1" outlineLevel="1" x14ac:dyDescent="0.3">
      <c r="A102" s="3"/>
      <c r="B102" s="26"/>
      <c r="C102" s="26"/>
      <c r="D102" s="26"/>
      <c r="E102" s="26"/>
      <c r="F102" s="26"/>
      <c r="G102" s="26"/>
      <c r="H102" s="27"/>
      <c r="I102" s="27"/>
      <c r="J102" s="27"/>
      <c r="K102" s="27"/>
    </row>
    <row r="103" spans="1:12" s="2" customFormat="1" hidden="1" outlineLevel="1" x14ac:dyDescent="0.3">
      <c r="A103" s="3"/>
      <c r="B103" s="26"/>
      <c r="C103" s="26"/>
      <c r="D103" s="26"/>
      <c r="E103" s="26"/>
      <c r="F103" s="26"/>
      <c r="G103" s="26"/>
      <c r="H103" s="27"/>
      <c r="I103" s="27"/>
      <c r="J103" s="27"/>
      <c r="K103" s="27"/>
    </row>
    <row r="104" spans="1:12" s="2" customFormat="1" hidden="1" outlineLevel="1" x14ac:dyDescent="0.3">
      <c r="A104" s="3"/>
      <c r="B104" s="26"/>
      <c r="C104" s="26"/>
      <c r="D104" s="26"/>
      <c r="E104" s="26"/>
      <c r="F104" s="26"/>
      <c r="G104" s="26"/>
      <c r="H104" s="27"/>
      <c r="I104" s="27"/>
      <c r="J104" s="27"/>
      <c r="K104" s="27"/>
    </row>
    <row r="105" spans="1:12" s="2" customFormat="1" hidden="1" outlineLevel="1" x14ac:dyDescent="0.3">
      <c r="A105" s="3"/>
      <c r="B105" s="26"/>
      <c r="C105" s="26"/>
      <c r="D105" s="26"/>
      <c r="E105" s="26"/>
      <c r="F105" s="26"/>
      <c r="G105" s="26"/>
      <c r="H105" s="27"/>
      <c r="I105" s="27"/>
      <c r="J105" s="27"/>
      <c r="K105" s="27"/>
    </row>
    <row r="106" spans="1:12" s="2" customFormat="1" hidden="1" outlineLevel="1" x14ac:dyDescent="0.3">
      <c r="A106" s="3"/>
      <c r="B106" s="26"/>
      <c r="C106" s="26"/>
      <c r="D106" s="26"/>
      <c r="E106" s="26"/>
      <c r="F106" s="26"/>
      <c r="G106" s="26"/>
      <c r="H106" s="27"/>
      <c r="I106" s="27"/>
      <c r="J106" s="27"/>
      <c r="K106" s="27"/>
    </row>
    <row r="107" spans="1:12" s="2" customFormat="1" hidden="1" outlineLevel="1" x14ac:dyDescent="0.3">
      <c r="A107" s="3"/>
      <c r="B107" s="26"/>
      <c r="C107" s="26"/>
      <c r="D107" s="26"/>
      <c r="E107" s="26"/>
      <c r="F107" s="26"/>
      <c r="G107" s="26"/>
      <c r="H107" s="27"/>
      <c r="I107" s="27"/>
      <c r="J107" s="27"/>
      <c r="K107" s="27"/>
    </row>
    <row r="108" spans="1:12" s="2" customFormat="1" hidden="1" outlineLevel="1" x14ac:dyDescent="0.3">
      <c r="A108" s="3"/>
      <c r="B108" s="26"/>
      <c r="C108" s="26"/>
      <c r="D108" s="26"/>
      <c r="E108" s="26"/>
      <c r="F108" s="26"/>
      <c r="G108" s="26"/>
      <c r="H108" s="27"/>
      <c r="I108" s="27"/>
      <c r="J108" s="27"/>
      <c r="K108" s="27"/>
    </row>
    <row r="109" spans="1:12" s="2" customFormat="1" hidden="1" outlineLevel="1" x14ac:dyDescent="0.3">
      <c r="A109" s="3"/>
      <c r="B109" s="26"/>
      <c r="C109" s="26"/>
      <c r="D109" s="26"/>
      <c r="E109" s="26"/>
      <c r="F109" s="26"/>
      <c r="G109" s="26"/>
      <c r="H109" s="27"/>
      <c r="I109" s="27"/>
      <c r="J109" s="27"/>
      <c r="K109" s="27"/>
    </row>
    <row r="110" spans="1:12" s="2" customFormat="1" hidden="1" outlineLevel="1" x14ac:dyDescent="0.3">
      <c r="A110" s="3"/>
      <c r="B110" s="26"/>
      <c r="C110" s="26"/>
      <c r="D110" s="26"/>
      <c r="E110" s="26"/>
      <c r="F110" s="26"/>
      <c r="G110" s="26"/>
      <c r="H110" s="27"/>
      <c r="I110" s="27"/>
      <c r="J110" s="27"/>
      <c r="K110" s="27"/>
    </row>
    <row r="111" spans="1:12" s="2" customFormat="1" hidden="1" outlineLevel="1" x14ac:dyDescent="0.3">
      <c r="A111" s="3"/>
      <c r="B111" s="26"/>
      <c r="C111" s="26"/>
      <c r="D111" s="26"/>
      <c r="E111" s="26"/>
      <c r="F111" s="26"/>
      <c r="G111" s="26"/>
      <c r="H111" s="27"/>
      <c r="I111" s="27"/>
      <c r="J111" s="27"/>
      <c r="K111" s="27"/>
    </row>
    <row r="112" spans="1:12" s="2" customFormat="1" hidden="1" outlineLevel="1" x14ac:dyDescent="0.3">
      <c r="A112" s="3"/>
      <c r="H112" s="6"/>
    </row>
    <row r="113" spans="1:9" s="2" customFormat="1" hidden="1" outlineLevel="1" x14ac:dyDescent="0.3">
      <c r="A113" s="3"/>
      <c r="H113" s="6"/>
    </row>
    <row r="114" spans="1:9" s="2" customFormat="1" hidden="1" outlineLevel="1" x14ac:dyDescent="0.3">
      <c r="A114" s="3"/>
      <c r="B114" s="3"/>
      <c r="C114" s="3"/>
      <c r="D114" s="3"/>
      <c r="E114" s="3"/>
      <c r="F114" s="3"/>
      <c r="G114" s="3"/>
      <c r="H114" s="10"/>
    </row>
    <row r="115" spans="1:9" s="2" customFormat="1" hidden="1" outlineLevel="1" x14ac:dyDescent="0.3">
      <c r="A115" s="3"/>
      <c r="B115" s="3"/>
      <c r="C115" s="3"/>
      <c r="D115" s="3"/>
      <c r="E115" s="3"/>
      <c r="F115" s="3"/>
      <c r="G115" s="3"/>
      <c r="H115" s="10"/>
    </row>
    <row r="116" spans="1:9" s="2" customFormat="1" hidden="1" outlineLevel="1" x14ac:dyDescent="0.3">
      <c r="A116" s="3"/>
      <c r="B116" s="3"/>
      <c r="C116" s="3"/>
      <c r="D116" s="3"/>
      <c r="E116" s="3"/>
      <c r="F116" s="3"/>
      <c r="G116" s="3"/>
      <c r="H116" s="10"/>
    </row>
    <row r="117" spans="1:9" s="2" customFormat="1" hidden="1" outlineLevel="1" x14ac:dyDescent="0.3">
      <c r="A117" s="3"/>
      <c r="B117" s="3"/>
      <c r="C117" s="3"/>
      <c r="D117" s="3"/>
      <c r="E117" s="3"/>
      <c r="F117" s="3"/>
      <c r="G117" s="3"/>
      <c r="H117" s="10"/>
    </row>
    <row r="118" spans="1:9" s="2" customFormat="1" hidden="1" outlineLevel="1" x14ac:dyDescent="0.3">
      <c r="A118" s="3"/>
      <c r="B118" s="3"/>
      <c r="C118" s="3"/>
      <c r="D118" s="3"/>
      <c r="E118" s="3"/>
      <c r="F118" s="3"/>
      <c r="G118" s="3"/>
      <c r="H118" s="10"/>
    </row>
    <row r="119" spans="1:9" s="2" customFormat="1" hidden="1" outlineLevel="1" x14ac:dyDescent="0.3">
      <c r="A119" s="3"/>
      <c r="B119" s="3"/>
      <c r="C119" s="3"/>
      <c r="D119" s="3"/>
      <c r="E119" s="3"/>
      <c r="F119" s="3"/>
      <c r="G119" s="3"/>
      <c r="H119" s="10"/>
    </row>
    <row r="120" spans="1:9" s="2" customFormat="1" ht="35.25" hidden="1" customHeight="1" outlineLevel="1" x14ac:dyDescent="0.3">
      <c r="A120" s="3"/>
      <c r="B120" s="3"/>
      <c r="C120" s="3"/>
      <c r="D120" s="3"/>
      <c r="E120" s="3"/>
      <c r="F120" s="3"/>
      <c r="G120" s="3"/>
      <c r="H120" s="10"/>
    </row>
    <row r="121" spans="1:9" s="2" customFormat="1" ht="42" hidden="1" customHeight="1" outlineLevel="1" x14ac:dyDescent="0.3">
      <c r="A121" s="3"/>
      <c r="B121" s="530" t="s">
        <v>666</v>
      </c>
      <c r="C121" s="531"/>
      <c r="D121" s="531"/>
      <c r="E121" s="532"/>
      <c r="F121" s="530" t="s">
        <v>667</v>
      </c>
      <c r="G121" s="531"/>
      <c r="H121" s="531"/>
      <c r="I121" s="532"/>
    </row>
    <row r="122" spans="1:9" s="2" customFormat="1" ht="15" hidden="1" customHeight="1" outlineLevel="1" x14ac:dyDescent="0.3">
      <c r="A122" s="3"/>
      <c r="B122" s="664" t="s">
        <v>668</v>
      </c>
      <c r="C122" s="665"/>
      <c r="D122" s="665"/>
      <c r="E122" s="666"/>
      <c r="F122" s="673" t="s">
        <v>669</v>
      </c>
      <c r="G122" s="674"/>
      <c r="H122" s="674"/>
      <c r="I122" s="675"/>
    </row>
    <row r="123" spans="1:9" s="2" customFormat="1" ht="15" hidden="1" customHeight="1" outlineLevel="1" x14ac:dyDescent="0.3">
      <c r="A123" s="3"/>
      <c r="B123" s="667"/>
      <c r="C123" s="668"/>
      <c r="D123" s="668"/>
      <c r="E123" s="669"/>
      <c r="F123" s="676"/>
      <c r="G123" s="677"/>
      <c r="H123" s="677"/>
      <c r="I123" s="678"/>
    </row>
    <row r="124" spans="1:9" s="2" customFormat="1" ht="15" hidden="1" customHeight="1" outlineLevel="1" x14ac:dyDescent="0.3">
      <c r="A124" s="3"/>
      <c r="B124" s="667"/>
      <c r="C124" s="668"/>
      <c r="D124" s="668"/>
      <c r="E124" s="669"/>
      <c r="F124" s="676"/>
      <c r="G124" s="677"/>
      <c r="H124" s="677"/>
      <c r="I124" s="678"/>
    </row>
    <row r="125" spans="1:9" s="2" customFormat="1" hidden="1" outlineLevel="1" x14ac:dyDescent="0.3">
      <c r="A125" s="3"/>
      <c r="B125" s="667"/>
      <c r="C125" s="668"/>
      <c r="D125" s="668"/>
      <c r="E125" s="669"/>
      <c r="F125" s="676"/>
      <c r="G125" s="677"/>
      <c r="H125" s="677"/>
      <c r="I125" s="678"/>
    </row>
    <row r="126" spans="1:9" s="2" customFormat="1" hidden="1" outlineLevel="1" x14ac:dyDescent="0.3">
      <c r="A126" s="3"/>
      <c r="B126" s="670"/>
      <c r="C126" s="671"/>
      <c r="D126" s="671"/>
      <c r="E126" s="672"/>
      <c r="F126" s="679"/>
      <c r="G126" s="680"/>
      <c r="H126" s="680"/>
      <c r="I126" s="681"/>
    </row>
    <row r="127" spans="1:9" s="2" customFormat="1" hidden="1" outlineLevel="1" x14ac:dyDescent="0.3">
      <c r="A127" s="3"/>
      <c r="B127" s="3"/>
      <c r="C127" s="3"/>
      <c r="D127" s="3"/>
      <c r="E127" s="3"/>
      <c r="F127" s="3"/>
      <c r="G127" s="3"/>
      <c r="H127" s="10"/>
    </row>
    <row r="128" spans="1:9" s="2" customFormat="1" hidden="1" outlineLevel="1" x14ac:dyDescent="0.3">
      <c r="A128" s="3"/>
      <c r="B128" s="3"/>
      <c r="C128" s="3"/>
      <c r="D128" s="3"/>
      <c r="E128" s="3"/>
      <c r="F128" s="3"/>
      <c r="G128" s="3"/>
      <c r="H128" s="10"/>
    </row>
    <row r="129" spans="1:8" s="2" customFormat="1" hidden="1" outlineLevel="1" x14ac:dyDescent="0.3">
      <c r="A129" s="3"/>
      <c r="B129" s="3"/>
      <c r="C129" s="3"/>
      <c r="D129" s="3"/>
      <c r="E129" s="3"/>
      <c r="F129" s="3"/>
      <c r="G129" s="3"/>
      <c r="H129" s="10"/>
    </row>
    <row r="130" spans="1:8" s="2" customFormat="1" hidden="1" outlineLevel="1" x14ac:dyDescent="0.3">
      <c r="A130" s="3"/>
      <c r="B130" s="3"/>
      <c r="C130" s="3"/>
      <c r="D130" s="3"/>
      <c r="E130" s="3"/>
      <c r="F130" s="3"/>
      <c r="G130" s="3"/>
      <c r="H130" s="10"/>
    </row>
    <row r="131" spans="1:8" s="2" customFormat="1" hidden="1" outlineLevel="1" x14ac:dyDescent="0.3">
      <c r="A131" s="3"/>
      <c r="B131" s="3"/>
      <c r="C131" s="3"/>
      <c r="D131" s="3"/>
      <c r="E131" s="3"/>
      <c r="F131" s="3"/>
      <c r="G131" s="3"/>
      <c r="H131" s="10"/>
    </row>
    <row r="132" spans="1:8" s="2" customFormat="1" hidden="1" outlineLevel="1" x14ac:dyDescent="0.3">
      <c r="A132" s="3"/>
      <c r="B132" s="3"/>
      <c r="C132" s="3"/>
      <c r="D132" s="3"/>
      <c r="E132" s="3"/>
      <c r="F132" s="3"/>
      <c r="G132" s="3"/>
      <c r="H132" s="10"/>
    </row>
    <row r="133" spans="1:8" s="2" customFormat="1" hidden="1" outlineLevel="1" x14ac:dyDescent="0.3">
      <c r="A133" s="3"/>
      <c r="B133" s="3"/>
      <c r="C133" s="3"/>
      <c r="D133" s="3"/>
      <c r="E133" s="3"/>
      <c r="F133" s="3"/>
      <c r="G133" s="3"/>
      <c r="H133" s="10"/>
    </row>
    <row r="134" spans="1:8" s="2" customFormat="1" hidden="1" outlineLevel="1" x14ac:dyDescent="0.3">
      <c r="A134" s="3"/>
      <c r="B134" s="3"/>
      <c r="C134" s="3"/>
      <c r="D134" s="3"/>
      <c r="E134" s="3"/>
      <c r="F134" s="3"/>
      <c r="G134" s="3"/>
      <c r="H134" s="10"/>
    </row>
    <row r="135" spans="1:8" s="2" customFormat="1" hidden="1" outlineLevel="1" x14ac:dyDescent="0.3">
      <c r="A135" s="3"/>
      <c r="B135" s="3"/>
      <c r="C135" s="3"/>
      <c r="D135" s="3"/>
      <c r="E135" s="3"/>
      <c r="F135" s="3"/>
      <c r="G135" s="3"/>
      <c r="H135" s="10"/>
    </row>
    <row r="136" spans="1:8" s="2" customFormat="1" hidden="1" outlineLevel="1" x14ac:dyDescent="0.3">
      <c r="A136" s="3"/>
      <c r="B136" s="3"/>
      <c r="C136" s="3"/>
      <c r="D136" s="3"/>
      <c r="E136" s="3"/>
      <c r="F136" s="3"/>
      <c r="G136" s="3"/>
      <c r="H136" s="10"/>
    </row>
    <row r="137" spans="1:8" s="2" customFormat="1" hidden="1" outlineLevel="1" x14ac:dyDescent="0.3">
      <c r="A137" s="3"/>
      <c r="B137" s="3"/>
      <c r="C137" s="3"/>
      <c r="D137" s="3"/>
      <c r="E137" s="3"/>
      <c r="F137" s="3"/>
      <c r="G137" s="3"/>
      <c r="H137" s="10"/>
    </row>
    <row r="138" spans="1:8" s="2" customFormat="1" hidden="1" outlineLevel="1" x14ac:dyDescent="0.3">
      <c r="A138" s="3"/>
      <c r="B138" s="3"/>
      <c r="C138" s="3"/>
      <c r="D138" s="3"/>
      <c r="E138" s="3"/>
      <c r="F138" s="3"/>
      <c r="G138" s="3"/>
      <c r="H138" s="10"/>
    </row>
    <row r="139" spans="1:8" s="2" customFormat="1" hidden="1" outlineLevel="1" x14ac:dyDescent="0.3">
      <c r="A139" s="3"/>
      <c r="B139" s="3"/>
      <c r="C139" s="3"/>
      <c r="D139" s="3"/>
      <c r="E139" s="3"/>
      <c r="F139" s="3"/>
      <c r="G139" s="3"/>
      <c r="H139" s="10"/>
    </row>
    <row r="140" spans="1:8" s="2" customFormat="1" hidden="1" outlineLevel="1" x14ac:dyDescent="0.3">
      <c r="A140" s="3"/>
      <c r="B140" s="3"/>
      <c r="C140" s="3"/>
      <c r="D140" s="3"/>
      <c r="E140" s="3"/>
      <c r="F140" s="3"/>
      <c r="G140" s="3"/>
      <c r="H140" s="10"/>
    </row>
    <row r="141" spans="1:8" s="2" customFormat="1" hidden="1" outlineLevel="1" x14ac:dyDescent="0.3">
      <c r="A141" s="3"/>
      <c r="B141" s="3"/>
      <c r="C141" s="3"/>
      <c r="D141" s="3"/>
      <c r="E141" s="3"/>
      <c r="F141" s="3"/>
      <c r="G141" s="3"/>
      <c r="H141" s="10"/>
    </row>
    <row r="142" spans="1:8" s="2" customFormat="1" hidden="1" outlineLevel="1" x14ac:dyDescent="0.3">
      <c r="A142" s="3"/>
      <c r="B142" s="3"/>
      <c r="C142" s="3"/>
      <c r="D142" s="3"/>
      <c r="E142" s="3"/>
      <c r="F142" s="3"/>
      <c r="G142" s="3"/>
      <c r="H142" s="10"/>
    </row>
    <row r="143" spans="1:8" s="2" customFormat="1" hidden="1" outlineLevel="1" x14ac:dyDescent="0.3">
      <c r="A143" s="3"/>
      <c r="B143" s="3"/>
      <c r="C143" s="3"/>
      <c r="D143" s="3"/>
      <c r="E143" s="3"/>
      <c r="F143" s="3"/>
      <c r="G143" s="3"/>
      <c r="H143" s="10"/>
    </row>
    <row r="144" spans="1:8" s="2" customFormat="1" hidden="1" outlineLevel="1" x14ac:dyDescent="0.3">
      <c r="A144" s="3"/>
      <c r="B144" s="3"/>
      <c r="C144" s="3"/>
      <c r="D144" s="3"/>
      <c r="E144" s="3"/>
      <c r="F144" s="3"/>
      <c r="G144" s="3"/>
      <c r="H144" s="10"/>
    </row>
    <row r="145" spans="1:9" s="2" customFormat="1" hidden="1" outlineLevel="1" x14ac:dyDescent="0.3">
      <c r="A145" s="3"/>
      <c r="B145" s="3"/>
      <c r="C145" s="3"/>
      <c r="D145" s="3"/>
      <c r="E145" s="3"/>
      <c r="F145" s="3"/>
      <c r="G145" s="3"/>
      <c r="H145" s="10"/>
    </row>
    <row r="146" spans="1:9" s="2" customFormat="1" ht="32.25" hidden="1" customHeight="1" outlineLevel="1" x14ac:dyDescent="0.3">
      <c r="A146" s="3"/>
      <c r="B146" s="3"/>
      <c r="C146" s="3"/>
      <c r="D146" s="3"/>
      <c r="E146" s="3"/>
      <c r="F146" s="3"/>
      <c r="G146" s="3"/>
      <c r="H146" s="10"/>
    </row>
    <row r="147" spans="1:9" s="2" customFormat="1" ht="42" hidden="1" customHeight="1" outlineLevel="1" x14ac:dyDescent="0.3">
      <c r="A147" s="3"/>
      <c r="B147" s="530" t="s">
        <v>670</v>
      </c>
      <c r="C147" s="531"/>
      <c r="D147" s="531"/>
      <c r="E147" s="532"/>
      <c r="F147" s="530" t="s">
        <v>671</v>
      </c>
      <c r="G147" s="531"/>
      <c r="H147" s="531"/>
      <c r="I147" s="532"/>
    </row>
    <row r="148" spans="1:9" s="2" customFormat="1" ht="15" hidden="1" customHeight="1" outlineLevel="1" x14ac:dyDescent="0.3">
      <c r="A148" s="3"/>
      <c r="B148" s="664" t="s">
        <v>668</v>
      </c>
      <c r="C148" s="665"/>
      <c r="D148" s="665"/>
      <c r="E148" s="666"/>
      <c r="F148" s="673" t="s">
        <v>668</v>
      </c>
      <c r="G148" s="674"/>
      <c r="H148" s="674"/>
      <c r="I148" s="675"/>
    </row>
    <row r="149" spans="1:9" s="2" customFormat="1" hidden="1" outlineLevel="1" x14ac:dyDescent="0.3">
      <c r="A149" s="3"/>
      <c r="B149" s="667"/>
      <c r="C149" s="668"/>
      <c r="D149" s="668"/>
      <c r="E149" s="669"/>
      <c r="F149" s="676"/>
      <c r="G149" s="677"/>
      <c r="H149" s="677"/>
      <c r="I149" s="678"/>
    </row>
    <row r="150" spans="1:9" s="2" customFormat="1" hidden="1" outlineLevel="1" x14ac:dyDescent="0.3">
      <c r="A150" s="3"/>
      <c r="B150" s="667"/>
      <c r="C150" s="668"/>
      <c r="D150" s="668"/>
      <c r="E150" s="669"/>
      <c r="F150" s="676"/>
      <c r="G150" s="677"/>
      <c r="H150" s="677"/>
      <c r="I150" s="678"/>
    </row>
    <row r="151" spans="1:9" s="2" customFormat="1" hidden="1" outlineLevel="1" x14ac:dyDescent="0.3">
      <c r="A151" s="3"/>
      <c r="B151" s="667"/>
      <c r="C151" s="668"/>
      <c r="D151" s="668"/>
      <c r="E151" s="669"/>
      <c r="F151" s="676"/>
      <c r="G151" s="677"/>
      <c r="H151" s="677"/>
      <c r="I151" s="678"/>
    </row>
    <row r="152" spans="1:9" s="2" customFormat="1" hidden="1" outlineLevel="1" x14ac:dyDescent="0.3">
      <c r="A152" s="3"/>
      <c r="B152" s="670"/>
      <c r="C152" s="671"/>
      <c r="D152" s="671"/>
      <c r="E152" s="672"/>
      <c r="F152" s="679"/>
      <c r="G152" s="680"/>
      <c r="H152" s="680"/>
      <c r="I152" s="681"/>
    </row>
    <row r="153" spans="1:9" s="2" customFormat="1" hidden="1" outlineLevel="1" x14ac:dyDescent="0.3">
      <c r="A153" s="3"/>
      <c r="B153" s="3"/>
      <c r="C153" s="3"/>
      <c r="D153" s="3"/>
      <c r="E153" s="3"/>
      <c r="F153" s="3"/>
      <c r="G153" s="3"/>
      <c r="H153" s="10"/>
    </row>
    <row r="154" spans="1:9" s="2" customFormat="1" hidden="1" outlineLevel="1" x14ac:dyDescent="0.3">
      <c r="A154" s="3"/>
      <c r="B154" s="3"/>
      <c r="C154" s="3"/>
      <c r="D154" s="3"/>
      <c r="E154" s="3"/>
      <c r="F154" s="3"/>
      <c r="G154" s="3"/>
      <c r="H154" s="10"/>
    </row>
    <row r="155" spans="1:9" s="2" customFormat="1" hidden="1" outlineLevel="1" x14ac:dyDescent="0.3">
      <c r="A155" s="3"/>
      <c r="B155" s="3"/>
      <c r="C155" s="3"/>
      <c r="D155" s="3"/>
      <c r="E155" s="3"/>
      <c r="F155" s="3"/>
      <c r="G155" s="3"/>
      <c r="H155" s="10"/>
    </row>
    <row r="156" spans="1:9" s="2" customFormat="1" hidden="1" outlineLevel="1" x14ac:dyDescent="0.3">
      <c r="A156" s="3"/>
      <c r="B156" s="3"/>
      <c r="C156" s="3"/>
      <c r="D156" s="3"/>
      <c r="E156" s="3"/>
      <c r="F156" s="3"/>
      <c r="G156" s="3"/>
      <c r="H156" s="10"/>
    </row>
    <row r="157" spans="1:9" s="2" customFormat="1" hidden="1" outlineLevel="1" x14ac:dyDescent="0.3">
      <c r="A157" s="3"/>
      <c r="B157" s="3"/>
      <c r="C157" s="3"/>
      <c r="D157" s="3"/>
      <c r="E157" s="3"/>
      <c r="F157" s="3"/>
      <c r="G157" s="3"/>
      <c r="H157" s="10"/>
    </row>
    <row r="158" spans="1:9" s="2" customFormat="1" hidden="1" outlineLevel="1" x14ac:dyDescent="0.3">
      <c r="A158" s="3"/>
      <c r="B158" s="3"/>
      <c r="C158" s="3"/>
      <c r="D158" s="3"/>
      <c r="E158" s="3"/>
      <c r="F158" s="3"/>
      <c r="G158" s="3"/>
      <c r="H158" s="10"/>
    </row>
    <row r="159" spans="1:9" s="2" customFormat="1" hidden="1" outlineLevel="1" x14ac:dyDescent="0.3">
      <c r="A159" s="3"/>
      <c r="B159" s="3"/>
      <c r="C159" s="3"/>
      <c r="D159" s="3"/>
      <c r="E159" s="3"/>
      <c r="F159" s="3"/>
      <c r="G159" s="3"/>
      <c r="H159" s="10"/>
    </row>
    <row r="160" spans="1:9" s="2" customFormat="1" hidden="1" outlineLevel="1" x14ac:dyDescent="0.3">
      <c r="A160" s="3"/>
      <c r="B160" s="3"/>
      <c r="C160" s="3"/>
      <c r="D160" s="3"/>
      <c r="E160" s="3"/>
      <c r="F160" s="3"/>
      <c r="G160" s="3"/>
      <c r="H160" s="10"/>
    </row>
    <row r="161" spans="1:9" s="2" customFormat="1" hidden="1" outlineLevel="1" x14ac:dyDescent="0.3">
      <c r="A161" s="3"/>
      <c r="B161" s="3"/>
      <c r="C161" s="3"/>
      <c r="D161" s="3"/>
      <c r="E161" s="3"/>
      <c r="F161" s="3"/>
      <c r="G161" s="3"/>
      <c r="H161" s="10"/>
    </row>
    <row r="162" spans="1:9" s="2" customFormat="1" hidden="1" outlineLevel="1" x14ac:dyDescent="0.3">
      <c r="A162" s="3"/>
      <c r="B162" s="3"/>
      <c r="C162" s="3"/>
      <c r="D162" s="3"/>
      <c r="E162" s="3"/>
      <c r="F162" s="3"/>
      <c r="G162" s="3"/>
      <c r="H162" s="10"/>
    </row>
    <row r="163" spans="1:9" s="2" customFormat="1" hidden="1" outlineLevel="1" x14ac:dyDescent="0.3">
      <c r="A163" s="3"/>
      <c r="B163" s="3"/>
      <c r="C163" s="3"/>
      <c r="D163" s="3"/>
      <c r="E163" s="3"/>
      <c r="F163" s="3"/>
      <c r="G163" s="3"/>
      <c r="H163" s="10"/>
    </row>
    <row r="164" spans="1:9" s="2" customFormat="1" hidden="1" outlineLevel="1" x14ac:dyDescent="0.3">
      <c r="A164" s="3"/>
      <c r="B164" s="3"/>
      <c r="C164" s="3"/>
      <c r="D164" s="3"/>
      <c r="E164" s="3"/>
      <c r="F164" s="3"/>
      <c r="G164" s="3"/>
      <c r="H164" s="10"/>
    </row>
    <row r="165" spans="1:9" s="2" customFormat="1" hidden="1" outlineLevel="1" x14ac:dyDescent="0.3">
      <c r="A165" s="3"/>
      <c r="B165" s="3"/>
      <c r="C165" s="3"/>
      <c r="D165" s="3"/>
      <c r="E165" s="3"/>
      <c r="F165" s="3"/>
      <c r="G165" s="3"/>
      <c r="H165" s="10"/>
    </row>
    <row r="166" spans="1:9" s="2" customFormat="1" hidden="1" outlineLevel="1" x14ac:dyDescent="0.3">
      <c r="A166" s="3"/>
      <c r="B166" s="3"/>
      <c r="C166" s="3"/>
      <c r="D166" s="3"/>
      <c r="E166" s="3"/>
      <c r="F166" s="3"/>
      <c r="G166" s="3"/>
      <c r="H166" s="10"/>
    </row>
    <row r="167" spans="1:9" s="2" customFormat="1" hidden="1" outlineLevel="1" x14ac:dyDescent="0.3">
      <c r="A167" s="3"/>
      <c r="B167" s="3"/>
      <c r="C167" s="3"/>
      <c r="D167" s="3"/>
      <c r="E167" s="3"/>
      <c r="F167" s="3"/>
      <c r="G167" s="3"/>
      <c r="H167" s="10"/>
    </row>
    <row r="168" spans="1:9" s="2" customFormat="1" hidden="1" outlineLevel="1" x14ac:dyDescent="0.3">
      <c r="A168" s="3"/>
      <c r="B168" s="3"/>
      <c r="C168" s="3"/>
      <c r="D168" s="3"/>
      <c r="E168" s="3"/>
      <c r="F168" s="3"/>
      <c r="G168" s="3"/>
      <c r="H168" s="10"/>
    </row>
    <row r="169" spans="1:9" s="2" customFormat="1" hidden="1" outlineLevel="1" x14ac:dyDescent="0.3">
      <c r="A169" s="3"/>
      <c r="B169" s="3"/>
      <c r="C169" s="3"/>
      <c r="D169" s="3"/>
      <c r="E169" s="3"/>
      <c r="F169" s="3"/>
      <c r="G169" s="3"/>
      <c r="H169" s="10"/>
    </row>
    <row r="170" spans="1:9" s="2" customFormat="1" hidden="1" outlineLevel="1" x14ac:dyDescent="0.3">
      <c r="A170" s="3"/>
      <c r="B170" s="3"/>
      <c r="C170" s="3"/>
      <c r="D170" s="3"/>
      <c r="E170" s="3"/>
      <c r="F170" s="3"/>
      <c r="G170" s="3"/>
      <c r="H170" s="10"/>
    </row>
    <row r="171" spans="1:9" s="2" customFormat="1" hidden="1" outlineLevel="1" x14ac:dyDescent="0.3">
      <c r="A171" s="3"/>
      <c r="B171" s="3"/>
      <c r="C171" s="3"/>
      <c r="D171" s="3"/>
      <c r="E171" s="3"/>
      <c r="F171" s="3"/>
      <c r="G171" s="3"/>
      <c r="H171" s="10"/>
    </row>
    <row r="172" spans="1:9" s="2" customFormat="1" hidden="1" outlineLevel="1" x14ac:dyDescent="0.3">
      <c r="A172" s="3"/>
      <c r="B172" s="3"/>
      <c r="C172" s="3"/>
      <c r="D172" s="3"/>
      <c r="E172" s="3"/>
      <c r="F172" s="3"/>
      <c r="G172" s="3"/>
      <c r="H172" s="10"/>
    </row>
    <row r="173" spans="1:9" s="2" customFormat="1" ht="30.75" hidden="1" customHeight="1" outlineLevel="1" x14ac:dyDescent="0.3">
      <c r="A173" s="3"/>
      <c r="B173" s="3"/>
      <c r="C173" s="3"/>
      <c r="D173" s="3"/>
      <c r="E173" s="3"/>
      <c r="F173" s="3"/>
      <c r="G173" s="3"/>
      <c r="H173" s="10"/>
    </row>
    <row r="174" spans="1:9" s="2" customFormat="1" ht="42" hidden="1" customHeight="1" outlineLevel="1" x14ac:dyDescent="0.3">
      <c r="A174" s="3"/>
      <c r="B174" s="530" t="s">
        <v>672</v>
      </c>
      <c r="C174" s="531"/>
      <c r="D174" s="531"/>
      <c r="E174" s="532"/>
      <c r="F174" s="530" t="s">
        <v>673</v>
      </c>
      <c r="G174" s="531"/>
      <c r="H174" s="531"/>
      <c r="I174" s="532"/>
    </row>
    <row r="175" spans="1:9" s="2" customFormat="1" hidden="1" outlineLevel="1" x14ac:dyDescent="0.3">
      <c r="A175" s="3"/>
      <c r="B175" s="521"/>
      <c r="C175" s="522"/>
      <c r="D175" s="522"/>
      <c r="E175" s="523"/>
      <c r="F175" s="673" t="s">
        <v>668</v>
      </c>
      <c r="G175" s="674"/>
      <c r="H175" s="674"/>
      <c r="I175" s="675"/>
    </row>
    <row r="176" spans="1:9" s="2" customFormat="1" hidden="1" outlineLevel="1" x14ac:dyDescent="0.3">
      <c r="A176" s="3"/>
      <c r="B176" s="524"/>
      <c r="C176" s="525"/>
      <c r="D176" s="525"/>
      <c r="E176" s="526"/>
      <c r="F176" s="676"/>
      <c r="G176" s="677"/>
      <c r="H176" s="677"/>
      <c r="I176" s="678"/>
    </row>
    <row r="177" spans="1:9" s="2" customFormat="1" hidden="1" outlineLevel="1" x14ac:dyDescent="0.3">
      <c r="A177" s="3"/>
      <c r="B177" s="524"/>
      <c r="C177" s="525"/>
      <c r="D177" s="525"/>
      <c r="E177" s="526"/>
      <c r="F177" s="676"/>
      <c r="G177" s="677"/>
      <c r="H177" s="677"/>
      <c r="I177" s="678"/>
    </row>
    <row r="178" spans="1:9" s="2" customFormat="1" hidden="1" outlineLevel="1" x14ac:dyDescent="0.3">
      <c r="A178" s="3"/>
      <c r="B178" s="524"/>
      <c r="C178" s="525"/>
      <c r="D178" s="525"/>
      <c r="E178" s="526"/>
      <c r="F178" s="676"/>
      <c r="G178" s="677"/>
      <c r="H178" s="677"/>
      <c r="I178" s="678"/>
    </row>
    <row r="179" spans="1:9" s="2" customFormat="1" hidden="1" outlineLevel="1" x14ac:dyDescent="0.3">
      <c r="A179" s="3"/>
      <c r="B179" s="527"/>
      <c r="C179" s="528"/>
      <c r="D179" s="528"/>
      <c r="E179" s="529"/>
      <c r="F179" s="679"/>
      <c r="G179" s="680"/>
      <c r="H179" s="680"/>
      <c r="I179" s="681"/>
    </row>
    <row r="180" spans="1:9" s="2" customFormat="1" hidden="1" outlineLevel="1" x14ac:dyDescent="0.3">
      <c r="A180" s="3"/>
      <c r="B180" s="3"/>
      <c r="C180" s="3"/>
      <c r="D180" s="3"/>
      <c r="E180" s="3"/>
      <c r="F180" s="3"/>
      <c r="G180" s="3"/>
      <c r="H180" s="10"/>
    </row>
    <row r="181" spans="1:9" s="2" customFormat="1" hidden="1" outlineLevel="1" x14ac:dyDescent="0.3">
      <c r="A181" s="3"/>
      <c r="B181" s="3"/>
      <c r="C181" s="3"/>
      <c r="D181" s="3"/>
      <c r="E181" s="3"/>
      <c r="F181" s="3"/>
      <c r="G181" s="3"/>
      <c r="H181" s="10"/>
    </row>
    <row r="182" spans="1:9" s="2" customFormat="1" ht="15" hidden="1" customHeight="1" outlineLevel="1" x14ac:dyDescent="0.3">
      <c r="A182" s="3"/>
      <c r="B182" s="707" t="e">
        <f>"ANALISIS GENERAL SOBRE LA SITUACIÓN ACTUAL DEL PROCESO Y PROSPECTIVA DE MEJORAMIENTO "&amp;"-"&amp;#REF!</f>
        <v>#REF!</v>
      </c>
      <c r="C182" s="708"/>
      <c r="D182" s="708"/>
      <c r="E182" s="708"/>
      <c r="F182" s="708"/>
      <c r="G182" s="708"/>
      <c r="H182" s="708"/>
      <c r="I182" s="709"/>
    </row>
    <row r="183" spans="1:9" s="2" customFormat="1" ht="15" hidden="1" customHeight="1" outlineLevel="1" x14ac:dyDescent="0.3">
      <c r="A183" s="3"/>
      <c r="B183" s="710"/>
      <c r="C183" s="711"/>
      <c r="D183" s="711"/>
      <c r="E183" s="711"/>
      <c r="F183" s="711"/>
      <c r="G183" s="711"/>
      <c r="H183" s="711"/>
      <c r="I183" s="712"/>
    </row>
    <row r="184" spans="1:9" s="2" customFormat="1" ht="15" hidden="1" customHeight="1" outlineLevel="1" x14ac:dyDescent="0.3">
      <c r="A184" s="3"/>
      <c r="B184" s="713"/>
      <c r="C184" s="714"/>
      <c r="D184" s="714"/>
      <c r="E184" s="714"/>
      <c r="F184" s="714"/>
      <c r="G184" s="714"/>
      <c r="H184" s="714"/>
      <c r="I184" s="715"/>
    </row>
    <row r="185" spans="1:9" s="2" customFormat="1" hidden="1" outlineLevel="1" x14ac:dyDescent="0.3">
      <c r="A185" s="3"/>
      <c r="B185" s="716"/>
      <c r="C185" s="717"/>
      <c r="D185" s="717"/>
      <c r="E185" s="717"/>
      <c r="F185" s="717"/>
      <c r="G185" s="717"/>
      <c r="H185" s="717"/>
      <c r="I185" s="718"/>
    </row>
    <row r="186" spans="1:9" s="2" customFormat="1" hidden="1" outlineLevel="1" x14ac:dyDescent="0.3">
      <c r="A186" s="3"/>
      <c r="B186" s="716"/>
      <c r="C186" s="717"/>
      <c r="D186" s="717"/>
      <c r="E186" s="717"/>
      <c r="F186" s="717"/>
      <c r="G186" s="717"/>
      <c r="H186" s="717"/>
      <c r="I186" s="718"/>
    </row>
    <row r="187" spans="1:9" s="2" customFormat="1" hidden="1" outlineLevel="1" x14ac:dyDescent="0.3">
      <c r="A187" s="3"/>
      <c r="B187" s="716"/>
      <c r="C187" s="717"/>
      <c r="D187" s="717"/>
      <c r="E187" s="717"/>
      <c r="F187" s="717"/>
      <c r="G187" s="717"/>
      <c r="H187" s="717"/>
      <c r="I187" s="718"/>
    </row>
    <row r="188" spans="1:9" s="2" customFormat="1" hidden="1" outlineLevel="1" x14ac:dyDescent="0.3">
      <c r="A188" s="3"/>
      <c r="B188" s="716"/>
      <c r="C188" s="717"/>
      <c r="D188" s="717"/>
      <c r="E188" s="717"/>
      <c r="F188" s="717"/>
      <c r="G188" s="717"/>
      <c r="H188" s="717"/>
      <c r="I188" s="718"/>
    </row>
    <row r="189" spans="1:9" s="2" customFormat="1" hidden="1" outlineLevel="1" x14ac:dyDescent="0.3">
      <c r="A189" s="3"/>
      <c r="B189" s="716"/>
      <c r="C189" s="717"/>
      <c r="D189" s="717"/>
      <c r="E189" s="717"/>
      <c r="F189" s="717"/>
      <c r="G189" s="717"/>
      <c r="H189" s="717"/>
      <c r="I189" s="718"/>
    </row>
    <row r="190" spans="1:9" s="2" customFormat="1" hidden="1" outlineLevel="1" x14ac:dyDescent="0.3">
      <c r="A190" s="3"/>
      <c r="B190" s="716"/>
      <c r="C190" s="717"/>
      <c r="D190" s="717"/>
      <c r="E190" s="717"/>
      <c r="F190" s="717"/>
      <c r="G190" s="717"/>
      <c r="H190" s="717"/>
      <c r="I190" s="718"/>
    </row>
    <row r="191" spans="1:9" s="2" customFormat="1" hidden="1" outlineLevel="1" x14ac:dyDescent="0.3">
      <c r="A191" s="3"/>
      <c r="B191" s="716"/>
      <c r="C191" s="717"/>
      <c r="D191" s="717"/>
      <c r="E191" s="717"/>
      <c r="F191" s="717"/>
      <c r="G191" s="717"/>
      <c r="H191" s="717"/>
      <c r="I191" s="718"/>
    </row>
    <row r="192" spans="1:9" s="2" customFormat="1" hidden="1" outlineLevel="1" x14ac:dyDescent="0.3">
      <c r="A192" s="3"/>
      <c r="B192" s="716"/>
      <c r="C192" s="717"/>
      <c r="D192" s="717"/>
      <c r="E192" s="717"/>
      <c r="F192" s="717"/>
      <c r="G192" s="717"/>
      <c r="H192" s="717"/>
      <c r="I192" s="718"/>
    </row>
    <row r="193" spans="1:9" s="2" customFormat="1" hidden="1" outlineLevel="1" x14ac:dyDescent="0.3">
      <c r="A193" s="3"/>
      <c r="B193" s="716"/>
      <c r="C193" s="717"/>
      <c r="D193" s="717"/>
      <c r="E193" s="717"/>
      <c r="F193" s="717"/>
      <c r="G193" s="717"/>
      <c r="H193" s="717"/>
      <c r="I193" s="718"/>
    </row>
    <row r="194" spans="1:9" s="2" customFormat="1" hidden="1" outlineLevel="1" x14ac:dyDescent="0.3">
      <c r="A194" s="3"/>
      <c r="B194" s="716"/>
      <c r="C194" s="717"/>
      <c r="D194" s="717"/>
      <c r="E194" s="717"/>
      <c r="F194" s="717"/>
      <c r="G194" s="717"/>
      <c r="H194" s="717"/>
      <c r="I194" s="718"/>
    </row>
    <row r="195" spans="1:9" s="2" customFormat="1" hidden="1" outlineLevel="1" x14ac:dyDescent="0.3">
      <c r="A195" s="3"/>
      <c r="B195" s="716"/>
      <c r="C195" s="717"/>
      <c r="D195" s="717"/>
      <c r="E195" s="717"/>
      <c r="F195" s="717"/>
      <c r="G195" s="717"/>
      <c r="H195" s="717"/>
      <c r="I195" s="718"/>
    </row>
    <row r="196" spans="1:9" s="2" customFormat="1" hidden="1" outlineLevel="1" x14ac:dyDescent="0.3">
      <c r="A196" s="3"/>
      <c r="B196" s="716"/>
      <c r="C196" s="717"/>
      <c r="D196" s="717"/>
      <c r="E196" s="717"/>
      <c r="F196" s="717"/>
      <c r="G196" s="717"/>
      <c r="H196" s="717"/>
      <c r="I196" s="718"/>
    </row>
    <row r="197" spans="1:9" s="2" customFormat="1" hidden="1" outlineLevel="1" x14ac:dyDescent="0.3">
      <c r="A197" s="3"/>
      <c r="B197" s="716"/>
      <c r="C197" s="717"/>
      <c r="D197" s="717"/>
      <c r="E197" s="717"/>
      <c r="F197" s="717"/>
      <c r="G197" s="717"/>
      <c r="H197" s="717"/>
      <c r="I197" s="718"/>
    </row>
    <row r="198" spans="1:9" s="2" customFormat="1" hidden="1" outlineLevel="1" x14ac:dyDescent="0.3">
      <c r="A198" s="3"/>
      <c r="B198" s="719"/>
      <c r="C198" s="720"/>
      <c r="D198" s="720"/>
      <c r="E198" s="720"/>
      <c r="F198" s="720"/>
      <c r="G198" s="720"/>
      <c r="H198" s="720"/>
      <c r="I198" s="721"/>
    </row>
    <row r="199" spans="1:9" s="2" customFormat="1" hidden="1" outlineLevel="1" x14ac:dyDescent="0.3">
      <c r="A199" s="3"/>
      <c r="B199" s="4"/>
      <c r="I199" s="6"/>
    </row>
    <row r="200" spans="1:9" s="2" customFormat="1" x14ac:dyDescent="0.3">
      <c r="A200" s="3"/>
      <c r="B200" s="4"/>
      <c r="C200" s="3"/>
      <c r="D200" s="3"/>
      <c r="E200" s="3"/>
      <c r="F200" s="3"/>
      <c r="G200" s="3"/>
      <c r="H200" s="3"/>
      <c r="I200" s="10"/>
    </row>
  </sheetData>
  <mergeCells count="77">
    <mergeCell ref="C60:G60"/>
    <mergeCell ref="C54:G54"/>
    <mergeCell ref="C55:G55"/>
    <mergeCell ref="C56:G56"/>
    <mergeCell ref="C57:G57"/>
    <mergeCell ref="C58:G58"/>
    <mergeCell ref="C59:G59"/>
    <mergeCell ref="B2:I3"/>
    <mergeCell ref="E4:F4"/>
    <mergeCell ref="H4:I4"/>
    <mergeCell ref="B11:H11"/>
    <mergeCell ref="B90:H90"/>
    <mergeCell ref="C23:H23"/>
    <mergeCell ref="C24:H24"/>
    <mergeCell ref="C25:H25"/>
    <mergeCell ref="C26:H26"/>
    <mergeCell ref="C27:H27"/>
    <mergeCell ref="C28:H28"/>
    <mergeCell ref="C29:H29"/>
    <mergeCell ref="C53:G53"/>
    <mergeCell ref="B52:I52"/>
    <mergeCell ref="C50:H50"/>
    <mergeCell ref="C45:H45"/>
    <mergeCell ref="B91:B92"/>
    <mergeCell ref="C91:D92"/>
    <mergeCell ref="E91:H91"/>
    <mergeCell ref="I91:I92"/>
    <mergeCell ref="C93:D93"/>
    <mergeCell ref="C94:D94"/>
    <mergeCell ref="C95:D95"/>
    <mergeCell ref="C96:D96"/>
    <mergeCell ref="C97:D97"/>
    <mergeCell ref="C98:D98"/>
    <mergeCell ref="B121:E121"/>
    <mergeCell ref="F121:I121"/>
    <mergeCell ref="B122:E126"/>
    <mergeCell ref="F122:I126"/>
    <mergeCell ref="B147:E147"/>
    <mergeCell ref="F147:I147"/>
    <mergeCell ref="B182:I183"/>
    <mergeCell ref="B184:I198"/>
    <mergeCell ref="B148:E152"/>
    <mergeCell ref="F148:I152"/>
    <mergeCell ref="B174:E174"/>
    <mergeCell ref="F174:I174"/>
    <mergeCell ref="B175:E179"/>
    <mergeCell ref="F175:I179"/>
    <mergeCell ref="C12:H12"/>
    <mergeCell ref="C13:H13"/>
    <mergeCell ref="C14:H14"/>
    <mergeCell ref="C15:H15"/>
    <mergeCell ref="C16:H16"/>
    <mergeCell ref="C17:H17"/>
    <mergeCell ref="C18:H18"/>
    <mergeCell ref="C19:H19"/>
    <mergeCell ref="C20:H20"/>
    <mergeCell ref="C22:H22"/>
    <mergeCell ref="C21:H21"/>
    <mergeCell ref="C30:H30"/>
    <mergeCell ref="C31:H31"/>
    <mergeCell ref="C32:H32"/>
    <mergeCell ref="C33:H33"/>
    <mergeCell ref="C34:H34"/>
    <mergeCell ref="C48:H48"/>
    <mergeCell ref="C49:H49"/>
    <mergeCell ref="C35:H35"/>
    <mergeCell ref="C36:H36"/>
    <mergeCell ref="C37:H37"/>
    <mergeCell ref="C38:H38"/>
    <mergeCell ref="C44:H44"/>
    <mergeCell ref="C39:H39"/>
    <mergeCell ref="C40:H40"/>
    <mergeCell ref="C41:H41"/>
    <mergeCell ref="C42:H42"/>
    <mergeCell ref="C43:H43"/>
    <mergeCell ref="C46:H46"/>
    <mergeCell ref="C47:H47"/>
  </mergeCells>
  <conditionalFormatting sqref="I93:I98">
    <cfRule type="iconSet" priority="1">
      <iconSet iconSet="3ArrowsGray" showValue="0">
        <cfvo type="percent" val="0"/>
        <cfvo type="num" val="0"/>
        <cfvo type="num" val="0" gte="0"/>
      </iconSet>
    </cfRule>
  </conditionalFormatting>
  <pageMargins left="0.70866141732283472" right="0.70866141732283472" top="0.9055118110236221" bottom="0.74803149606299213" header="0.31496062992125984" footer="0.31496062992125984"/>
  <pageSetup scale="22" fitToHeight="2" orientation="portrait" r:id="rId1"/>
  <rowBreaks count="1" manualBreakCount="1">
    <brk id="5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04A6-D382-47F8-829D-8BAC6572C5D7}">
  <sheetPr codeName="Hoja11">
    <tabColor rgb="FFFFC000"/>
  </sheetPr>
  <dimension ref="A5:AB30"/>
  <sheetViews>
    <sheetView showGridLines="0" zoomScale="60" zoomScaleNormal="60" workbookViewId="0">
      <selection activeCell="B6" sqref="B6:H10"/>
    </sheetView>
  </sheetViews>
  <sheetFormatPr baseColWidth="10" defaultColWidth="11.44140625" defaultRowHeight="14.4" x14ac:dyDescent="0.3"/>
  <cols>
    <col min="2" max="2" width="18.44140625" bestFit="1" customWidth="1"/>
    <col min="3" max="3" width="4.6640625" bestFit="1" customWidth="1"/>
    <col min="4" max="4" width="11" bestFit="1" customWidth="1"/>
    <col min="5" max="5" width="7.33203125" bestFit="1" customWidth="1"/>
    <col min="6" max="6" width="4.88671875" bestFit="1" customWidth="1"/>
    <col min="7" max="7" width="14.109375" bestFit="1" customWidth="1"/>
    <col min="8" max="8" width="8.5546875" bestFit="1" customWidth="1"/>
    <col min="9" max="9" width="21" bestFit="1" customWidth="1"/>
    <col min="11" max="11" width="9.33203125" bestFit="1" customWidth="1"/>
    <col min="12" max="12" width="8.88671875" bestFit="1" customWidth="1"/>
    <col min="13" max="13" width="23.88671875" bestFit="1" customWidth="1"/>
    <col min="14" max="14" width="0" hidden="1" customWidth="1"/>
    <col min="15" max="15" width="14.109375" hidden="1" customWidth="1"/>
    <col min="16" max="18" width="11.6640625" customWidth="1"/>
    <col min="19" max="19" width="15.5546875" bestFit="1" customWidth="1"/>
    <col min="20" max="20" width="37.109375" bestFit="1" customWidth="1"/>
    <col min="21" max="21" width="11.88671875" style="119" customWidth="1"/>
    <col min="22" max="22" width="9.6640625" style="119" bestFit="1" customWidth="1"/>
    <col min="23" max="23" width="11.5546875" style="119" bestFit="1" customWidth="1"/>
    <col min="24" max="24" width="90.33203125" customWidth="1"/>
  </cols>
  <sheetData>
    <row r="5" spans="1:28" ht="18" x14ac:dyDescent="0.35">
      <c r="P5" s="747" t="s">
        <v>723</v>
      </c>
      <c r="Q5" s="747"/>
      <c r="R5" s="747"/>
      <c r="S5" s="748" t="s">
        <v>724</v>
      </c>
    </row>
    <row r="6" spans="1:28" s="2" customFormat="1" ht="36" x14ac:dyDescent="0.3">
      <c r="A6" s="4"/>
      <c r="B6" s="743" t="s">
        <v>725</v>
      </c>
      <c r="C6" s="744"/>
      <c r="D6" s="744"/>
      <c r="E6" s="744"/>
      <c r="F6" s="744"/>
      <c r="G6" s="744"/>
      <c r="H6" s="745"/>
      <c r="I6" s="422">
        <f>+'4'!I39</f>
        <v>0.41190476190476188</v>
      </c>
      <c r="M6" s="218" t="s">
        <v>726</v>
      </c>
      <c r="N6" s="218" t="s">
        <v>727</v>
      </c>
      <c r="O6" s="218" t="s">
        <v>728</v>
      </c>
      <c r="P6" s="218" t="s">
        <v>729</v>
      </c>
      <c r="Q6" s="218" t="s">
        <v>730</v>
      </c>
      <c r="R6" s="219" t="s">
        <v>731</v>
      </c>
      <c r="S6" s="749"/>
      <c r="T6" s="218" t="s">
        <v>732</v>
      </c>
      <c r="U6" s="218" t="s">
        <v>733</v>
      </c>
      <c r="V6" s="218" t="s">
        <v>734</v>
      </c>
      <c r="W6" s="218" t="s">
        <v>735</v>
      </c>
      <c r="AA6" s="2">
        <v>4</v>
      </c>
      <c r="AB6" s="2" t="s">
        <v>736</v>
      </c>
    </row>
    <row r="7" spans="1:28" s="2" customFormat="1" ht="22.5" customHeight="1" x14ac:dyDescent="0.35">
      <c r="A7" s="4"/>
      <c r="B7" s="743" t="s">
        <v>737</v>
      </c>
      <c r="C7" s="744"/>
      <c r="D7" s="744"/>
      <c r="E7" s="744"/>
      <c r="F7" s="744"/>
      <c r="G7" s="744"/>
      <c r="H7" s="745"/>
      <c r="I7" s="422">
        <f>+'5'!I39</f>
        <v>0.4554285714285714</v>
      </c>
      <c r="M7" s="216" t="str">
        <f>+B6</f>
        <v>GESTIÓN HUMANA</v>
      </c>
      <c r="N7" s="216"/>
      <c r="O7" s="216"/>
      <c r="P7" s="217" t="s">
        <v>738</v>
      </c>
      <c r="Q7" s="217" t="s">
        <v>739</v>
      </c>
      <c r="R7" s="217" t="s">
        <v>739</v>
      </c>
      <c r="S7" s="217" t="s">
        <v>739</v>
      </c>
      <c r="T7" s="217" t="str">
        <f>VLOOKUP(COUNTIF(P7:S7,"NO"),$AA$6:$AB$10,2,FALSE)</f>
        <v>Igualdad Competitiva</v>
      </c>
      <c r="U7" s="217">
        <v>-2</v>
      </c>
      <c r="V7" s="217"/>
      <c r="W7" s="217"/>
      <c r="X7" s="221"/>
      <c r="AA7" s="2">
        <v>3</v>
      </c>
      <c r="AB7" s="2" t="s">
        <v>740</v>
      </c>
    </row>
    <row r="8" spans="1:28" s="2" customFormat="1" ht="22.5" customHeight="1" x14ac:dyDescent="0.35">
      <c r="A8" s="4"/>
      <c r="B8" s="743" t="s">
        <v>741</v>
      </c>
      <c r="C8" s="744"/>
      <c r="D8" s="744"/>
      <c r="E8" s="744"/>
      <c r="F8" s="744"/>
      <c r="G8" s="744"/>
      <c r="H8" s="745"/>
      <c r="I8" s="422">
        <f>+'6'!I49</f>
        <v>0.46916666666666673</v>
      </c>
      <c r="M8" s="216" t="str">
        <f>+B7</f>
        <v>MERCADEO</v>
      </c>
      <c r="N8" s="216"/>
      <c r="O8" s="216"/>
      <c r="P8" s="217" t="s">
        <v>738</v>
      </c>
      <c r="Q8" s="217" t="s">
        <v>739</v>
      </c>
      <c r="R8" s="217" t="s">
        <v>738</v>
      </c>
      <c r="S8" s="217" t="s">
        <v>739</v>
      </c>
      <c r="T8" s="217" t="str">
        <f t="shared" ref="T8:T11" si="0">VLOOKUP(COUNTIF(P8:S8,"NO"),$AA$6:$AB$10,2,FALSE)</f>
        <v>Ventaja Competitiva Temporal</v>
      </c>
      <c r="U8" s="217">
        <v>-1</v>
      </c>
      <c r="V8" s="217"/>
      <c r="W8" s="217"/>
      <c r="X8" s="221"/>
      <c r="AA8" s="2">
        <v>2</v>
      </c>
      <c r="AB8" s="2" t="s">
        <v>742</v>
      </c>
    </row>
    <row r="9" spans="1:28" s="2" customFormat="1" ht="22.5" customHeight="1" x14ac:dyDescent="0.35">
      <c r="A9" s="4"/>
      <c r="B9" s="743" t="s">
        <v>743</v>
      </c>
      <c r="C9" s="744"/>
      <c r="D9" s="744"/>
      <c r="E9" s="744"/>
      <c r="F9" s="744"/>
      <c r="G9" s="744"/>
      <c r="H9" s="746"/>
      <c r="I9" s="36">
        <f>+'8'!I59</f>
        <v>0.65874999999999995</v>
      </c>
      <c r="M9" s="216" t="str">
        <f>+B8</f>
        <v>FINANCIERO</v>
      </c>
      <c r="N9" s="216"/>
      <c r="O9" s="216"/>
      <c r="P9" s="217" t="s">
        <v>738</v>
      </c>
      <c r="Q9" s="217" t="s">
        <v>739</v>
      </c>
      <c r="R9" s="217" t="s">
        <v>738</v>
      </c>
      <c r="S9" s="217" t="s">
        <v>739</v>
      </c>
      <c r="T9" s="217" t="str">
        <f t="shared" si="0"/>
        <v>Ventaja Competitiva Temporal</v>
      </c>
      <c r="U9" s="217">
        <v>-1</v>
      </c>
      <c r="V9" s="217"/>
      <c r="W9" s="217"/>
      <c r="X9" s="220"/>
      <c r="AA9" s="2">
        <v>1</v>
      </c>
      <c r="AB9" s="2" t="s">
        <v>744</v>
      </c>
    </row>
    <row r="10" spans="1:28" s="2" customFormat="1" ht="22.5" customHeight="1" x14ac:dyDescent="0.35">
      <c r="A10" s="4"/>
      <c r="B10" s="743" t="s">
        <v>745</v>
      </c>
      <c r="C10" s="744"/>
      <c r="D10" s="744"/>
      <c r="E10" s="744"/>
      <c r="F10" s="744"/>
      <c r="G10" s="744"/>
      <c r="H10" s="746"/>
      <c r="I10" s="36">
        <f>+'9'!$I$60</f>
        <v>0.57238095238095243</v>
      </c>
      <c r="M10" s="216" t="str">
        <f>+B9</f>
        <v>PRODUCCIÓN</v>
      </c>
      <c r="N10" s="216"/>
      <c r="O10" s="216"/>
      <c r="P10" s="217" t="s">
        <v>738</v>
      </c>
      <c r="Q10" s="217" t="s">
        <v>739</v>
      </c>
      <c r="R10" s="217" t="s">
        <v>738</v>
      </c>
      <c r="S10" s="217" t="s">
        <v>738</v>
      </c>
      <c r="T10" s="217" t="str">
        <f t="shared" si="0"/>
        <v>Ventaja Competitiva por Explotar</v>
      </c>
      <c r="U10" s="217"/>
      <c r="V10" s="217"/>
      <c r="W10" s="217">
        <v>3</v>
      </c>
      <c r="X10"/>
      <c r="AA10" s="2">
        <v>0</v>
      </c>
      <c r="AB10" s="2" t="s">
        <v>746</v>
      </c>
    </row>
    <row r="11" spans="1:28" s="2" customFormat="1" ht="22.5" customHeight="1" x14ac:dyDescent="0.35">
      <c r="A11" s="4"/>
      <c r="B11" s="743" t="s">
        <v>747</v>
      </c>
      <c r="C11" s="744"/>
      <c r="D11" s="744"/>
      <c r="E11" s="744"/>
      <c r="F11" s="744"/>
      <c r="G11" s="744"/>
      <c r="H11" s="745"/>
      <c r="I11" s="422">
        <f>AVERAGE(I6:I10)</f>
        <v>0.51352619047619041</v>
      </c>
      <c r="M11" s="216" t="str">
        <f>+B10</f>
        <v>LOGISTICA</v>
      </c>
      <c r="N11" s="216"/>
      <c r="O11" s="216"/>
      <c r="P11" s="217" t="s">
        <v>738</v>
      </c>
      <c r="Q11" s="217" t="s">
        <v>739</v>
      </c>
      <c r="R11" s="217" t="s">
        <v>738</v>
      </c>
      <c r="S11" s="217" t="s">
        <v>738</v>
      </c>
      <c r="T11" s="217" t="str">
        <f t="shared" si="0"/>
        <v>Ventaja Competitiva por Explotar</v>
      </c>
      <c r="U11" s="217"/>
      <c r="V11" s="217"/>
      <c r="W11" s="217">
        <v>1</v>
      </c>
      <c r="X11"/>
    </row>
    <row r="12" spans="1:28" s="2" customFormat="1" ht="22.5" customHeight="1" x14ac:dyDescent="0.3">
      <c r="A12"/>
      <c r="B12"/>
      <c r="C12"/>
      <c r="D12"/>
      <c r="E12"/>
      <c r="F12"/>
      <c r="G12" s="11"/>
      <c r="H12" s="11"/>
      <c r="U12" s="6"/>
      <c r="V12" s="6"/>
      <c r="W12" s="6"/>
      <c r="X12"/>
    </row>
    <row r="13" spans="1:28" s="2" customFormat="1" ht="22.5" customHeight="1" x14ac:dyDescent="0.3">
      <c r="A13"/>
      <c r="B13"/>
      <c r="C13"/>
      <c r="D13"/>
      <c r="E13"/>
      <c r="F13"/>
      <c r="G13" s="11"/>
      <c r="H13" s="11"/>
      <c r="U13" s="6"/>
      <c r="V13" s="6"/>
      <c r="W13" s="6"/>
      <c r="X13"/>
    </row>
    <row r="14" spans="1:28" s="2" customFormat="1" ht="22.5" customHeight="1" x14ac:dyDescent="0.3">
      <c r="A14"/>
      <c r="B14"/>
      <c r="C14"/>
      <c r="D14"/>
      <c r="E14"/>
      <c r="F14"/>
      <c r="G14" s="11"/>
      <c r="H14" s="11"/>
      <c r="U14" s="6"/>
      <c r="V14" s="6"/>
      <c r="W14" s="6"/>
    </row>
    <row r="15" spans="1:28" s="2" customFormat="1" ht="22.5" customHeight="1" x14ac:dyDescent="0.3">
      <c r="A15"/>
      <c r="B15"/>
      <c r="C15"/>
      <c r="D15"/>
      <c r="E15"/>
      <c r="F15"/>
      <c r="G15" s="11"/>
      <c r="H15" s="11"/>
      <c r="U15" s="6"/>
      <c r="V15" s="6"/>
      <c r="W15" s="6"/>
      <c r="Y15"/>
    </row>
    <row r="16" spans="1:28" s="2" customFormat="1" ht="22.5" customHeight="1" x14ac:dyDescent="0.3">
      <c r="A16"/>
      <c r="B16"/>
      <c r="C16"/>
      <c r="D16"/>
      <c r="E16"/>
      <c r="F16"/>
      <c r="G16" s="11"/>
      <c r="H16" s="11"/>
      <c r="U16" s="6"/>
      <c r="V16" s="6"/>
      <c r="W16" s="6"/>
    </row>
    <row r="17" spans="1:25" s="2" customFormat="1" ht="22.5" customHeight="1" x14ac:dyDescent="0.3">
      <c r="A17"/>
      <c r="B17"/>
      <c r="C17"/>
      <c r="D17"/>
      <c r="E17"/>
      <c r="F17"/>
      <c r="G17" s="11"/>
      <c r="H17" s="11"/>
      <c r="U17" s="6"/>
      <c r="V17" s="6"/>
      <c r="W17" s="6"/>
      <c r="Y17"/>
    </row>
    <row r="18" spans="1:25" s="2" customFormat="1" ht="22.5" customHeight="1" x14ac:dyDescent="0.3">
      <c r="A18"/>
      <c r="B18"/>
      <c r="C18"/>
      <c r="D18"/>
      <c r="E18"/>
      <c r="F18"/>
      <c r="G18" s="11"/>
      <c r="H18" s="11"/>
      <c r="U18" s="6"/>
      <c r="V18" s="6"/>
      <c r="W18" s="6"/>
    </row>
    <row r="19" spans="1:25" s="2" customFormat="1" ht="22.5" customHeight="1" x14ac:dyDescent="0.3">
      <c r="A19"/>
      <c r="B19"/>
      <c r="C19"/>
      <c r="D19"/>
      <c r="E19"/>
      <c r="F19"/>
      <c r="G19" s="11"/>
      <c r="H19" s="11"/>
      <c r="U19" s="6"/>
      <c r="V19" s="6"/>
      <c r="W19" s="6"/>
      <c r="Y19"/>
    </row>
    <row r="20" spans="1:25" s="2" customFormat="1" ht="22.5" customHeight="1" x14ac:dyDescent="0.3">
      <c r="A20"/>
      <c r="B20"/>
      <c r="C20"/>
      <c r="D20"/>
      <c r="E20"/>
      <c r="F20"/>
      <c r="G20" s="11"/>
      <c r="H20" s="11"/>
      <c r="U20" s="6"/>
      <c r="V20" s="6"/>
      <c r="W20" s="6"/>
    </row>
    <row r="21" spans="1:25" s="2" customFormat="1" ht="22.5" customHeight="1" x14ac:dyDescent="0.3">
      <c r="A21"/>
      <c r="B21"/>
      <c r="C21"/>
      <c r="D21"/>
      <c r="E21"/>
      <c r="F21"/>
      <c r="G21" s="11"/>
      <c r="H21" s="11"/>
      <c r="U21" s="6"/>
      <c r="V21" s="6"/>
      <c r="W21" s="6"/>
      <c r="Y21"/>
    </row>
    <row r="22" spans="1:25" s="2" customFormat="1" ht="22.5" customHeight="1" x14ac:dyDescent="0.3">
      <c r="A22"/>
      <c r="B22"/>
      <c r="C22"/>
      <c r="D22"/>
      <c r="E22"/>
      <c r="F22"/>
      <c r="G22" s="11"/>
      <c r="H22" s="11"/>
      <c r="U22" s="6"/>
      <c r="V22" s="6"/>
      <c r="W22" s="6"/>
    </row>
    <row r="23" spans="1:25" s="2" customFormat="1" ht="22.5" customHeight="1" x14ac:dyDescent="0.3">
      <c r="A23"/>
      <c r="B23"/>
      <c r="C23"/>
      <c r="D23"/>
      <c r="E23"/>
      <c r="F23"/>
      <c r="G23" s="11"/>
      <c r="H23" s="11"/>
      <c r="U23" s="6"/>
      <c r="V23" s="6"/>
      <c r="W23" s="6"/>
      <c r="Y23"/>
    </row>
    <row r="24" spans="1:25" s="2" customFormat="1" ht="22.5" customHeight="1" x14ac:dyDescent="0.3">
      <c r="A24"/>
      <c r="B24"/>
      <c r="C24"/>
      <c r="D24"/>
      <c r="E24"/>
      <c r="F24"/>
      <c r="G24" s="11"/>
      <c r="H24" s="11"/>
      <c r="U24" s="6"/>
      <c r="V24" s="6"/>
      <c r="W24" s="6"/>
    </row>
    <row r="25" spans="1:25" s="2" customFormat="1" ht="22.5" customHeight="1" x14ac:dyDescent="0.3">
      <c r="A25"/>
      <c r="B25"/>
      <c r="C25"/>
      <c r="D25"/>
      <c r="E25"/>
      <c r="F25"/>
      <c r="G25" s="11"/>
      <c r="H25" s="11"/>
      <c r="U25" s="6"/>
      <c r="V25" s="6"/>
      <c r="W25" s="6"/>
    </row>
    <row r="26" spans="1:25" s="2" customFormat="1" ht="22.5" customHeight="1" x14ac:dyDescent="0.3">
      <c r="A26"/>
      <c r="B26"/>
      <c r="C26"/>
      <c r="D26"/>
      <c r="E26"/>
      <c r="F26"/>
      <c r="G26" s="11"/>
      <c r="H26" s="11"/>
      <c r="U26" s="6"/>
      <c r="V26" s="6"/>
      <c r="W26" s="6"/>
    </row>
    <row r="27" spans="1:25" s="2" customFormat="1" ht="18" customHeight="1" x14ac:dyDescent="0.3">
      <c r="A27"/>
      <c r="B27"/>
      <c r="C27"/>
      <c r="D27"/>
      <c r="E27"/>
      <c r="F27"/>
      <c r="G27" s="11"/>
      <c r="H27" s="11"/>
      <c r="U27" s="6"/>
      <c r="V27" s="6"/>
      <c r="W27" s="6"/>
    </row>
    <row r="28" spans="1:25" s="2" customFormat="1" ht="18" customHeight="1" x14ac:dyDescent="0.3">
      <c r="A28"/>
      <c r="B28"/>
      <c r="C28"/>
      <c r="D28"/>
      <c r="E28"/>
      <c r="F28"/>
      <c r="G28" s="11"/>
      <c r="H28" s="11"/>
      <c r="U28" s="6"/>
      <c r="V28" s="6"/>
      <c r="W28" s="6"/>
    </row>
    <row r="29" spans="1:25" s="2" customFormat="1" ht="18" customHeight="1" x14ac:dyDescent="0.3">
      <c r="A29"/>
      <c r="B29"/>
      <c r="C29"/>
      <c r="D29"/>
      <c r="E29"/>
      <c r="F29"/>
      <c r="G29" s="11"/>
      <c r="H29" s="11"/>
      <c r="U29" s="6"/>
      <c r="V29" s="6"/>
      <c r="W29" s="6"/>
    </row>
    <row r="30" spans="1:25" s="2" customFormat="1" ht="18" customHeight="1" x14ac:dyDescent="0.3">
      <c r="A30"/>
      <c r="B30"/>
      <c r="C30"/>
      <c r="D30"/>
      <c r="E30"/>
      <c r="F30"/>
      <c r="G30" s="11"/>
      <c r="H30" s="11"/>
      <c r="U30" s="6"/>
      <c r="V30" s="6"/>
      <c r="W30" s="6"/>
    </row>
  </sheetData>
  <mergeCells count="8">
    <mergeCell ref="B11:H11"/>
    <mergeCell ref="B10:H10"/>
    <mergeCell ref="P5:R5"/>
    <mergeCell ref="S5:S6"/>
    <mergeCell ref="B9:H9"/>
    <mergeCell ref="B6:H6"/>
    <mergeCell ref="B7:H7"/>
    <mergeCell ref="B8:H8"/>
  </mergeCells>
  <conditionalFormatting sqref="U7:W11">
    <cfRule type="colorScale" priority="8">
      <colorScale>
        <cfvo type="min"/>
        <cfvo type="percentile" val="50"/>
        <cfvo type="max"/>
        <color rgb="FFF8696B"/>
        <color rgb="FFFFEB84"/>
        <color rgb="FF63BE7B"/>
      </colorScale>
    </cfRule>
  </conditionalFormatting>
  <conditionalFormatting sqref="P7:S11">
    <cfRule type="containsText" dxfId="39" priority="6" operator="containsText" text="SI">
      <formula>NOT(ISERROR(SEARCH("SI",P7)))</formula>
    </cfRule>
    <cfRule type="containsText" dxfId="38" priority="7" operator="containsText" text="NO">
      <formula>NOT(ISERROR(SEARCH("NO",P7)))</formula>
    </cfRule>
  </conditionalFormatting>
  <conditionalFormatting sqref="T7:T11">
    <cfRule type="containsText" dxfId="37" priority="1" operator="containsText" text="sostenible">
      <formula>NOT(ISERROR(SEARCH("sostenible",T7)))</formula>
    </cfRule>
    <cfRule type="containsText" dxfId="36" priority="2" operator="containsText" text="explotar">
      <formula>NOT(ISERROR(SEARCH("explotar",T7)))</formula>
    </cfRule>
    <cfRule type="containsText" dxfId="35" priority="3" operator="containsText" text="temporal">
      <formula>NOT(ISERROR(SEARCH("temporal",T7)))</formula>
    </cfRule>
    <cfRule type="containsText" dxfId="34" priority="4" operator="containsText" text="igualdad">
      <formula>NOT(ISERROR(SEARCH("igualdad",T7)))</formula>
    </cfRule>
    <cfRule type="containsText" dxfId="33" priority="5" operator="containsText" text="Desventaja">
      <formula>NOT(ISERROR(SEARCH("Desventaja",T7)))</formula>
    </cfRule>
  </conditionalFormatting>
  <dataValidations count="4">
    <dataValidation type="list" allowBlank="1" showInputMessage="1" showErrorMessage="1" sqref="U7:U11" xr:uid="{0951A38B-1E75-47AA-A95C-76C3FFF544C7}">
      <formula1>"-3,-2,-1"</formula1>
    </dataValidation>
    <dataValidation type="list" allowBlank="1" showInputMessage="1" showErrorMessage="1" sqref="V7:V11" xr:uid="{8321F1CF-0A07-4DC4-98C1-5B989A911FC0}">
      <formula1>"0"</formula1>
    </dataValidation>
    <dataValidation type="list" allowBlank="1" showInputMessage="1" showErrorMessage="1" sqref="W7:W11" xr:uid="{5F32883C-4277-4DE4-BEAA-A79D87C8293C}">
      <formula1>"3,2,1"</formula1>
    </dataValidation>
    <dataValidation type="list" allowBlank="1" showInputMessage="1" showErrorMessage="1" sqref="P7:S11" xr:uid="{C78D26BC-5EFB-4199-9787-553578C6D0AC}">
      <formula1>"SI,NO"</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886B-421D-4E05-8107-5F6396EEF3D4}">
  <sheetPr codeName="Hoja12">
    <tabColor rgb="FF00B050"/>
  </sheetPr>
  <dimension ref="C2:K46"/>
  <sheetViews>
    <sheetView showGridLines="0" topLeftCell="A7" zoomScale="90" zoomScaleNormal="90" workbookViewId="0">
      <selection activeCell="E10" sqref="E10:E18"/>
    </sheetView>
  </sheetViews>
  <sheetFormatPr baseColWidth="10" defaultColWidth="11.44140625" defaultRowHeight="14.4" x14ac:dyDescent="0.3"/>
  <cols>
    <col min="3" max="3" width="3.33203125" bestFit="1" customWidth="1"/>
    <col min="4" max="4" width="51.88671875" bestFit="1" customWidth="1"/>
    <col min="5" max="5" width="14.5546875" bestFit="1" customWidth="1"/>
    <col min="6" max="6" width="3" customWidth="1"/>
    <col min="7" max="7" width="3.33203125" bestFit="1" customWidth="1"/>
    <col min="8" max="8" width="51.88671875" customWidth="1"/>
    <col min="9" max="9" width="14.5546875" bestFit="1" customWidth="1"/>
    <col min="13" max="13" width="18.6640625" bestFit="1" customWidth="1"/>
    <col min="18" max="18" width="30" bestFit="1" customWidth="1"/>
  </cols>
  <sheetData>
    <row r="2" spans="3:11" ht="24" customHeight="1" x14ac:dyDescent="0.3">
      <c r="C2" s="754" t="s">
        <v>748</v>
      </c>
      <c r="D2" s="754"/>
      <c r="E2" s="754"/>
      <c r="F2" s="754"/>
      <c r="G2" s="754"/>
      <c r="H2" s="754"/>
      <c r="I2" s="754"/>
      <c r="J2" s="167"/>
      <c r="K2" s="167"/>
    </row>
    <row r="3" spans="3:11" ht="14.4" customHeight="1" x14ac:dyDescent="0.3">
      <c r="C3" s="754"/>
      <c r="D3" s="754"/>
      <c r="E3" s="754"/>
      <c r="F3" s="754"/>
      <c r="G3" s="754"/>
      <c r="H3" s="754"/>
      <c r="I3" s="754"/>
      <c r="J3" s="167"/>
      <c r="K3" s="167"/>
    </row>
    <row r="4" spans="3:11" ht="14.4" customHeight="1" x14ac:dyDescent="0.3">
      <c r="C4" s="167"/>
      <c r="D4" s="167"/>
      <c r="E4" s="167"/>
      <c r="F4" s="167"/>
      <c r="G4" s="167"/>
      <c r="H4" s="167"/>
      <c r="I4" s="167"/>
      <c r="J4" s="167"/>
      <c r="K4" s="167"/>
    </row>
    <row r="7" spans="3:11" ht="18" customHeight="1" x14ac:dyDescent="0.3">
      <c r="D7" s="166"/>
      <c r="E7" s="166"/>
      <c r="F7" s="163"/>
      <c r="G7" s="163"/>
      <c r="H7" s="163"/>
      <c r="I7" s="163"/>
    </row>
    <row r="8" spans="3:11" x14ac:dyDescent="0.3">
      <c r="C8" s="164"/>
      <c r="D8" s="750" t="s">
        <v>749</v>
      </c>
      <c r="E8" s="750"/>
      <c r="F8" s="163"/>
      <c r="G8" s="164"/>
      <c r="H8" s="751" t="s">
        <v>749</v>
      </c>
      <c r="I8" s="751"/>
    </row>
    <row r="9" spans="3:11" ht="15" x14ac:dyDescent="0.3">
      <c r="C9" s="168"/>
      <c r="D9" s="168" t="s">
        <v>750</v>
      </c>
      <c r="E9" s="168" t="s">
        <v>751</v>
      </c>
      <c r="F9" s="163"/>
      <c r="G9" s="168"/>
      <c r="H9" s="168" t="s">
        <v>752</v>
      </c>
      <c r="I9" s="168" t="s">
        <v>751</v>
      </c>
      <c r="K9" s="233" t="s">
        <v>753</v>
      </c>
    </row>
    <row r="10" spans="3:11" ht="15" x14ac:dyDescent="0.3">
      <c r="C10" s="169">
        <v>1</v>
      </c>
      <c r="D10" s="170" t="s">
        <v>754</v>
      </c>
      <c r="E10" s="168" t="s">
        <v>753</v>
      </c>
      <c r="F10" s="163"/>
      <c r="G10" s="169">
        <v>1</v>
      </c>
      <c r="H10" s="170" t="s">
        <v>755</v>
      </c>
      <c r="I10" s="168" t="s">
        <v>756</v>
      </c>
      <c r="K10" s="233" t="s">
        <v>756</v>
      </c>
    </row>
    <row r="11" spans="3:11" ht="15" x14ac:dyDescent="0.3">
      <c r="C11" s="169">
        <f t="shared" ref="C11:C18" si="0">C10+1</f>
        <v>2</v>
      </c>
      <c r="D11" s="170" t="s">
        <v>757</v>
      </c>
      <c r="E11" s="168" t="s">
        <v>756</v>
      </c>
      <c r="F11" s="163"/>
      <c r="G11" s="169">
        <f t="shared" ref="G11:G20" si="1">G10+1</f>
        <v>2</v>
      </c>
      <c r="H11" s="170" t="s">
        <v>758</v>
      </c>
      <c r="I11" s="168" t="s">
        <v>756</v>
      </c>
      <c r="K11" s="233" t="s">
        <v>759</v>
      </c>
    </row>
    <row r="12" spans="3:11" x14ac:dyDescent="0.3">
      <c r="C12" s="169">
        <f t="shared" si="0"/>
        <v>3</v>
      </c>
      <c r="D12" s="170" t="s">
        <v>760</v>
      </c>
      <c r="E12" s="168" t="s">
        <v>753</v>
      </c>
      <c r="F12" s="163"/>
      <c r="G12" s="169">
        <f t="shared" si="1"/>
        <v>3</v>
      </c>
      <c r="H12" s="170" t="s">
        <v>761</v>
      </c>
      <c r="I12" s="168" t="s">
        <v>753</v>
      </c>
    </row>
    <row r="13" spans="3:11" ht="26.4" x14ac:dyDescent="0.3">
      <c r="C13" s="169">
        <f t="shared" si="0"/>
        <v>4</v>
      </c>
      <c r="D13" s="170" t="s">
        <v>762</v>
      </c>
      <c r="E13" s="168" t="s">
        <v>756</v>
      </c>
      <c r="F13" s="163"/>
      <c r="G13" s="169">
        <f t="shared" si="1"/>
        <v>4</v>
      </c>
      <c r="H13" s="170" t="s">
        <v>763</v>
      </c>
      <c r="I13" s="168" t="s">
        <v>756</v>
      </c>
    </row>
    <row r="14" spans="3:11" x14ac:dyDescent="0.3">
      <c r="C14" s="169">
        <f t="shared" si="0"/>
        <v>5</v>
      </c>
      <c r="D14" s="170" t="s">
        <v>764</v>
      </c>
      <c r="E14" s="168" t="s">
        <v>753</v>
      </c>
      <c r="F14" s="163"/>
      <c r="G14" s="169">
        <f t="shared" si="1"/>
        <v>5</v>
      </c>
      <c r="H14" s="170" t="s">
        <v>765</v>
      </c>
      <c r="I14" s="168" t="s">
        <v>756</v>
      </c>
    </row>
    <row r="15" spans="3:11" x14ac:dyDescent="0.3">
      <c r="C15" s="169">
        <f t="shared" si="0"/>
        <v>6</v>
      </c>
      <c r="D15" s="170" t="s">
        <v>766</v>
      </c>
      <c r="E15" s="168" t="s">
        <v>756</v>
      </c>
      <c r="F15" s="163"/>
      <c r="G15" s="169">
        <f t="shared" si="1"/>
        <v>6</v>
      </c>
      <c r="H15" s="170" t="s">
        <v>767</v>
      </c>
      <c r="I15" s="168" t="s">
        <v>759</v>
      </c>
    </row>
    <row r="16" spans="3:11" ht="26.4" x14ac:dyDescent="0.3">
      <c r="C16" s="169">
        <f t="shared" si="0"/>
        <v>7</v>
      </c>
      <c r="D16" s="170" t="s">
        <v>768</v>
      </c>
      <c r="E16" s="168" t="s">
        <v>753</v>
      </c>
      <c r="F16" s="163"/>
      <c r="G16" s="169">
        <f t="shared" si="1"/>
        <v>7</v>
      </c>
      <c r="H16" s="170" t="s">
        <v>769</v>
      </c>
      <c r="I16" s="168" t="s">
        <v>753</v>
      </c>
    </row>
    <row r="17" spans="3:9" x14ac:dyDescent="0.3">
      <c r="C17" s="169">
        <f t="shared" si="0"/>
        <v>8</v>
      </c>
      <c r="D17" s="170" t="s">
        <v>770</v>
      </c>
      <c r="E17" s="168" t="s">
        <v>753</v>
      </c>
      <c r="F17" s="163"/>
      <c r="G17" s="169">
        <f t="shared" si="1"/>
        <v>8</v>
      </c>
      <c r="H17" s="170" t="s">
        <v>771</v>
      </c>
      <c r="I17" s="168" t="s">
        <v>753</v>
      </c>
    </row>
    <row r="18" spans="3:9" x14ac:dyDescent="0.3">
      <c r="C18" s="224">
        <f t="shared" si="0"/>
        <v>9</v>
      </c>
      <c r="D18" s="225" t="s">
        <v>772</v>
      </c>
      <c r="E18" s="231" t="s">
        <v>756</v>
      </c>
      <c r="F18" s="163"/>
      <c r="G18" s="169">
        <f t="shared" si="1"/>
        <v>9</v>
      </c>
      <c r="H18" s="170" t="s">
        <v>773</v>
      </c>
      <c r="I18" s="168" t="s">
        <v>753</v>
      </c>
    </row>
    <row r="19" spans="3:9" x14ac:dyDescent="0.3">
      <c r="C19" s="228"/>
      <c r="D19" s="229"/>
      <c r="E19" s="232"/>
      <c r="F19" s="163"/>
      <c r="G19" s="169">
        <f t="shared" si="1"/>
        <v>10</v>
      </c>
      <c r="H19" s="170" t="s">
        <v>774</v>
      </c>
      <c r="I19" s="168" t="s">
        <v>756</v>
      </c>
    </row>
    <row r="20" spans="3:9" x14ac:dyDescent="0.3">
      <c r="C20" s="226"/>
      <c r="D20" s="227"/>
      <c r="E20" s="164"/>
      <c r="F20" s="163"/>
      <c r="G20" s="224">
        <f t="shared" si="1"/>
        <v>11</v>
      </c>
      <c r="H20" s="225" t="s">
        <v>775</v>
      </c>
      <c r="I20" s="168" t="s">
        <v>753</v>
      </c>
    </row>
    <row r="21" spans="3:9" x14ac:dyDescent="0.3">
      <c r="C21" s="226"/>
      <c r="D21" s="227"/>
      <c r="E21" s="164"/>
      <c r="F21" s="163"/>
      <c r="G21" s="228"/>
      <c r="H21" s="229"/>
      <c r="I21" s="230"/>
    </row>
    <row r="22" spans="3:9" x14ac:dyDescent="0.3">
      <c r="C22" s="163"/>
      <c r="D22" s="163"/>
      <c r="E22" s="163"/>
      <c r="F22" s="163"/>
      <c r="G22" s="163"/>
      <c r="H22" s="163"/>
      <c r="I22" s="163"/>
    </row>
    <row r="23" spans="3:9" x14ac:dyDescent="0.3">
      <c r="C23" s="165"/>
      <c r="D23" s="752" t="s">
        <v>776</v>
      </c>
      <c r="E23" s="752"/>
      <c r="F23" s="163"/>
      <c r="G23" s="165"/>
      <c r="H23" s="753" t="s">
        <v>776</v>
      </c>
      <c r="I23" s="753"/>
    </row>
    <row r="24" spans="3:9" x14ac:dyDescent="0.3">
      <c r="C24" s="168"/>
      <c r="D24" s="168" t="s">
        <v>777</v>
      </c>
      <c r="E24" s="168" t="s">
        <v>751</v>
      </c>
      <c r="F24" s="163"/>
      <c r="G24" s="168"/>
      <c r="H24" s="168" t="s">
        <v>778</v>
      </c>
      <c r="I24" s="168" t="s">
        <v>751</v>
      </c>
    </row>
    <row r="25" spans="3:9" x14ac:dyDescent="0.3">
      <c r="C25" s="169">
        <v>1</v>
      </c>
      <c r="D25" s="170" t="s">
        <v>779</v>
      </c>
      <c r="E25" s="231" t="s">
        <v>759</v>
      </c>
      <c r="F25" s="163"/>
      <c r="G25" s="169">
        <v>1</v>
      </c>
      <c r="H25" s="170" t="s">
        <v>780</v>
      </c>
      <c r="I25" s="168" t="s">
        <v>753</v>
      </c>
    </row>
    <row r="26" spans="3:9" x14ac:dyDescent="0.3">
      <c r="C26" s="169">
        <f t="shared" ref="C26:C35" si="2">C25+1</f>
        <v>2</v>
      </c>
      <c r="D26" s="170" t="s">
        <v>781</v>
      </c>
      <c r="E26" s="231" t="s">
        <v>756</v>
      </c>
      <c r="F26" s="163"/>
      <c r="G26" s="169">
        <f t="shared" ref="G26:G39" si="3">G25+1</f>
        <v>2</v>
      </c>
      <c r="H26" s="170" t="s">
        <v>782</v>
      </c>
      <c r="I26" s="168" t="s">
        <v>753</v>
      </c>
    </row>
    <row r="27" spans="3:9" x14ac:dyDescent="0.3">
      <c r="C27" s="169">
        <f t="shared" si="2"/>
        <v>3</v>
      </c>
      <c r="D27" s="170" t="s">
        <v>783</v>
      </c>
      <c r="E27" s="231" t="s">
        <v>756</v>
      </c>
      <c r="F27" s="163"/>
      <c r="G27" s="169">
        <f t="shared" si="3"/>
        <v>3</v>
      </c>
      <c r="H27" s="170" t="s">
        <v>784</v>
      </c>
      <c r="I27" s="168" t="s">
        <v>759</v>
      </c>
    </row>
    <row r="28" spans="3:9" x14ac:dyDescent="0.3">
      <c r="C28" s="169">
        <f t="shared" si="2"/>
        <v>4</v>
      </c>
      <c r="D28" s="170" t="s">
        <v>785</v>
      </c>
      <c r="E28" s="231" t="s">
        <v>753</v>
      </c>
      <c r="F28" s="163"/>
      <c r="G28" s="169">
        <f t="shared" si="3"/>
        <v>4</v>
      </c>
      <c r="H28" s="170" t="s">
        <v>786</v>
      </c>
      <c r="I28" s="168" t="s">
        <v>756</v>
      </c>
    </row>
    <row r="29" spans="3:9" x14ac:dyDescent="0.3">
      <c r="C29" s="169">
        <f t="shared" si="2"/>
        <v>5</v>
      </c>
      <c r="D29" s="170" t="s">
        <v>787</v>
      </c>
      <c r="E29" s="231" t="s">
        <v>756</v>
      </c>
      <c r="F29" s="163"/>
      <c r="G29" s="169">
        <f t="shared" si="3"/>
        <v>5</v>
      </c>
      <c r="H29" s="170" t="s">
        <v>788</v>
      </c>
      <c r="I29" s="168" t="s">
        <v>759</v>
      </c>
    </row>
    <row r="30" spans="3:9" x14ac:dyDescent="0.3">
      <c r="C30" s="169">
        <f t="shared" si="2"/>
        <v>6</v>
      </c>
      <c r="D30" s="170" t="s">
        <v>789</v>
      </c>
      <c r="E30" s="231" t="s">
        <v>753</v>
      </c>
      <c r="F30" s="163"/>
      <c r="G30" s="169">
        <f t="shared" si="3"/>
        <v>6</v>
      </c>
      <c r="H30" s="170" t="s">
        <v>790</v>
      </c>
      <c r="I30" s="168" t="s">
        <v>759</v>
      </c>
    </row>
    <row r="31" spans="3:9" x14ac:dyDescent="0.3">
      <c r="C31" s="169">
        <f t="shared" si="2"/>
        <v>7</v>
      </c>
      <c r="D31" s="170" t="s">
        <v>791</v>
      </c>
      <c r="E31" s="231" t="s">
        <v>753</v>
      </c>
      <c r="F31" s="163"/>
      <c r="G31" s="169">
        <f t="shared" si="3"/>
        <v>7</v>
      </c>
      <c r="H31" s="170" t="s">
        <v>792</v>
      </c>
      <c r="I31" s="168" t="s">
        <v>756</v>
      </c>
    </row>
    <row r="32" spans="3:9" x14ac:dyDescent="0.3">
      <c r="C32" s="169">
        <f t="shared" si="2"/>
        <v>8</v>
      </c>
      <c r="D32" s="170" t="s">
        <v>793</v>
      </c>
      <c r="E32" s="231" t="s">
        <v>756</v>
      </c>
      <c r="F32" s="163"/>
      <c r="G32" s="169">
        <f t="shared" si="3"/>
        <v>8</v>
      </c>
      <c r="H32" s="170" t="s">
        <v>794</v>
      </c>
      <c r="I32" s="168" t="s">
        <v>759</v>
      </c>
    </row>
    <row r="33" spans="3:9" x14ac:dyDescent="0.3">
      <c r="C33" s="169">
        <f t="shared" si="2"/>
        <v>9</v>
      </c>
      <c r="D33" s="170" t="s">
        <v>795</v>
      </c>
      <c r="E33" s="231" t="s">
        <v>759</v>
      </c>
      <c r="F33" s="163"/>
      <c r="G33" s="169">
        <f t="shared" si="3"/>
        <v>9</v>
      </c>
      <c r="H33" s="170" t="s">
        <v>796</v>
      </c>
      <c r="I33" s="168" t="s">
        <v>759</v>
      </c>
    </row>
    <row r="34" spans="3:9" x14ac:dyDescent="0.3">
      <c r="C34" s="169">
        <f t="shared" si="2"/>
        <v>10</v>
      </c>
      <c r="D34" s="170" t="s">
        <v>797</v>
      </c>
      <c r="E34" s="231" t="s">
        <v>756</v>
      </c>
      <c r="F34" s="163"/>
      <c r="G34" s="169">
        <f t="shared" si="3"/>
        <v>10</v>
      </c>
      <c r="H34" s="170" t="s">
        <v>798</v>
      </c>
      <c r="I34" s="168" t="s">
        <v>756</v>
      </c>
    </row>
    <row r="35" spans="3:9" x14ac:dyDescent="0.3">
      <c r="C35" s="224">
        <f t="shared" si="2"/>
        <v>11</v>
      </c>
      <c r="D35" s="225" t="s">
        <v>799</v>
      </c>
      <c r="E35" s="231" t="s">
        <v>756</v>
      </c>
      <c r="F35" s="163"/>
      <c r="G35" s="169">
        <f t="shared" si="3"/>
        <v>11</v>
      </c>
      <c r="H35" s="170" t="s">
        <v>800</v>
      </c>
      <c r="I35" s="168" t="s">
        <v>753</v>
      </c>
    </row>
    <row r="36" spans="3:9" x14ac:dyDescent="0.3">
      <c r="C36" s="228"/>
      <c r="D36" s="229"/>
      <c r="E36" s="230"/>
      <c r="F36" s="163"/>
      <c r="G36" s="169">
        <f t="shared" si="3"/>
        <v>12</v>
      </c>
      <c r="H36" s="170" t="s">
        <v>801</v>
      </c>
      <c r="I36" s="168" t="s">
        <v>753</v>
      </c>
    </row>
    <row r="37" spans="3:9" x14ac:dyDescent="0.3">
      <c r="C37" s="226"/>
      <c r="D37" s="227"/>
      <c r="E37" s="164"/>
      <c r="F37" s="163"/>
      <c r="G37" s="169">
        <f t="shared" si="3"/>
        <v>13</v>
      </c>
      <c r="H37" s="170" t="s">
        <v>802</v>
      </c>
      <c r="I37" s="168" t="s">
        <v>753</v>
      </c>
    </row>
    <row r="38" spans="3:9" ht="39.6" x14ac:dyDescent="0.3">
      <c r="C38" s="226"/>
      <c r="D38" s="227"/>
      <c r="E38" s="164"/>
      <c r="F38" s="163"/>
      <c r="G38" s="169">
        <f t="shared" si="3"/>
        <v>14</v>
      </c>
      <c r="H38" s="170" t="s">
        <v>803</v>
      </c>
      <c r="I38" s="168" t="s">
        <v>753</v>
      </c>
    </row>
    <row r="39" spans="3:9" ht="26.4" x14ac:dyDescent="0.3">
      <c r="C39" s="226"/>
      <c r="D39" s="227"/>
      <c r="E39" s="164"/>
      <c r="F39" s="163"/>
      <c r="G39" s="224">
        <f t="shared" si="3"/>
        <v>15</v>
      </c>
      <c r="H39" s="225" t="s">
        <v>804</v>
      </c>
      <c r="I39" s="168" t="s">
        <v>753</v>
      </c>
    </row>
    <row r="40" spans="3:9" x14ac:dyDescent="0.3">
      <c r="C40" s="226"/>
      <c r="D40" s="227"/>
      <c r="E40" s="164"/>
      <c r="F40" s="163"/>
      <c r="G40" s="228"/>
      <c r="H40" s="229"/>
      <c r="I40" s="230"/>
    </row>
    <row r="41" spans="3:9" x14ac:dyDescent="0.3">
      <c r="C41" s="163"/>
      <c r="D41" s="163"/>
      <c r="E41" s="163"/>
      <c r="F41" s="163"/>
      <c r="G41" s="163"/>
      <c r="H41" s="163"/>
      <c r="I41" s="163"/>
    </row>
    <row r="45" spans="3:9" ht="15.6" x14ac:dyDescent="0.3">
      <c r="H45" s="223"/>
    </row>
    <row r="46" spans="3:9" ht="15.6" x14ac:dyDescent="0.3">
      <c r="H46" s="222"/>
    </row>
  </sheetData>
  <mergeCells count="5">
    <mergeCell ref="D8:E8"/>
    <mergeCell ref="H8:I8"/>
    <mergeCell ref="D23:E23"/>
    <mergeCell ref="H23:I23"/>
    <mergeCell ref="C2:I3"/>
  </mergeCells>
  <conditionalFormatting sqref="E10:E18">
    <cfRule type="containsText" dxfId="32" priority="13" operator="containsText" text="bajo">
      <formula>NOT(ISERROR(SEARCH("bajo",E10)))</formula>
    </cfRule>
    <cfRule type="containsText" dxfId="31" priority="14" operator="containsText" text="medio">
      <formula>NOT(ISERROR(SEARCH("medio",E10)))</formula>
    </cfRule>
    <cfRule type="containsText" dxfId="30" priority="15" operator="containsText" text="Alto">
      <formula>NOT(ISERROR(SEARCH("Alto",E10)))</formula>
    </cfRule>
  </conditionalFormatting>
  <conditionalFormatting sqref="I10:I20">
    <cfRule type="containsText" dxfId="29" priority="10" operator="containsText" text="bajo">
      <formula>NOT(ISERROR(SEARCH("bajo",I10)))</formula>
    </cfRule>
    <cfRule type="containsText" dxfId="28" priority="11" operator="containsText" text="medio">
      <formula>NOT(ISERROR(SEARCH("medio",I10)))</formula>
    </cfRule>
    <cfRule type="containsText" dxfId="27" priority="12" operator="containsText" text="Alto">
      <formula>NOT(ISERROR(SEARCH("Alto",I10)))</formula>
    </cfRule>
  </conditionalFormatting>
  <conditionalFormatting sqref="E25:E35">
    <cfRule type="containsText" dxfId="26" priority="4" operator="containsText" text="bajo">
      <formula>NOT(ISERROR(SEARCH("bajo",E25)))</formula>
    </cfRule>
    <cfRule type="containsText" dxfId="25" priority="5" operator="containsText" text="medio">
      <formula>NOT(ISERROR(SEARCH("medio",E25)))</formula>
    </cfRule>
    <cfRule type="containsText" dxfId="24" priority="6" operator="containsText" text="Alto">
      <formula>NOT(ISERROR(SEARCH("Alto",E25)))</formula>
    </cfRule>
  </conditionalFormatting>
  <conditionalFormatting sqref="I25:I39">
    <cfRule type="containsText" dxfId="23" priority="1" operator="containsText" text="bajo">
      <formula>NOT(ISERROR(SEARCH("bajo",I25)))</formula>
    </cfRule>
    <cfRule type="containsText" dxfId="22" priority="2" operator="containsText" text="medio">
      <formula>NOT(ISERROR(SEARCH("medio",I25)))</formula>
    </cfRule>
    <cfRule type="containsText" dxfId="21" priority="3" operator="containsText" text="Alto">
      <formula>NOT(ISERROR(SEARCH("Alto",I25)))</formula>
    </cfRule>
  </conditionalFormatting>
  <dataValidations count="1">
    <dataValidation type="list" allowBlank="1" showInputMessage="1" showErrorMessage="1" sqref="E10:E19 I10:I20 I25:I39 E25:E35" xr:uid="{D33EB02E-FCCF-40CD-A04B-030CEF9D5E32}">
      <formula1>$K$9:$K$11</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FF356-FCDF-43AD-873F-1AAF618AA86E}">
  <sheetPr codeName="Hoja13">
    <tabColor rgb="FF00B050"/>
  </sheetPr>
  <dimension ref="C2:H54"/>
  <sheetViews>
    <sheetView showGridLines="0" topLeftCell="A18" zoomScale="90" zoomScaleNormal="90" workbookViewId="0">
      <selection activeCell="C6" sqref="C6:H43"/>
    </sheetView>
  </sheetViews>
  <sheetFormatPr baseColWidth="10" defaultColWidth="11.5546875" defaultRowHeight="13.8" x14ac:dyDescent="0.3"/>
  <cols>
    <col min="1" max="2" width="11.5546875" style="40"/>
    <col min="3" max="3" width="74.33203125" style="40" bestFit="1" customWidth="1"/>
    <col min="4" max="4" width="10.6640625" style="50" customWidth="1"/>
    <col min="5" max="5" width="5.88671875" style="40" bestFit="1" customWidth="1"/>
    <col min="6" max="6" width="6.88671875" style="40" bestFit="1" customWidth="1"/>
    <col min="7" max="7" width="15.44140625" style="40" bestFit="1" customWidth="1"/>
    <col min="8" max="8" width="15.6640625" style="40" customWidth="1"/>
    <col min="9" max="16384" width="11.5546875" style="40"/>
  </cols>
  <sheetData>
    <row r="2" spans="3:8" ht="22.8" x14ac:dyDescent="0.3">
      <c r="C2" s="756" t="s">
        <v>805</v>
      </c>
      <c r="D2" s="756"/>
      <c r="E2" s="756"/>
      <c r="F2" s="756"/>
      <c r="G2" s="756"/>
      <c r="H2" s="756"/>
    </row>
    <row r="3" spans="3:8" ht="21" x14ac:dyDescent="0.3">
      <c r="C3" s="757" t="s">
        <v>806</v>
      </c>
      <c r="D3" s="757"/>
      <c r="E3" s="757"/>
      <c r="F3" s="757"/>
      <c r="G3" s="757"/>
      <c r="H3" s="757"/>
    </row>
    <row r="4" spans="3:8" ht="17.399999999999999" x14ac:dyDescent="0.3">
      <c r="C4" s="758" t="s">
        <v>807</v>
      </c>
      <c r="D4" s="758"/>
      <c r="E4" s="758"/>
      <c r="F4" s="758"/>
      <c r="G4" s="758"/>
      <c r="H4" s="758"/>
    </row>
    <row r="6" spans="3:8" ht="31.2" x14ac:dyDescent="0.3">
      <c r="C6" s="423" t="s">
        <v>808</v>
      </c>
      <c r="D6" s="423" t="s">
        <v>809</v>
      </c>
      <c r="E6" s="423"/>
      <c r="F6" s="423" t="s">
        <v>810</v>
      </c>
      <c r="G6" s="423" t="s">
        <v>584</v>
      </c>
      <c r="H6" s="423" t="s">
        <v>811</v>
      </c>
    </row>
    <row r="7" spans="3:8" ht="17.399999999999999" x14ac:dyDescent="0.3">
      <c r="C7" s="424" t="s">
        <v>152</v>
      </c>
      <c r="D7" s="424"/>
      <c r="E7" s="424">
        <f>SUM(E8:E22)</f>
        <v>32</v>
      </c>
      <c r="F7" s="425">
        <f>SUM(F8:F22)</f>
        <v>0.5</v>
      </c>
      <c r="G7" s="426"/>
      <c r="H7" s="427">
        <f>SUM(H8:H22)</f>
        <v>1.75</v>
      </c>
    </row>
    <row r="8" spans="3:8" ht="15" x14ac:dyDescent="0.3">
      <c r="C8" s="236" t="s">
        <v>780</v>
      </c>
      <c r="D8" s="238" t="s">
        <v>753</v>
      </c>
      <c r="E8" s="233">
        <f t="shared" ref="E8:E22" si="0">VLOOKUP(D8,$D$37:$E$39,2,FALSE)</f>
        <v>3</v>
      </c>
      <c r="F8" s="234">
        <f>0.5*(E8/$E$7)</f>
        <v>4.6875E-2</v>
      </c>
      <c r="G8" s="233">
        <v>4</v>
      </c>
      <c r="H8" s="234">
        <f>+F8*G8</f>
        <v>0.1875</v>
      </c>
    </row>
    <row r="9" spans="3:8" ht="15" x14ac:dyDescent="0.3">
      <c r="C9" s="236" t="s">
        <v>782</v>
      </c>
      <c r="D9" s="238" t="s">
        <v>753</v>
      </c>
      <c r="E9" s="233">
        <f t="shared" si="0"/>
        <v>3</v>
      </c>
      <c r="F9" s="234">
        <f t="shared" ref="F9:F22" si="1">0.5*(E9/$E$7)</f>
        <v>4.6875E-2</v>
      </c>
      <c r="G9" s="233">
        <v>4</v>
      </c>
      <c r="H9" s="234">
        <f t="shared" ref="H9:H34" si="2">+F9*G9</f>
        <v>0.1875</v>
      </c>
    </row>
    <row r="10" spans="3:8" ht="15" x14ac:dyDescent="0.3">
      <c r="C10" s="236" t="s">
        <v>784</v>
      </c>
      <c r="D10" s="238" t="s">
        <v>759</v>
      </c>
      <c r="E10" s="233">
        <f t="shared" si="0"/>
        <v>1</v>
      </c>
      <c r="F10" s="234">
        <f t="shared" si="1"/>
        <v>1.5625E-2</v>
      </c>
      <c r="G10" s="233">
        <v>2</v>
      </c>
      <c r="H10" s="234">
        <f t="shared" si="2"/>
        <v>3.125E-2</v>
      </c>
    </row>
    <row r="11" spans="3:8" ht="15" x14ac:dyDescent="0.3">
      <c r="C11" s="236" t="s">
        <v>786</v>
      </c>
      <c r="D11" s="238" t="s">
        <v>756</v>
      </c>
      <c r="E11" s="233">
        <f t="shared" si="0"/>
        <v>2</v>
      </c>
      <c r="F11" s="234">
        <f t="shared" si="1"/>
        <v>3.125E-2</v>
      </c>
      <c r="G11" s="233">
        <v>3</v>
      </c>
      <c r="H11" s="234">
        <f t="shared" si="2"/>
        <v>9.375E-2</v>
      </c>
    </row>
    <row r="12" spans="3:8" ht="15" x14ac:dyDescent="0.3">
      <c r="C12" s="236" t="s">
        <v>788</v>
      </c>
      <c r="D12" s="238" t="s">
        <v>759</v>
      </c>
      <c r="E12" s="233">
        <f t="shared" si="0"/>
        <v>1</v>
      </c>
      <c r="F12" s="234">
        <f t="shared" si="1"/>
        <v>1.5625E-2</v>
      </c>
      <c r="G12" s="233">
        <v>2</v>
      </c>
      <c r="H12" s="234">
        <f t="shared" si="2"/>
        <v>3.125E-2</v>
      </c>
    </row>
    <row r="13" spans="3:8" ht="15" x14ac:dyDescent="0.3">
      <c r="C13" s="236" t="s">
        <v>790</v>
      </c>
      <c r="D13" s="238" t="s">
        <v>759</v>
      </c>
      <c r="E13" s="233">
        <f t="shared" si="0"/>
        <v>1</v>
      </c>
      <c r="F13" s="234">
        <f t="shared" si="1"/>
        <v>1.5625E-2</v>
      </c>
      <c r="G13" s="233">
        <v>2</v>
      </c>
      <c r="H13" s="234">
        <f t="shared" si="2"/>
        <v>3.125E-2</v>
      </c>
    </row>
    <row r="14" spans="3:8" ht="15" x14ac:dyDescent="0.3">
      <c r="C14" s="236" t="s">
        <v>792</v>
      </c>
      <c r="D14" s="238" t="s">
        <v>756</v>
      </c>
      <c r="E14" s="233">
        <f t="shared" si="0"/>
        <v>2</v>
      </c>
      <c r="F14" s="234">
        <f t="shared" si="1"/>
        <v>3.125E-2</v>
      </c>
      <c r="G14" s="233">
        <v>3</v>
      </c>
      <c r="H14" s="234">
        <f t="shared" si="2"/>
        <v>9.375E-2</v>
      </c>
    </row>
    <row r="15" spans="3:8" ht="15" x14ac:dyDescent="0.3">
      <c r="C15" s="236" t="s">
        <v>794</v>
      </c>
      <c r="D15" s="238" t="s">
        <v>759</v>
      </c>
      <c r="E15" s="233">
        <f t="shared" si="0"/>
        <v>1</v>
      </c>
      <c r="F15" s="234">
        <f t="shared" si="1"/>
        <v>1.5625E-2</v>
      </c>
      <c r="G15" s="233">
        <v>2</v>
      </c>
      <c r="H15" s="234">
        <f t="shared" si="2"/>
        <v>3.125E-2</v>
      </c>
    </row>
    <row r="16" spans="3:8" ht="15" x14ac:dyDescent="0.3">
      <c r="C16" s="236" t="s">
        <v>796</v>
      </c>
      <c r="D16" s="238" t="s">
        <v>759</v>
      </c>
      <c r="E16" s="233">
        <f t="shared" si="0"/>
        <v>1</v>
      </c>
      <c r="F16" s="234">
        <f t="shared" si="1"/>
        <v>1.5625E-2</v>
      </c>
      <c r="G16" s="233">
        <v>2</v>
      </c>
      <c r="H16" s="234">
        <f t="shared" si="2"/>
        <v>3.125E-2</v>
      </c>
    </row>
    <row r="17" spans="3:8" ht="15" x14ac:dyDescent="0.3">
      <c r="C17" s="236" t="s">
        <v>798</v>
      </c>
      <c r="D17" s="238" t="s">
        <v>756</v>
      </c>
      <c r="E17" s="233">
        <f t="shared" si="0"/>
        <v>2</v>
      </c>
      <c r="F17" s="234">
        <f t="shared" si="1"/>
        <v>3.125E-2</v>
      </c>
      <c r="G17" s="233">
        <v>3</v>
      </c>
      <c r="H17" s="234">
        <f t="shared" si="2"/>
        <v>9.375E-2</v>
      </c>
    </row>
    <row r="18" spans="3:8" ht="15" x14ac:dyDescent="0.3">
      <c r="C18" s="236" t="s">
        <v>800</v>
      </c>
      <c r="D18" s="238" t="s">
        <v>753</v>
      </c>
      <c r="E18" s="233">
        <f t="shared" si="0"/>
        <v>3</v>
      </c>
      <c r="F18" s="234">
        <f t="shared" si="1"/>
        <v>4.6875E-2</v>
      </c>
      <c r="G18" s="233">
        <v>4</v>
      </c>
      <c r="H18" s="234">
        <f t="shared" si="2"/>
        <v>0.1875</v>
      </c>
    </row>
    <row r="19" spans="3:8" ht="15" x14ac:dyDescent="0.3">
      <c r="C19" s="236" t="s">
        <v>801</v>
      </c>
      <c r="D19" s="238" t="s">
        <v>753</v>
      </c>
      <c r="E19" s="233">
        <f t="shared" si="0"/>
        <v>3</v>
      </c>
      <c r="F19" s="234">
        <f t="shared" si="1"/>
        <v>4.6875E-2</v>
      </c>
      <c r="G19" s="233">
        <v>4</v>
      </c>
      <c r="H19" s="234">
        <f t="shared" si="2"/>
        <v>0.1875</v>
      </c>
    </row>
    <row r="20" spans="3:8" ht="15" x14ac:dyDescent="0.3">
      <c r="C20" s="236" t="s">
        <v>802</v>
      </c>
      <c r="D20" s="238" t="s">
        <v>753</v>
      </c>
      <c r="E20" s="233">
        <f t="shared" si="0"/>
        <v>3</v>
      </c>
      <c r="F20" s="234">
        <f t="shared" si="1"/>
        <v>4.6875E-2</v>
      </c>
      <c r="G20" s="233">
        <v>4</v>
      </c>
      <c r="H20" s="234">
        <f t="shared" si="2"/>
        <v>0.1875</v>
      </c>
    </row>
    <row r="21" spans="3:8" ht="27.6" x14ac:dyDescent="0.3">
      <c r="C21" s="236" t="s">
        <v>803</v>
      </c>
      <c r="D21" s="238" t="s">
        <v>753</v>
      </c>
      <c r="E21" s="233">
        <f t="shared" si="0"/>
        <v>3</v>
      </c>
      <c r="F21" s="234">
        <f t="shared" si="1"/>
        <v>4.6875E-2</v>
      </c>
      <c r="G21" s="233">
        <v>4</v>
      </c>
      <c r="H21" s="234">
        <f t="shared" si="2"/>
        <v>0.1875</v>
      </c>
    </row>
    <row r="22" spans="3:8" ht="15" x14ac:dyDescent="0.3">
      <c r="C22" s="237" t="s">
        <v>804</v>
      </c>
      <c r="D22" s="238" t="s">
        <v>753</v>
      </c>
      <c r="E22" s="233">
        <f t="shared" si="0"/>
        <v>3</v>
      </c>
      <c r="F22" s="234">
        <f t="shared" si="1"/>
        <v>4.6875E-2</v>
      </c>
      <c r="G22" s="233">
        <v>4</v>
      </c>
      <c r="H22" s="234">
        <f t="shared" si="2"/>
        <v>0.1875</v>
      </c>
    </row>
    <row r="23" spans="3:8" ht="17.399999999999999" x14ac:dyDescent="0.3">
      <c r="C23" s="424" t="s">
        <v>151</v>
      </c>
      <c r="D23" s="424"/>
      <c r="E23" s="424">
        <f>SUM(E24:E34)</f>
        <v>23</v>
      </c>
      <c r="F23" s="428">
        <f>SUM(F24:F34)</f>
        <v>0.49999999999999989</v>
      </c>
      <c r="G23" s="424"/>
      <c r="H23" s="427">
        <f>SUM(H24:H34)</f>
        <v>1.652173913043478</v>
      </c>
    </row>
    <row r="24" spans="3:8" ht="15" x14ac:dyDescent="0.3">
      <c r="C24" s="236" t="s">
        <v>779</v>
      </c>
      <c r="D24" s="239" t="s">
        <v>759</v>
      </c>
      <c r="E24" s="233">
        <f>IFERROR(VLOOKUP(D24,$D$37:$E$39,2,FALSE),0)</f>
        <v>1</v>
      </c>
      <c r="F24" s="234">
        <f>0.5*(E24/$E$23)</f>
        <v>2.1739130434782608E-2</v>
      </c>
      <c r="G24" s="233">
        <v>2</v>
      </c>
      <c r="H24" s="234">
        <f t="shared" si="2"/>
        <v>4.3478260869565216E-2</v>
      </c>
    </row>
    <row r="25" spans="3:8" ht="15" x14ac:dyDescent="0.3">
      <c r="C25" s="236" t="s">
        <v>781</v>
      </c>
      <c r="D25" s="239" t="s">
        <v>756</v>
      </c>
      <c r="E25" s="233">
        <f>IFERROR(VLOOKUP(D25,$D$37:$E$39,2,FALSE),0)</f>
        <v>2</v>
      </c>
      <c r="F25" s="234">
        <f t="shared" ref="F25:F34" si="3">0.5*(E25/$E$23)</f>
        <v>4.3478260869565216E-2</v>
      </c>
      <c r="G25" s="233">
        <v>3</v>
      </c>
      <c r="H25" s="234">
        <f t="shared" si="2"/>
        <v>0.13043478260869565</v>
      </c>
    </row>
    <row r="26" spans="3:8" ht="15" x14ac:dyDescent="0.3">
      <c r="C26" s="236" t="s">
        <v>783</v>
      </c>
      <c r="D26" s="239" t="s">
        <v>756</v>
      </c>
      <c r="E26" s="233">
        <f>IFERROR(VLOOKUP(D26,$D$37:$E$39,2,FALSE),0)</f>
        <v>2</v>
      </c>
      <c r="F26" s="234">
        <f t="shared" si="3"/>
        <v>4.3478260869565216E-2</v>
      </c>
      <c r="G26" s="233">
        <v>3</v>
      </c>
      <c r="H26" s="234">
        <f t="shared" si="2"/>
        <v>0.13043478260869565</v>
      </c>
    </row>
    <row r="27" spans="3:8" ht="15" x14ac:dyDescent="0.3">
      <c r="C27" s="236" t="s">
        <v>785</v>
      </c>
      <c r="D27" s="239" t="s">
        <v>753</v>
      </c>
      <c r="E27" s="233">
        <f>IFERROR(VLOOKUP(D27,$D$37:$E$39,2,FALSE),0)</f>
        <v>3</v>
      </c>
      <c r="F27" s="234">
        <f t="shared" si="3"/>
        <v>6.5217391304347824E-2</v>
      </c>
      <c r="G27" s="233">
        <v>4</v>
      </c>
      <c r="H27" s="234">
        <f t="shared" si="2"/>
        <v>0.2608695652173913</v>
      </c>
    </row>
    <row r="28" spans="3:8" ht="15" x14ac:dyDescent="0.3">
      <c r="C28" s="236" t="s">
        <v>787</v>
      </c>
      <c r="D28" s="239" t="s">
        <v>756</v>
      </c>
      <c r="E28" s="233">
        <f>IFERROR(VLOOKUP(D28,$D$37:$E$39,2,FALSE),0)</f>
        <v>2</v>
      </c>
      <c r="F28" s="234">
        <f t="shared" si="3"/>
        <v>4.3478260869565216E-2</v>
      </c>
      <c r="G28" s="233">
        <v>3</v>
      </c>
      <c r="H28" s="234">
        <f t="shared" si="2"/>
        <v>0.13043478260869565</v>
      </c>
    </row>
    <row r="29" spans="3:8" ht="15" x14ac:dyDescent="0.3">
      <c r="C29" s="236" t="s">
        <v>789</v>
      </c>
      <c r="D29" s="239" t="s">
        <v>753</v>
      </c>
      <c r="E29" s="233">
        <f t="shared" ref="E29:E34" si="4">IFERROR(VLOOKUP(D29,$D$37:$E$39,2,FALSE),0)</f>
        <v>3</v>
      </c>
      <c r="F29" s="234">
        <f t="shared" si="3"/>
        <v>6.5217391304347824E-2</v>
      </c>
      <c r="G29" s="233">
        <v>4</v>
      </c>
      <c r="H29" s="234">
        <f t="shared" si="2"/>
        <v>0.2608695652173913</v>
      </c>
    </row>
    <row r="30" spans="3:8" ht="15" x14ac:dyDescent="0.3">
      <c r="C30" s="236" t="s">
        <v>791</v>
      </c>
      <c r="D30" s="239" t="s">
        <v>753</v>
      </c>
      <c r="E30" s="233">
        <f t="shared" si="4"/>
        <v>3</v>
      </c>
      <c r="F30" s="234">
        <f t="shared" si="3"/>
        <v>6.5217391304347824E-2</v>
      </c>
      <c r="G30" s="233">
        <v>4</v>
      </c>
      <c r="H30" s="234">
        <f t="shared" si="2"/>
        <v>0.2608695652173913</v>
      </c>
    </row>
    <row r="31" spans="3:8" ht="15" x14ac:dyDescent="0.3">
      <c r="C31" s="236" t="s">
        <v>793</v>
      </c>
      <c r="D31" s="239" t="s">
        <v>756</v>
      </c>
      <c r="E31" s="233">
        <f t="shared" si="4"/>
        <v>2</v>
      </c>
      <c r="F31" s="234">
        <f t="shared" si="3"/>
        <v>4.3478260869565216E-2</v>
      </c>
      <c r="G31" s="233">
        <v>3</v>
      </c>
      <c r="H31" s="234">
        <f t="shared" si="2"/>
        <v>0.13043478260869565</v>
      </c>
    </row>
    <row r="32" spans="3:8" ht="15" x14ac:dyDescent="0.3">
      <c r="C32" s="236" t="s">
        <v>795</v>
      </c>
      <c r="D32" s="239" t="s">
        <v>759</v>
      </c>
      <c r="E32" s="233">
        <f t="shared" si="4"/>
        <v>1</v>
      </c>
      <c r="F32" s="234">
        <f t="shared" si="3"/>
        <v>2.1739130434782608E-2</v>
      </c>
      <c r="G32" s="233">
        <v>2</v>
      </c>
      <c r="H32" s="234">
        <f t="shared" si="2"/>
        <v>4.3478260869565216E-2</v>
      </c>
    </row>
    <row r="33" spans="3:8" ht="15" x14ac:dyDescent="0.3">
      <c r="C33" s="236" t="s">
        <v>797</v>
      </c>
      <c r="D33" s="239" t="s">
        <v>756</v>
      </c>
      <c r="E33" s="233">
        <f t="shared" si="4"/>
        <v>2</v>
      </c>
      <c r="F33" s="234">
        <f t="shared" si="3"/>
        <v>4.3478260869565216E-2</v>
      </c>
      <c r="G33" s="233">
        <v>3</v>
      </c>
      <c r="H33" s="234">
        <f t="shared" si="2"/>
        <v>0.13043478260869565</v>
      </c>
    </row>
    <row r="34" spans="3:8" ht="15" x14ac:dyDescent="0.3">
      <c r="C34" s="237" t="s">
        <v>799</v>
      </c>
      <c r="D34" s="239" t="s">
        <v>756</v>
      </c>
      <c r="E34" s="233">
        <f t="shared" si="4"/>
        <v>2</v>
      </c>
      <c r="F34" s="234">
        <f t="shared" si="3"/>
        <v>4.3478260869565216E-2</v>
      </c>
      <c r="G34" s="233">
        <v>3</v>
      </c>
      <c r="H34" s="234">
        <f t="shared" si="2"/>
        <v>0.13043478260869565</v>
      </c>
    </row>
    <row r="35" spans="3:8" ht="21" x14ac:dyDescent="0.3">
      <c r="C35" s="429" t="s">
        <v>812</v>
      </c>
      <c r="D35" s="429"/>
      <c r="E35" s="429"/>
      <c r="F35" s="430">
        <f>+F7+F23</f>
        <v>0.99999999999999989</v>
      </c>
      <c r="G35" s="431"/>
      <c r="H35" s="432">
        <f>+H23+H7</f>
        <v>3.402173913043478</v>
      </c>
    </row>
    <row r="37" spans="3:8" ht="15.6" hidden="1" x14ac:dyDescent="0.3">
      <c r="C37" s="759" t="s">
        <v>813</v>
      </c>
      <c r="D37" s="51" t="s">
        <v>753</v>
      </c>
      <c r="E37" s="52">
        <v>3</v>
      </c>
      <c r="G37" s="53" t="s">
        <v>814</v>
      </c>
      <c r="H37" s="52">
        <v>4</v>
      </c>
    </row>
    <row r="38" spans="3:8" ht="15.6" hidden="1" x14ac:dyDescent="0.3">
      <c r="C38" s="760"/>
      <c r="D38" s="54" t="s">
        <v>756</v>
      </c>
      <c r="E38" s="55">
        <v>2</v>
      </c>
      <c r="G38" s="56" t="s">
        <v>815</v>
      </c>
      <c r="H38" s="55">
        <v>3</v>
      </c>
    </row>
    <row r="39" spans="3:8" ht="15.6" hidden="1" x14ac:dyDescent="0.3">
      <c r="C39" s="760"/>
      <c r="D39" s="54" t="s">
        <v>759</v>
      </c>
      <c r="E39" s="55">
        <v>1</v>
      </c>
      <c r="G39" s="56" t="s">
        <v>816</v>
      </c>
      <c r="H39" s="55">
        <v>2</v>
      </c>
    </row>
    <row r="40" spans="3:8" ht="16.2" hidden="1" thickBot="1" x14ac:dyDescent="0.35">
      <c r="C40" s="761"/>
      <c r="D40" s="57"/>
      <c r="E40" s="58"/>
      <c r="G40" s="59" t="s">
        <v>817</v>
      </c>
      <c r="H40" s="58">
        <v>1</v>
      </c>
    </row>
    <row r="41" spans="3:8" hidden="1" x14ac:dyDescent="0.3"/>
    <row r="42" spans="3:8" ht="13.95" customHeight="1" x14ac:dyDescent="0.3">
      <c r="C42" s="762" t="s">
        <v>818</v>
      </c>
      <c r="D42" s="762"/>
      <c r="E42" s="762"/>
      <c r="F42" s="762"/>
      <c r="G42" s="762"/>
      <c r="H42" s="762"/>
    </row>
    <row r="43" spans="3:8" x14ac:dyDescent="0.3">
      <c r="C43" s="762"/>
      <c r="D43" s="762"/>
      <c r="E43" s="762"/>
      <c r="F43" s="762"/>
      <c r="G43" s="762"/>
      <c r="H43" s="762"/>
    </row>
    <row r="45" spans="3:8" x14ac:dyDescent="0.3">
      <c r="C45" s="755" t="s">
        <v>819</v>
      </c>
      <c r="D45" s="755"/>
      <c r="E45" s="755"/>
      <c r="F45" s="755"/>
      <c r="G45" s="755"/>
      <c r="H45" s="755"/>
    </row>
    <row r="46" spans="3:8" x14ac:dyDescent="0.3">
      <c r="C46" s="235" t="s">
        <v>780</v>
      </c>
      <c r="D46" s="766" t="s">
        <v>802</v>
      </c>
      <c r="E46" s="766"/>
      <c r="F46" s="766"/>
      <c r="G46" s="766"/>
      <c r="H46" s="766"/>
    </row>
    <row r="47" spans="3:8" x14ac:dyDescent="0.3">
      <c r="C47" s="235" t="s">
        <v>782</v>
      </c>
      <c r="D47" s="767" t="s">
        <v>803</v>
      </c>
      <c r="E47" s="768"/>
      <c r="F47" s="768"/>
      <c r="G47" s="768"/>
      <c r="H47" s="769"/>
    </row>
    <row r="48" spans="3:8" x14ac:dyDescent="0.3">
      <c r="C48" s="235" t="s">
        <v>800</v>
      </c>
      <c r="D48" s="770"/>
      <c r="E48" s="771"/>
      <c r="F48" s="771"/>
      <c r="G48" s="771"/>
      <c r="H48" s="772"/>
    </row>
    <row r="49" spans="3:8" x14ac:dyDescent="0.3">
      <c r="C49" s="235" t="s">
        <v>801</v>
      </c>
      <c r="D49" s="763" t="s">
        <v>804</v>
      </c>
      <c r="E49" s="764"/>
      <c r="F49" s="764"/>
      <c r="G49" s="764"/>
      <c r="H49" s="765"/>
    </row>
    <row r="51" spans="3:8" x14ac:dyDescent="0.3">
      <c r="C51" s="755" t="s">
        <v>820</v>
      </c>
      <c r="D51" s="755"/>
      <c r="E51" s="755"/>
      <c r="F51" s="755"/>
      <c r="G51" s="755"/>
      <c r="H51" s="755"/>
    </row>
    <row r="52" spans="3:8" ht="13.95" customHeight="1" x14ac:dyDescent="0.3">
      <c r="C52" s="235" t="s">
        <v>785</v>
      </c>
      <c r="D52" s="763" t="s">
        <v>781</v>
      </c>
      <c r="E52" s="764"/>
      <c r="F52" s="764"/>
      <c r="G52" s="764"/>
      <c r="H52" s="765"/>
    </row>
    <row r="53" spans="3:8" x14ac:dyDescent="0.3">
      <c r="C53" s="433" t="s">
        <v>789</v>
      </c>
      <c r="D53" s="763" t="s">
        <v>783</v>
      </c>
      <c r="E53" s="764"/>
      <c r="F53" s="764"/>
      <c r="G53" s="764"/>
      <c r="H53" s="765"/>
    </row>
    <row r="54" spans="3:8" x14ac:dyDescent="0.3">
      <c r="C54" s="433" t="s">
        <v>791</v>
      </c>
      <c r="D54" s="763" t="s">
        <v>799</v>
      </c>
      <c r="E54" s="764"/>
      <c r="F54" s="764"/>
      <c r="G54" s="764"/>
      <c r="H54" s="765"/>
    </row>
  </sheetData>
  <mergeCells count="13">
    <mergeCell ref="D54:H54"/>
    <mergeCell ref="D46:H46"/>
    <mergeCell ref="C51:H51"/>
    <mergeCell ref="D52:H52"/>
    <mergeCell ref="D53:H53"/>
    <mergeCell ref="D47:H48"/>
    <mergeCell ref="D49:H49"/>
    <mergeCell ref="C45:H45"/>
    <mergeCell ref="C2:H2"/>
    <mergeCell ref="C3:H3"/>
    <mergeCell ref="C4:H4"/>
    <mergeCell ref="C37:C40"/>
    <mergeCell ref="C42:H43"/>
  </mergeCells>
  <conditionalFormatting sqref="H8:H22">
    <cfRule type="colorScale" priority="8">
      <colorScale>
        <cfvo type="min"/>
        <cfvo type="percentile" val="50"/>
        <cfvo type="max"/>
        <color rgb="FF63BE7B"/>
        <color rgb="FFFFEB84"/>
        <color rgb="FFF8696B"/>
      </colorScale>
    </cfRule>
  </conditionalFormatting>
  <conditionalFormatting sqref="H24:H34">
    <cfRule type="colorScale" priority="7">
      <colorScale>
        <cfvo type="min"/>
        <cfvo type="percentile" val="50"/>
        <cfvo type="max"/>
        <color rgb="FFF8696B"/>
        <color rgb="FFFFEB84"/>
        <color rgb="FF63BE7B"/>
      </colorScale>
    </cfRule>
  </conditionalFormatting>
  <conditionalFormatting sqref="D8:D22">
    <cfRule type="containsText" dxfId="20" priority="4" operator="containsText" text="bajo">
      <formula>NOT(ISERROR(SEARCH("bajo",D8)))</formula>
    </cfRule>
    <cfRule type="containsText" dxfId="19" priority="5" operator="containsText" text="medio">
      <formula>NOT(ISERROR(SEARCH("medio",D8)))</formula>
    </cfRule>
    <cfRule type="containsText" dxfId="18" priority="6" operator="containsText" text="Alto">
      <formula>NOT(ISERROR(SEARCH("Alto",D8)))</formula>
    </cfRule>
  </conditionalFormatting>
  <conditionalFormatting sqref="D24:D34">
    <cfRule type="containsText" dxfId="17" priority="1" operator="containsText" text="bajo">
      <formula>NOT(ISERROR(SEARCH("bajo",D24)))</formula>
    </cfRule>
    <cfRule type="containsText" dxfId="16" priority="2" operator="containsText" text="medio">
      <formula>NOT(ISERROR(SEARCH("medio",D24)))</formula>
    </cfRule>
    <cfRule type="containsText" dxfId="15" priority="3" operator="containsText" text="Alto">
      <formula>NOT(ISERROR(SEARCH("Alto",D24)))</formula>
    </cfRule>
  </conditionalFormatting>
  <dataValidations count="1">
    <dataValidation type="list" allowBlank="1" showInputMessage="1" showErrorMessage="1" sqref="D8:D22 D24:D34" xr:uid="{167F01BA-4E4C-438F-8B28-FEA459B4C536}">
      <formula1>$L$9:$L$11</formula1>
    </dataValidation>
  </dataValidations>
  <pageMargins left="0.7" right="0.7" top="0.75" bottom="0.75" header="0.3" footer="0.3"/>
  <pageSetup orientation="portrait" r:id="rId1"/>
  <ignoredErrors>
    <ignoredError sqref="H23"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E079E-0ED7-4023-976B-1FD77E6FEF6F}">
  <sheetPr codeName="Hoja14">
    <tabColor rgb="FF00B050"/>
  </sheetPr>
  <dimension ref="C2:H50"/>
  <sheetViews>
    <sheetView showGridLines="0" topLeftCell="A15" zoomScale="90" zoomScaleNormal="90" workbookViewId="0">
      <selection activeCell="C41" sqref="C41:H49"/>
    </sheetView>
  </sheetViews>
  <sheetFormatPr baseColWidth="10" defaultColWidth="11.5546875" defaultRowHeight="13.8" x14ac:dyDescent="0.3"/>
  <cols>
    <col min="1" max="2" width="11.5546875" style="40"/>
    <col min="3" max="3" width="50.6640625" style="40" bestFit="1" customWidth="1"/>
    <col min="4" max="4" width="10.33203125" style="40" customWidth="1"/>
    <col min="5" max="5" width="4.109375" style="40" bestFit="1" customWidth="1"/>
    <col min="6" max="6" width="10.44140625" style="40" bestFit="1" customWidth="1"/>
    <col min="7" max="7" width="15.33203125" style="40" bestFit="1" customWidth="1"/>
    <col min="8" max="8" width="13.88671875" style="40" bestFit="1" customWidth="1"/>
    <col min="9" max="16384" width="11.5546875" style="40"/>
  </cols>
  <sheetData>
    <row r="2" spans="3:8" ht="22.8" x14ac:dyDescent="0.3">
      <c r="C2" s="756" t="s">
        <v>821</v>
      </c>
      <c r="D2" s="756"/>
      <c r="E2" s="756"/>
      <c r="F2" s="756"/>
      <c r="G2" s="756"/>
      <c r="H2" s="756"/>
    </row>
    <row r="3" spans="3:8" ht="22.8" x14ac:dyDescent="0.3">
      <c r="C3" s="756" t="s">
        <v>822</v>
      </c>
      <c r="D3" s="756"/>
      <c r="E3" s="756"/>
      <c r="F3" s="756"/>
      <c r="G3" s="756"/>
      <c r="H3" s="756"/>
    </row>
    <row r="4" spans="3:8" ht="21" x14ac:dyDescent="0.3">
      <c r="C4" s="757" t="str">
        <f>+'12'!C4</f>
        <v>K-listo Productos Alimenticios SAS</v>
      </c>
      <c r="D4" s="757"/>
      <c r="E4" s="757"/>
      <c r="F4" s="757"/>
      <c r="G4" s="757"/>
      <c r="H4" s="757"/>
    </row>
    <row r="6" spans="3:8" ht="31.2" x14ac:dyDescent="0.3">
      <c r="C6" s="434" t="s">
        <v>808</v>
      </c>
      <c r="D6" s="434" t="s">
        <v>809</v>
      </c>
      <c r="E6" s="434"/>
      <c r="F6" s="434" t="s">
        <v>810</v>
      </c>
      <c r="G6" s="434" t="s">
        <v>584</v>
      </c>
      <c r="H6" s="434" t="s">
        <v>811</v>
      </c>
    </row>
    <row r="7" spans="3:8" ht="17.399999999999999" x14ac:dyDescent="0.3">
      <c r="C7" s="424" t="s">
        <v>823</v>
      </c>
      <c r="D7" s="424"/>
      <c r="E7" s="424">
        <f>SUM(E8:E18)</f>
        <v>26</v>
      </c>
      <c r="F7" s="425">
        <f>SUM(F8:F19)</f>
        <v>0.50000000000000011</v>
      </c>
      <c r="G7" s="426"/>
      <c r="H7" s="427">
        <f>SUM(H8:H19)</f>
        <v>1.7692307692307696</v>
      </c>
    </row>
    <row r="8" spans="3:8" ht="15" x14ac:dyDescent="0.3">
      <c r="C8" s="236" t="s">
        <v>755</v>
      </c>
      <c r="D8" s="238" t="s">
        <v>756</v>
      </c>
      <c r="E8" s="233">
        <f t="shared" ref="E8:E9" si="0">VLOOKUP(D8,$D$33:$E$35,2,FALSE)</f>
        <v>2</v>
      </c>
      <c r="F8" s="234">
        <f t="shared" ref="F8:F18" si="1">0.5*(E8/$E$7)</f>
        <v>3.8461538461538464E-2</v>
      </c>
      <c r="G8" s="233">
        <v>3</v>
      </c>
      <c r="H8" s="234">
        <f>+F8*G8</f>
        <v>0.11538461538461539</v>
      </c>
    </row>
    <row r="9" spans="3:8" ht="15" x14ac:dyDescent="0.3">
      <c r="C9" s="236" t="s">
        <v>758</v>
      </c>
      <c r="D9" s="238" t="s">
        <v>756</v>
      </c>
      <c r="E9" s="233">
        <f t="shared" si="0"/>
        <v>2</v>
      </c>
      <c r="F9" s="234">
        <f t="shared" si="1"/>
        <v>3.8461538461538464E-2</v>
      </c>
      <c r="G9" s="233">
        <v>3</v>
      </c>
      <c r="H9" s="234">
        <f t="shared" ref="H9:H18" si="2">+F9*G9</f>
        <v>0.11538461538461539</v>
      </c>
    </row>
    <row r="10" spans="3:8" ht="15" x14ac:dyDescent="0.3">
      <c r="C10" s="236" t="s">
        <v>761</v>
      </c>
      <c r="D10" s="238" t="s">
        <v>753</v>
      </c>
      <c r="E10" s="233">
        <f>VLOOKUP(D10,$D$33:$E$35,2,FALSE)</f>
        <v>3</v>
      </c>
      <c r="F10" s="234">
        <f t="shared" si="1"/>
        <v>5.7692307692307696E-2</v>
      </c>
      <c r="G10" s="233">
        <v>4</v>
      </c>
      <c r="H10" s="234">
        <f t="shared" si="2"/>
        <v>0.23076923076923078</v>
      </c>
    </row>
    <row r="11" spans="3:8" ht="15" x14ac:dyDescent="0.3">
      <c r="C11" s="236" t="s">
        <v>763</v>
      </c>
      <c r="D11" s="238" t="s">
        <v>756</v>
      </c>
      <c r="E11" s="233">
        <f>VLOOKUP(D11,$D$33:$E$35,2,FALSE)</f>
        <v>2</v>
      </c>
      <c r="F11" s="234">
        <f t="shared" si="1"/>
        <v>3.8461538461538464E-2</v>
      </c>
      <c r="G11" s="233">
        <v>3</v>
      </c>
      <c r="H11" s="234">
        <f t="shared" si="2"/>
        <v>0.11538461538461539</v>
      </c>
    </row>
    <row r="12" spans="3:8" ht="15" x14ac:dyDescent="0.3">
      <c r="C12" s="236" t="s">
        <v>765</v>
      </c>
      <c r="D12" s="238" t="s">
        <v>756</v>
      </c>
      <c r="E12" s="233">
        <f>VLOOKUP(D12,$D$33:$E$35,2,FALSE)</f>
        <v>2</v>
      </c>
      <c r="F12" s="234">
        <f t="shared" si="1"/>
        <v>3.8461538461538464E-2</v>
      </c>
      <c r="G12" s="233">
        <v>3</v>
      </c>
      <c r="H12" s="234">
        <f t="shared" si="2"/>
        <v>0.11538461538461539</v>
      </c>
    </row>
    <row r="13" spans="3:8" ht="15" x14ac:dyDescent="0.3">
      <c r="C13" s="236" t="s">
        <v>767</v>
      </c>
      <c r="D13" s="238" t="s">
        <v>759</v>
      </c>
      <c r="E13" s="233">
        <f>VLOOKUP(D13,$D$33:$E$35,2,FALSE)</f>
        <v>1</v>
      </c>
      <c r="F13" s="234">
        <f t="shared" si="1"/>
        <v>1.9230769230769232E-2</v>
      </c>
      <c r="G13" s="233">
        <v>2</v>
      </c>
      <c r="H13" s="234">
        <f t="shared" si="2"/>
        <v>3.8461538461538464E-2</v>
      </c>
    </row>
    <row r="14" spans="3:8" ht="27.6" x14ac:dyDescent="0.3">
      <c r="C14" s="236" t="s">
        <v>769</v>
      </c>
      <c r="D14" s="238" t="s">
        <v>753</v>
      </c>
      <c r="E14" s="233">
        <f>VLOOKUP(D14,$D$33:$E$35,2,FALSE)</f>
        <v>3</v>
      </c>
      <c r="F14" s="234">
        <f t="shared" si="1"/>
        <v>5.7692307692307696E-2</v>
      </c>
      <c r="G14" s="233">
        <v>4</v>
      </c>
      <c r="H14" s="234">
        <f t="shared" si="2"/>
        <v>0.23076923076923078</v>
      </c>
    </row>
    <row r="15" spans="3:8" ht="15" x14ac:dyDescent="0.3">
      <c r="C15" s="236" t="s">
        <v>771</v>
      </c>
      <c r="D15" s="238" t="s">
        <v>753</v>
      </c>
      <c r="E15" s="233">
        <f t="shared" ref="E15:E18" si="3">VLOOKUP(D15,$D$33:$E$35,2,FALSE)</f>
        <v>3</v>
      </c>
      <c r="F15" s="234">
        <f t="shared" si="1"/>
        <v>5.7692307692307696E-2</v>
      </c>
      <c r="G15" s="233">
        <v>4</v>
      </c>
      <c r="H15" s="234">
        <f t="shared" si="2"/>
        <v>0.23076923076923078</v>
      </c>
    </row>
    <row r="16" spans="3:8" ht="15" x14ac:dyDescent="0.3">
      <c r="C16" s="236" t="s">
        <v>773</v>
      </c>
      <c r="D16" s="238" t="s">
        <v>753</v>
      </c>
      <c r="E16" s="233">
        <f t="shared" si="3"/>
        <v>3</v>
      </c>
      <c r="F16" s="234">
        <f t="shared" si="1"/>
        <v>5.7692307692307696E-2</v>
      </c>
      <c r="G16" s="233">
        <v>4</v>
      </c>
      <c r="H16" s="234">
        <f t="shared" si="2"/>
        <v>0.23076923076923078</v>
      </c>
    </row>
    <row r="17" spans="3:8" ht="15" x14ac:dyDescent="0.3">
      <c r="C17" s="236" t="s">
        <v>774</v>
      </c>
      <c r="D17" s="238" t="s">
        <v>756</v>
      </c>
      <c r="E17" s="233">
        <f t="shared" si="3"/>
        <v>2</v>
      </c>
      <c r="F17" s="234">
        <f t="shared" si="1"/>
        <v>3.8461538461538464E-2</v>
      </c>
      <c r="G17" s="233">
        <v>3</v>
      </c>
      <c r="H17" s="234">
        <f t="shared" si="2"/>
        <v>0.11538461538461539</v>
      </c>
    </row>
    <row r="18" spans="3:8" ht="15" x14ac:dyDescent="0.3">
      <c r="C18" s="237" t="s">
        <v>775</v>
      </c>
      <c r="D18" s="238" t="s">
        <v>753</v>
      </c>
      <c r="E18" s="233">
        <f t="shared" si="3"/>
        <v>3</v>
      </c>
      <c r="F18" s="234">
        <f t="shared" si="1"/>
        <v>5.7692307692307696E-2</v>
      </c>
      <c r="G18" s="233">
        <v>4</v>
      </c>
      <c r="H18" s="234">
        <f t="shared" si="2"/>
        <v>0.23076923076923078</v>
      </c>
    </row>
    <row r="19" spans="3:8" ht="7.95" customHeight="1" x14ac:dyDescent="0.3">
      <c r="C19" s="435"/>
      <c r="D19" s="233"/>
      <c r="E19" s="233"/>
      <c r="F19" s="234"/>
      <c r="G19" s="233"/>
      <c r="H19" s="233"/>
    </row>
    <row r="20" spans="3:8" ht="17.399999999999999" x14ac:dyDescent="0.3">
      <c r="C20" s="424" t="s">
        <v>824</v>
      </c>
      <c r="D20" s="424"/>
      <c r="E20" s="424">
        <f>SUM(E21:E29)</f>
        <v>24</v>
      </c>
      <c r="F20" s="428">
        <f>SUM(F21:F30)</f>
        <v>0.5</v>
      </c>
      <c r="G20" s="424"/>
      <c r="H20" s="427">
        <f>SUM(H21:H30)</f>
        <v>1.875</v>
      </c>
    </row>
    <row r="21" spans="3:8" ht="15" x14ac:dyDescent="0.3">
      <c r="C21" s="236" t="s">
        <v>754</v>
      </c>
      <c r="D21" s="168" t="s">
        <v>753</v>
      </c>
      <c r="E21" s="233">
        <f t="shared" ref="E21:E27" si="4">VLOOKUP(D21,$D$33:$E$35,2,FALSE)</f>
        <v>3</v>
      </c>
      <c r="F21" s="234">
        <f t="shared" ref="F21:F29" si="5">0.5*(E21/$E$20)</f>
        <v>6.25E-2</v>
      </c>
      <c r="G21" s="233">
        <v>4</v>
      </c>
      <c r="H21" s="234">
        <f t="shared" ref="H21:H29" si="6">+F21*G21</f>
        <v>0.25</v>
      </c>
    </row>
    <row r="22" spans="3:8" ht="15" x14ac:dyDescent="0.3">
      <c r="C22" s="236" t="s">
        <v>757</v>
      </c>
      <c r="D22" s="168" t="s">
        <v>756</v>
      </c>
      <c r="E22" s="233">
        <f t="shared" si="4"/>
        <v>2</v>
      </c>
      <c r="F22" s="234">
        <f t="shared" si="5"/>
        <v>4.1666666666666664E-2</v>
      </c>
      <c r="G22" s="233">
        <v>3</v>
      </c>
      <c r="H22" s="234">
        <f t="shared" si="6"/>
        <v>0.125</v>
      </c>
    </row>
    <row r="23" spans="3:8" ht="15" x14ac:dyDescent="0.3">
      <c r="C23" s="236" t="s">
        <v>760</v>
      </c>
      <c r="D23" s="168" t="s">
        <v>753</v>
      </c>
      <c r="E23" s="233">
        <f t="shared" si="4"/>
        <v>3</v>
      </c>
      <c r="F23" s="234">
        <f t="shared" si="5"/>
        <v>6.25E-2</v>
      </c>
      <c r="G23" s="233">
        <v>4</v>
      </c>
      <c r="H23" s="234">
        <f t="shared" si="6"/>
        <v>0.25</v>
      </c>
    </row>
    <row r="24" spans="3:8" ht="15" x14ac:dyDescent="0.3">
      <c r="C24" s="236" t="s">
        <v>762</v>
      </c>
      <c r="D24" s="168" t="s">
        <v>756</v>
      </c>
      <c r="E24" s="233">
        <f t="shared" si="4"/>
        <v>2</v>
      </c>
      <c r="F24" s="234">
        <f t="shared" si="5"/>
        <v>4.1666666666666664E-2</v>
      </c>
      <c r="G24" s="233">
        <v>3</v>
      </c>
      <c r="H24" s="234">
        <f t="shared" si="6"/>
        <v>0.125</v>
      </c>
    </row>
    <row r="25" spans="3:8" ht="15" x14ac:dyDescent="0.3">
      <c r="C25" s="236" t="s">
        <v>764</v>
      </c>
      <c r="D25" s="168" t="s">
        <v>753</v>
      </c>
      <c r="E25" s="233">
        <f t="shared" si="4"/>
        <v>3</v>
      </c>
      <c r="F25" s="234">
        <f t="shared" si="5"/>
        <v>6.25E-2</v>
      </c>
      <c r="G25" s="233">
        <v>4</v>
      </c>
      <c r="H25" s="234">
        <f t="shared" si="6"/>
        <v>0.25</v>
      </c>
    </row>
    <row r="26" spans="3:8" ht="15" x14ac:dyDescent="0.3">
      <c r="C26" s="236" t="s">
        <v>766</v>
      </c>
      <c r="D26" s="168" t="s">
        <v>756</v>
      </c>
      <c r="E26" s="233">
        <f t="shared" si="4"/>
        <v>2</v>
      </c>
      <c r="F26" s="234">
        <f t="shared" si="5"/>
        <v>4.1666666666666664E-2</v>
      </c>
      <c r="G26" s="233">
        <v>3</v>
      </c>
      <c r="H26" s="234">
        <f t="shared" si="6"/>
        <v>0.125</v>
      </c>
    </row>
    <row r="27" spans="3:8" ht="15" x14ac:dyDescent="0.3">
      <c r="C27" s="236" t="s">
        <v>768</v>
      </c>
      <c r="D27" s="168" t="s">
        <v>753</v>
      </c>
      <c r="E27" s="233">
        <f t="shared" si="4"/>
        <v>3</v>
      </c>
      <c r="F27" s="234">
        <f t="shared" si="5"/>
        <v>6.25E-2</v>
      </c>
      <c r="G27" s="233">
        <v>4</v>
      </c>
      <c r="H27" s="234">
        <f t="shared" si="6"/>
        <v>0.25</v>
      </c>
    </row>
    <row r="28" spans="3:8" ht="15" x14ac:dyDescent="0.3">
      <c r="C28" s="236" t="s">
        <v>770</v>
      </c>
      <c r="D28" s="168" t="s">
        <v>753</v>
      </c>
      <c r="E28" s="233">
        <v>3</v>
      </c>
      <c r="F28" s="234">
        <f t="shared" si="5"/>
        <v>6.25E-2</v>
      </c>
      <c r="G28" s="233">
        <v>4</v>
      </c>
      <c r="H28" s="234">
        <f t="shared" si="6"/>
        <v>0.25</v>
      </c>
    </row>
    <row r="29" spans="3:8" ht="15" x14ac:dyDescent="0.3">
      <c r="C29" s="236" t="s">
        <v>772</v>
      </c>
      <c r="D29" s="231" t="s">
        <v>756</v>
      </c>
      <c r="E29" s="233">
        <v>3</v>
      </c>
      <c r="F29" s="234">
        <f t="shared" si="5"/>
        <v>6.25E-2</v>
      </c>
      <c r="G29" s="233">
        <v>4</v>
      </c>
      <c r="H29" s="234">
        <f t="shared" si="6"/>
        <v>0.25</v>
      </c>
    </row>
    <row r="30" spans="3:8" ht="7.95" customHeight="1" x14ac:dyDescent="0.3">
      <c r="C30" s="435"/>
      <c r="D30" s="435"/>
      <c r="E30" s="435"/>
      <c r="F30" s="234"/>
      <c r="G30" s="233"/>
      <c r="H30" s="233"/>
    </row>
    <row r="31" spans="3:8" ht="21" x14ac:dyDescent="0.3">
      <c r="C31" s="429" t="s">
        <v>812</v>
      </c>
      <c r="D31" s="429"/>
      <c r="E31" s="429"/>
      <c r="F31" s="430">
        <f>+F7+F20</f>
        <v>1</v>
      </c>
      <c r="G31" s="431"/>
      <c r="H31" s="432">
        <f>+H7+H20</f>
        <v>3.6442307692307696</v>
      </c>
    </row>
    <row r="32" spans="3:8" ht="15" x14ac:dyDescent="0.3">
      <c r="H32" s="61"/>
    </row>
    <row r="33" spans="3:8" ht="15.6" hidden="1" x14ac:dyDescent="0.3">
      <c r="C33" s="759" t="s">
        <v>813</v>
      </c>
      <c r="D33" s="51" t="s">
        <v>753</v>
      </c>
      <c r="E33" s="52">
        <v>3</v>
      </c>
      <c r="G33" s="53" t="s">
        <v>814</v>
      </c>
      <c r="H33" s="52">
        <v>4</v>
      </c>
    </row>
    <row r="34" spans="3:8" ht="15.6" hidden="1" x14ac:dyDescent="0.3">
      <c r="C34" s="760"/>
      <c r="D34" s="54" t="s">
        <v>756</v>
      </c>
      <c r="E34" s="55">
        <v>2</v>
      </c>
      <c r="G34" s="56" t="s">
        <v>815</v>
      </c>
      <c r="H34" s="55">
        <v>3</v>
      </c>
    </row>
    <row r="35" spans="3:8" ht="15.6" hidden="1" x14ac:dyDescent="0.3">
      <c r="C35" s="760"/>
      <c r="D35" s="54" t="s">
        <v>759</v>
      </c>
      <c r="E35" s="55">
        <v>1</v>
      </c>
      <c r="G35" s="56" t="s">
        <v>816</v>
      </c>
      <c r="H35" s="55">
        <v>2</v>
      </c>
    </row>
    <row r="36" spans="3:8" ht="16.2" hidden="1" thickBot="1" x14ac:dyDescent="0.35">
      <c r="C36" s="761"/>
      <c r="D36" s="57"/>
      <c r="E36" s="58"/>
      <c r="G36" s="59" t="s">
        <v>817</v>
      </c>
      <c r="H36" s="58">
        <v>1</v>
      </c>
    </row>
    <row r="37" spans="3:8" hidden="1" x14ac:dyDescent="0.3"/>
    <row r="38" spans="3:8" ht="13.95" customHeight="1" x14ac:dyDescent="0.3">
      <c r="C38" s="776" t="s">
        <v>825</v>
      </c>
      <c r="D38" s="776"/>
      <c r="E38" s="776"/>
      <c r="F38" s="776"/>
      <c r="G38" s="776"/>
      <c r="H38" s="776"/>
    </row>
    <row r="39" spans="3:8" x14ac:dyDescent="0.3">
      <c r="C39" s="776"/>
      <c r="D39" s="776"/>
      <c r="E39" s="776"/>
      <c r="F39" s="776"/>
      <c r="G39" s="776"/>
      <c r="H39" s="776"/>
    </row>
    <row r="40" spans="3:8" x14ac:dyDescent="0.3">
      <c r="C40" s="62"/>
      <c r="D40" s="62"/>
      <c r="E40" s="62"/>
      <c r="F40" s="62"/>
      <c r="G40" s="62"/>
    </row>
    <row r="41" spans="3:8" x14ac:dyDescent="0.3">
      <c r="C41" s="63" t="s">
        <v>826</v>
      </c>
      <c r="D41" s="64"/>
      <c r="E41" s="64"/>
    </row>
    <row r="42" spans="3:8" x14ac:dyDescent="0.3">
      <c r="C42" s="436" t="s">
        <v>761</v>
      </c>
      <c r="D42" s="773" t="s">
        <v>771</v>
      </c>
      <c r="E42" s="774"/>
      <c r="F42" s="774"/>
      <c r="G42" s="774"/>
      <c r="H42" s="775"/>
    </row>
    <row r="43" spans="3:8" x14ac:dyDescent="0.3">
      <c r="C43" s="777" t="s">
        <v>769</v>
      </c>
      <c r="D43" s="773" t="s">
        <v>773</v>
      </c>
      <c r="E43" s="774"/>
      <c r="F43" s="774"/>
      <c r="G43" s="774"/>
      <c r="H43" s="775"/>
    </row>
    <row r="44" spans="3:8" x14ac:dyDescent="0.3">
      <c r="C44" s="778"/>
      <c r="D44" s="773" t="s">
        <v>775</v>
      </c>
      <c r="E44" s="774"/>
      <c r="F44" s="774"/>
      <c r="G44" s="774"/>
      <c r="H44" s="775"/>
    </row>
    <row r="46" spans="3:8" x14ac:dyDescent="0.3">
      <c r="C46" s="63" t="s">
        <v>827</v>
      </c>
      <c r="D46" s="63"/>
      <c r="E46" s="64"/>
    </row>
    <row r="47" spans="3:8" x14ac:dyDescent="0.3">
      <c r="C47" s="436" t="s">
        <v>754</v>
      </c>
      <c r="D47" s="773" t="s">
        <v>764</v>
      </c>
      <c r="E47" s="774"/>
      <c r="F47" s="774"/>
      <c r="G47" s="774"/>
      <c r="H47" s="775"/>
    </row>
    <row r="48" spans="3:8" x14ac:dyDescent="0.3">
      <c r="C48" s="436" t="s">
        <v>760</v>
      </c>
      <c r="D48" s="773" t="s">
        <v>768</v>
      </c>
      <c r="E48" s="774"/>
      <c r="F48" s="774"/>
      <c r="G48" s="774"/>
      <c r="H48" s="775"/>
    </row>
    <row r="49" spans="3:8" ht="13.95" customHeight="1" x14ac:dyDescent="0.3">
      <c r="C49" s="240" t="s">
        <v>770</v>
      </c>
    </row>
    <row r="50" spans="3:8" x14ac:dyDescent="0.3">
      <c r="H50" s="60"/>
    </row>
  </sheetData>
  <mergeCells count="11">
    <mergeCell ref="D44:H44"/>
    <mergeCell ref="D47:H47"/>
    <mergeCell ref="D48:H48"/>
    <mergeCell ref="C2:H2"/>
    <mergeCell ref="C3:H3"/>
    <mergeCell ref="C4:H4"/>
    <mergeCell ref="C33:C36"/>
    <mergeCell ref="D42:H42"/>
    <mergeCell ref="C38:H39"/>
    <mergeCell ref="C43:C44"/>
    <mergeCell ref="D43:H43"/>
  </mergeCells>
  <conditionalFormatting sqref="H8:H18">
    <cfRule type="colorScale" priority="8">
      <colorScale>
        <cfvo type="min"/>
        <cfvo type="percentile" val="50"/>
        <cfvo type="max"/>
        <color rgb="FF63BE7B"/>
        <color rgb="FFFFEB84"/>
        <color rgb="FFF8696B"/>
      </colorScale>
    </cfRule>
  </conditionalFormatting>
  <conditionalFormatting sqref="H21:H29">
    <cfRule type="colorScale" priority="7">
      <colorScale>
        <cfvo type="min"/>
        <cfvo type="percentile" val="50"/>
        <cfvo type="max"/>
        <color rgb="FFF8696B"/>
        <color rgb="FFFFEB84"/>
        <color rgb="FF63BE7B"/>
      </colorScale>
    </cfRule>
  </conditionalFormatting>
  <conditionalFormatting sqref="D8:D18">
    <cfRule type="containsText" dxfId="14" priority="4" operator="containsText" text="bajo">
      <formula>NOT(ISERROR(SEARCH("bajo",D8)))</formula>
    </cfRule>
    <cfRule type="containsText" dxfId="13" priority="5" operator="containsText" text="medio">
      <formula>NOT(ISERROR(SEARCH("medio",D8)))</formula>
    </cfRule>
    <cfRule type="containsText" dxfId="12" priority="6" operator="containsText" text="Alto">
      <formula>NOT(ISERROR(SEARCH("Alto",D8)))</formula>
    </cfRule>
  </conditionalFormatting>
  <conditionalFormatting sqref="D21:D29">
    <cfRule type="containsText" dxfId="11" priority="1" operator="containsText" text="bajo">
      <formula>NOT(ISERROR(SEARCH("bajo",D21)))</formula>
    </cfRule>
    <cfRule type="containsText" dxfId="10" priority="2" operator="containsText" text="medio">
      <formula>NOT(ISERROR(SEARCH("medio",D21)))</formula>
    </cfRule>
    <cfRule type="containsText" dxfId="9" priority="3" operator="containsText" text="Alto">
      <formula>NOT(ISERROR(SEARCH("Alto",D21)))</formula>
    </cfRule>
  </conditionalFormatting>
  <dataValidations count="1">
    <dataValidation type="list" allowBlank="1" showInputMessage="1" showErrorMessage="1" sqref="D8:D18 D21:D29" xr:uid="{DF418B3C-1060-413D-8073-D1DFE516C04B}">
      <formula1>$L$9:$L$11</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4EBA0-36D4-416C-A2CB-910994B807EC}">
  <sheetPr codeName="Hoja15">
    <tabColor rgb="FF00B050"/>
  </sheetPr>
  <dimension ref="C1:X37"/>
  <sheetViews>
    <sheetView showGridLines="0" topLeftCell="D3" zoomScale="110" zoomScaleNormal="110" workbookViewId="0">
      <selection activeCell="H1" sqref="H1:O24"/>
    </sheetView>
  </sheetViews>
  <sheetFormatPr baseColWidth="10" defaultColWidth="11.44140625" defaultRowHeight="13.2" x14ac:dyDescent="0.25"/>
  <cols>
    <col min="1" max="2" width="5.44140625" style="66" customWidth="1"/>
    <col min="3" max="3" width="36.33203125" style="66" bestFit="1" customWidth="1"/>
    <col min="4" max="4" width="8.44140625" style="66" bestFit="1" customWidth="1"/>
    <col min="5" max="5" width="9" style="66" customWidth="1"/>
    <col min="6" max="6" width="42.5546875" style="66" bestFit="1" customWidth="1"/>
    <col min="7" max="7" width="7.33203125" style="66" bestFit="1" customWidth="1"/>
    <col min="8" max="23" width="11.5546875" style="66"/>
    <col min="24" max="24" width="58.6640625" style="66" customWidth="1"/>
    <col min="25" max="264" width="11.5546875" style="66"/>
    <col min="265" max="265" width="43" style="66" bestFit="1" customWidth="1"/>
    <col min="266" max="520" width="11.5546875" style="66"/>
    <col min="521" max="521" width="43" style="66" bestFit="1" customWidth="1"/>
    <col min="522" max="776" width="11.5546875" style="66"/>
    <col min="777" max="777" width="43" style="66" bestFit="1" customWidth="1"/>
    <col min="778" max="1032" width="11.5546875" style="66"/>
    <col min="1033" max="1033" width="43" style="66" bestFit="1" customWidth="1"/>
    <col min="1034" max="1288" width="11.5546875" style="66"/>
    <col min="1289" max="1289" width="43" style="66" bestFit="1" customWidth="1"/>
    <col min="1290" max="1544" width="11.5546875" style="66"/>
    <col min="1545" max="1545" width="43" style="66" bestFit="1" customWidth="1"/>
    <col min="1546" max="1800" width="11.5546875" style="66"/>
    <col min="1801" max="1801" width="43" style="66" bestFit="1" customWidth="1"/>
    <col min="1802" max="2056" width="11.5546875" style="66"/>
    <col min="2057" max="2057" width="43" style="66" bestFit="1" customWidth="1"/>
    <col min="2058" max="2312" width="11.5546875" style="66"/>
    <col min="2313" max="2313" width="43" style="66" bestFit="1" customWidth="1"/>
    <col min="2314" max="2568" width="11.5546875" style="66"/>
    <col min="2569" max="2569" width="43" style="66" bestFit="1" customWidth="1"/>
    <col min="2570" max="2824" width="11.5546875" style="66"/>
    <col min="2825" max="2825" width="43" style="66" bestFit="1" customWidth="1"/>
    <col min="2826" max="3080" width="11.5546875" style="66"/>
    <col min="3081" max="3081" width="43" style="66" bestFit="1" customWidth="1"/>
    <col min="3082" max="3336" width="11.5546875" style="66"/>
    <col min="3337" max="3337" width="43" style="66" bestFit="1" customWidth="1"/>
    <col min="3338" max="3592" width="11.5546875" style="66"/>
    <col min="3593" max="3593" width="43" style="66" bestFit="1" customWidth="1"/>
    <col min="3594" max="3848" width="11.5546875" style="66"/>
    <col min="3849" max="3849" width="43" style="66" bestFit="1" customWidth="1"/>
    <col min="3850" max="4104" width="11.5546875" style="66"/>
    <col min="4105" max="4105" width="43" style="66" bestFit="1" customWidth="1"/>
    <col min="4106" max="4360" width="11.5546875" style="66"/>
    <col min="4361" max="4361" width="43" style="66" bestFit="1" customWidth="1"/>
    <col min="4362" max="4616" width="11.5546875" style="66"/>
    <col min="4617" max="4617" width="43" style="66" bestFit="1" customWidth="1"/>
    <col min="4618" max="4872" width="11.5546875" style="66"/>
    <col min="4873" max="4873" width="43" style="66" bestFit="1" customWidth="1"/>
    <col min="4874" max="5128" width="11.5546875" style="66"/>
    <col min="5129" max="5129" width="43" style="66" bestFit="1" customWidth="1"/>
    <col min="5130" max="5384" width="11.5546875" style="66"/>
    <col min="5385" max="5385" width="43" style="66" bestFit="1" customWidth="1"/>
    <col min="5386" max="5640" width="11.5546875" style="66"/>
    <col min="5641" max="5641" width="43" style="66" bestFit="1" customWidth="1"/>
    <col min="5642" max="5896" width="11.5546875" style="66"/>
    <col min="5897" max="5897" width="43" style="66" bestFit="1" customWidth="1"/>
    <col min="5898" max="6152" width="11.5546875" style="66"/>
    <col min="6153" max="6153" width="43" style="66" bestFit="1" customWidth="1"/>
    <col min="6154" max="6408" width="11.5546875" style="66"/>
    <col min="6409" max="6409" width="43" style="66" bestFit="1" customWidth="1"/>
    <col min="6410" max="6664" width="11.5546875" style="66"/>
    <col min="6665" max="6665" width="43" style="66" bestFit="1" customWidth="1"/>
    <col min="6666" max="6920" width="11.5546875" style="66"/>
    <col min="6921" max="6921" width="43" style="66" bestFit="1" customWidth="1"/>
    <col min="6922" max="7176" width="11.5546875" style="66"/>
    <col min="7177" max="7177" width="43" style="66" bestFit="1" customWidth="1"/>
    <col min="7178" max="7432" width="11.5546875" style="66"/>
    <col min="7433" max="7433" width="43" style="66" bestFit="1" customWidth="1"/>
    <col min="7434" max="7688" width="11.5546875" style="66"/>
    <col min="7689" max="7689" width="43" style="66" bestFit="1" customWidth="1"/>
    <col min="7690" max="7944" width="11.5546875" style="66"/>
    <col min="7945" max="7945" width="43" style="66" bestFit="1" customWidth="1"/>
    <col min="7946" max="8200" width="11.5546875" style="66"/>
    <col min="8201" max="8201" width="43" style="66" bestFit="1" customWidth="1"/>
    <col min="8202" max="8456" width="11.5546875" style="66"/>
    <col min="8457" max="8457" width="43" style="66" bestFit="1" customWidth="1"/>
    <col min="8458" max="8712" width="11.5546875" style="66"/>
    <col min="8713" max="8713" width="43" style="66" bestFit="1" customWidth="1"/>
    <col min="8714" max="8968" width="11.5546875" style="66"/>
    <col min="8969" max="8969" width="43" style="66" bestFit="1" customWidth="1"/>
    <col min="8970" max="9224" width="11.5546875" style="66"/>
    <col min="9225" max="9225" width="43" style="66" bestFit="1" customWidth="1"/>
    <col min="9226" max="9480" width="11.5546875" style="66"/>
    <col min="9481" max="9481" width="43" style="66" bestFit="1" customWidth="1"/>
    <col min="9482" max="9736" width="11.5546875" style="66"/>
    <col min="9737" max="9737" width="43" style="66" bestFit="1" customWidth="1"/>
    <col min="9738" max="9992" width="11.5546875" style="66"/>
    <col min="9993" max="9993" width="43" style="66" bestFit="1" customWidth="1"/>
    <col min="9994" max="10248" width="11.5546875" style="66"/>
    <col min="10249" max="10249" width="43" style="66" bestFit="1" customWidth="1"/>
    <col min="10250" max="10504" width="11.5546875" style="66"/>
    <col min="10505" max="10505" width="43" style="66" bestFit="1" customWidth="1"/>
    <col min="10506" max="10760" width="11.5546875" style="66"/>
    <col min="10761" max="10761" width="43" style="66" bestFit="1" customWidth="1"/>
    <col min="10762" max="11016" width="11.5546875" style="66"/>
    <col min="11017" max="11017" width="43" style="66" bestFit="1" customWidth="1"/>
    <col min="11018" max="11272" width="11.5546875" style="66"/>
    <col min="11273" max="11273" width="43" style="66" bestFit="1" customWidth="1"/>
    <col min="11274" max="11528" width="11.5546875" style="66"/>
    <col min="11529" max="11529" width="43" style="66" bestFit="1" customWidth="1"/>
    <col min="11530" max="11784" width="11.5546875" style="66"/>
    <col min="11785" max="11785" width="43" style="66" bestFit="1" customWidth="1"/>
    <col min="11786" max="12040" width="11.5546875" style="66"/>
    <col min="12041" max="12041" width="43" style="66" bestFit="1" customWidth="1"/>
    <col min="12042" max="12296" width="11.5546875" style="66"/>
    <col min="12297" max="12297" width="43" style="66" bestFit="1" customWidth="1"/>
    <col min="12298" max="12552" width="11.5546875" style="66"/>
    <col min="12553" max="12553" width="43" style="66" bestFit="1" customWidth="1"/>
    <col min="12554" max="12808" width="11.5546875" style="66"/>
    <col min="12809" max="12809" width="43" style="66" bestFit="1" customWidth="1"/>
    <col min="12810" max="13064" width="11.5546875" style="66"/>
    <col min="13065" max="13065" width="43" style="66" bestFit="1" customWidth="1"/>
    <col min="13066" max="13320" width="11.5546875" style="66"/>
    <col min="13321" max="13321" width="43" style="66" bestFit="1" customWidth="1"/>
    <col min="13322" max="13576" width="11.5546875" style="66"/>
    <col min="13577" max="13577" width="43" style="66" bestFit="1" customWidth="1"/>
    <col min="13578" max="13832" width="11.5546875" style="66"/>
    <col min="13833" max="13833" width="43" style="66" bestFit="1" customWidth="1"/>
    <col min="13834" max="14088" width="11.5546875" style="66"/>
    <col min="14089" max="14089" width="43" style="66" bestFit="1" customWidth="1"/>
    <col min="14090" max="14344" width="11.5546875" style="66"/>
    <col min="14345" max="14345" width="43" style="66" bestFit="1" customWidth="1"/>
    <col min="14346" max="14600" width="11.5546875" style="66"/>
    <col min="14601" max="14601" width="43" style="66" bestFit="1" customWidth="1"/>
    <col min="14602" max="14856" width="11.5546875" style="66"/>
    <col min="14857" max="14857" width="43" style="66" bestFit="1" customWidth="1"/>
    <col min="14858" max="15112" width="11.5546875" style="66"/>
    <col min="15113" max="15113" width="43" style="66" bestFit="1" customWidth="1"/>
    <col min="15114" max="15368" width="11.5546875" style="66"/>
    <col min="15369" max="15369" width="43" style="66" bestFit="1" customWidth="1"/>
    <col min="15370" max="15624" width="11.5546875" style="66"/>
    <col min="15625" max="15625" width="43" style="66" bestFit="1" customWidth="1"/>
    <col min="15626" max="15880" width="11.5546875" style="66"/>
    <col min="15881" max="15881" width="43" style="66" bestFit="1" customWidth="1"/>
    <col min="15882" max="16136" width="11.5546875" style="66"/>
    <col min="16137" max="16137" width="43" style="66" bestFit="1" customWidth="1"/>
    <col min="16138" max="16384" width="11.5546875" style="66"/>
  </cols>
  <sheetData>
    <row r="1" spans="3:24" ht="17.399999999999999" x14ac:dyDescent="0.3">
      <c r="C1" s="779" t="str">
        <f>+'13'!C4</f>
        <v>K-listo Productos Alimenticios SAS</v>
      </c>
      <c r="D1" s="779"/>
      <c r="E1" s="779"/>
      <c r="F1" s="779"/>
      <c r="G1" s="779"/>
      <c r="H1" s="65"/>
      <c r="I1" s="65"/>
      <c r="J1" s="65"/>
      <c r="K1" s="65"/>
      <c r="L1" s="65"/>
      <c r="M1" s="65"/>
      <c r="N1" s="65"/>
      <c r="O1" s="65"/>
      <c r="P1" s="65"/>
      <c r="Q1" s="65"/>
      <c r="R1" s="65"/>
      <c r="S1" s="65"/>
      <c r="T1" s="65"/>
    </row>
    <row r="2" spans="3:24" ht="17.399999999999999" x14ac:dyDescent="0.25">
      <c r="C2" s="780" t="s">
        <v>828</v>
      </c>
      <c r="D2" s="780"/>
      <c r="E2" s="780"/>
      <c r="F2" s="780"/>
      <c r="G2" s="780"/>
      <c r="H2" s="67"/>
      <c r="I2" s="67"/>
      <c r="J2" s="67"/>
      <c r="K2" s="67"/>
      <c r="L2" s="67"/>
      <c r="M2" s="67"/>
      <c r="N2" s="67"/>
      <c r="O2" s="67"/>
      <c r="P2" s="67"/>
      <c r="Q2" s="67"/>
      <c r="R2" s="67"/>
      <c r="S2" s="67"/>
      <c r="T2" s="67"/>
    </row>
    <row r="5" spans="3:24" ht="33" customHeight="1" x14ac:dyDescent="0.25">
      <c r="C5" s="781" t="s">
        <v>829</v>
      </c>
      <c r="D5" s="781"/>
      <c r="F5" s="781" t="s">
        <v>830</v>
      </c>
      <c r="G5" s="781"/>
      <c r="X5" s="782" t="s">
        <v>831</v>
      </c>
    </row>
    <row r="6" spans="3:24" x14ac:dyDescent="0.25">
      <c r="C6" s="437" t="s">
        <v>832</v>
      </c>
      <c r="D6" s="438" t="s">
        <v>833</v>
      </c>
      <c r="F6" s="437" t="s">
        <v>834</v>
      </c>
      <c r="G6" s="438" t="s">
        <v>833</v>
      </c>
      <c r="X6" s="782"/>
    </row>
    <row r="7" spans="3:24" ht="14.4" x14ac:dyDescent="0.3">
      <c r="C7" s="439" t="s">
        <v>835</v>
      </c>
      <c r="D7" s="342">
        <v>4</v>
      </c>
      <c r="F7" s="439" t="s">
        <v>836</v>
      </c>
      <c r="G7" s="342">
        <v>-3</v>
      </c>
      <c r="X7" s="66" t="s">
        <v>837</v>
      </c>
    </row>
    <row r="8" spans="3:24" ht="14.4" x14ac:dyDescent="0.3">
      <c r="C8" s="68" t="s">
        <v>838</v>
      </c>
      <c r="D8" s="342">
        <v>5</v>
      </c>
      <c r="F8" s="439" t="s">
        <v>839</v>
      </c>
      <c r="G8" s="342">
        <v>-3</v>
      </c>
      <c r="X8" s="66" t="s">
        <v>840</v>
      </c>
    </row>
    <row r="9" spans="3:24" ht="14.4" x14ac:dyDescent="0.3">
      <c r="C9" s="68" t="s">
        <v>582</v>
      </c>
      <c r="D9" s="342">
        <v>3</v>
      </c>
      <c r="F9" s="439" t="s">
        <v>841</v>
      </c>
      <c r="G9" s="342">
        <v>-2</v>
      </c>
      <c r="L9" s="69"/>
      <c r="X9" s="66" t="s">
        <v>842</v>
      </c>
    </row>
    <row r="10" spans="3:24" ht="14.4" x14ac:dyDescent="0.3">
      <c r="C10" s="68" t="s">
        <v>843</v>
      </c>
      <c r="D10" s="342">
        <v>3</v>
      </c>
      <c r="F10" s="439" t="s">
        <v>844</v>
      </c>
      <c r="G10" s="342">
        <v>-5</v>
      </c>
      <c r="X10" s="66" t="s">
        <v>845</v>
      </c>
    </row>
    <row r="11" spans="3:24" ht="14.4" x14ac:dyDescent="0.3">
      <c r="C11" s="68" t="s">
        <v>846</v>
      </c>
      <c r="D11" s="342">
        <v>3</v>
      </c>
      <c r="E11" s="70"/>
      <c r="F11" s="439" t="s">
        <v>847</v>
      </c>
      <c r="G11" s="342">
        <v>-5</v>
      </c>
      <c r="H11" s="70"/>
      <c r="I11" s="70"/>
      <c r="J11" s="70"/>
      <c r="K11" s="70"/>
      <c r="L11" s="70"/>
      <c r="X11" s="66" t="s">
        <v>848</v>
      </c>
    </row>
    <row r="12" spans="3:24" ht="14.4" x14ac:dyDescent="0.3">
      <c r="C12" s="68" t="s">
        <v>849</v>
      </c>
      <c r="D12" s="342">
        <v>3</v>
      </c>
      <c r="E12" s="70"/>
      <c r="F12" s="440" t="s">
        <v>189</v>
      </c>
      <c r="G12" s="440">
        <f>+AVERAGE(G7:G11)</f>
        <v>-3.6</v>
      </c>
      <c r="H12" s="70"/>
      <c r="I12" s="70"/>
      <c r="J12" s="70"/>
      <c r="K12" s="70"/>
      <c r="L12" s="70"/>
      <c r="X12" s="66" t="s">
        <v>850</v>
      </c>
    </row>
    <row r="13" spans="3:24" x14ac:dyDescent="0.25">
      <c r="C13" s="440" t="s">
        <v>189</v>
      </c>
      <c r="D13" s="441">
        <f>AVERAGE(D7:D12)</f>
        <v>3.5</v>
      </c>
      <c r="E13" s="70"/>
      <c r="F13" s="70"/>
      <c r="G13" s="70"/>
      <c r="H13" s="70"/>
      <c r="I13" s="70"/>
      <c r="J13" s="70"/>
      <c r="K13" s="70"/>
      <c r="L13" s="70"/>
    </row>
    <row r="14" spans="3:24" x14ac:dyDescent="0.25">
      <c r="C14" s="71"/>
      <c r="D14" s="72"/>
    </row>
    <row r="15" spans="3:24" x14ac:dyDescent="0.25">
      <c r="C15" s="437" t="s">
        <v>851</v>
      </c>
      <c r="D15" s="438" t="s">
        <v>833</v>
      </c>
      <c r="E15" s="70"/>
      <c r="F15" s="437" t="s">
        <v>852</v>
      </c>
      <c r="G15" s="438" t="s">
        <v>833</v>
      </c>
    </row>
    <row r="16" spans="3:24" ht="14.4" x14ac:dyDescent="0.3">
      <c r="C16" s="439" t="s">
        <v>853</v>
      </c>
      <c r="D16" s="342">
        <v>-3</v>
      </c>
      <c r="E16" s="70"/>
      <c r="F16" s="439" t="s">
        <v>854</v>
      </c>
      <c r="G16" s="342">
        <v>5</v>
      </c>
      <c r="H16" s="70"/>
      <c r="I16" s="70"/>
      <c r="J16" s="70"/>
      <c r="K16" s="70"/>
      <c r="L16" s="70"/>
    </row>
    <row r="17" spans="3:19" ht="14.4" x14ac:dyDescent="0.3">
      <c r="C17" s="439" t="s">
        <v>855</v>
      </c>
      <c r="D17" s="342">
        <v>-2</v>
      </c>
      <c r="E17" s="70"/>
      <c r="F17" s="439" t="s">
        <v>856</v>
      </c>
      <c r="G17" s="342">
        <v>6</v>
      </c>
      <c r="H17" s="70"/>
      <c r="I17" s="70"/>
      <c r="J17" s="70"/>
      <c r="K17" s="70"/>
      <c r="L17" s="70"/>
    </row>
    <row r="18" spans="3:19" ht="14.4" x14ac:dyDescent="0.3">
      <c r="C18" s="439" t="s">
        <v>857</v>
      </c>
      <c r="D18" s="342">
        <v>-2</v>
      </c>
      <c r="E18" s="70"/>
      <c r="F18" s="439" t="s">
        <v>858</v>
      </c>
      <c r="G18" s="342">
        <v>4</v>
      </c>
      <c r="H18" s="70"/>
      <c r="I18" s="70"/>
      <c r="J18" s="70"/>
      <c r="K18" s="70"/>
      <c r="L18" s="70"/>
    </row>
    <row r="19" spans="3:19" ht="14.4" x14ac:dyDescent="0.3">
      <c r="C19" s="439" t="s">
        <v>859</v>
      </c>
      <c r="D19" s="342">
        <v>-3</v>
      </c>
      <c r="E19" s="70"/>
      <c r="F19" s="439" t="s">
        <v>860</v>
      </c>
      <c r="G19" s="342">
        <v>4</v>
      </c>
      <c r="H19" s="70"/>
      <c r="I19" s="70"/>
      <c r="J19" s="70"/>
      <c r="K19" s="70"/>
      <c r="L19" s="70"/>
    </row>
    <row r="20" spans="3:19" ht="14.4" x14ac:dyDescent="0.3">
      <c r="C20" s="439" t="s">
        <v>861</v>
      </c>
      <c r="D20" s="342">
        <v>-2</v>
      </c>
      <c r="E20" s="70"/>
      <c r="F20" s="439" t="s">
        <v>862</v>
      </c>
      <c r="G20" s="342">
        <v>5</v>
      </c>
      <c r="H20" s="70"/>
      <c r="I20" s="70"/>
      <c r="J20" s="70"/>
      <c r="K20" s="70"/>
      <c r="L20" s="70"/>
    </row>
    <row r="21" spans="3:19" ht="14.4" x14ac:dyDescent="0.3">
      <c r="C21" s="440" t="s">
        <v>189</v>
      </c>
      <c r="D21" s="442">
        <f>+AVERAGE(D16:D20)</f>
        <v>-2.4</v>
      </c>
      <c r="E21" s="70"/>
      <c r="F21" s="439" t="s">
        <v>863</v>
      </c>
      <c r="G21" s="342">
        <v>5</v>
      </c>
      <c r="H21" s="70"/>
      <c r="I21" s="70"/>
      <c r="J21" s="70"/>
      <c r="K21" s="70"/>
      <c r="L21" s="70"/>
    </row>
    <row r="22" spans="3:19" x14ac:dyDescent="0.25">
      <c r="E22" s="70"/>
      <c r="F22" s="440" t="s">
        <v>189</v>
      </c>
      <c r="G22" s="443">
        <f>AVERAGE(G16:G21)</f>
        <v>4.833333333333333</v>
      </c>
      <c r="H22" s="70"/>
      <c r="I22" s="70"/>
      <c r="J22" s="70"/>
      <c r="K22" s="70"/>
      <c r="L22" s="70"/>
    </row>
    <row r="23" spans="3:19" x14ac:dyDescent="0.25">
      <c r="H23" s="70"/>
      <c r="I23" s="70"/>
      <c r="J23" s="70"/>
      <c r="K23" s="70"/>
      <c r="L23" s="70"/>
    </row>
    <row r="24" spans="3:19" x14ac:dyDescent="0.25">
      <c r="C24" s="66" t="s">
        <v>864</v>
      </c>
      <c r="F24" s="66" t="s">
        <v>865</v>
      </c>
      <c r="H24" s="70"/>
      <c r="I24" s="70"/>
      <c r="J24" s="70"/>
      <c r="K24" s="70"/>
      <c r="L24" s="70"/>
      <c r="S24" s="69"/>
    </row>
    <row r="25" spans="3:19" x14ac:dyDescent="0.25">
      <c r="C25" s="66" t="s">
        <v>866</v>
      </c>
      <c r="F25" s="66" t="s">
        <v>867</v>
      </c>
      <c r="K25" s="70"/>
      <c r="L25" s="70"/>
    </row>
    <row r="26" spans="3:19" x14ac:dyDescent="0.25">
      <c r="K26" s="70"/>
      <c r="L26" s="70"/>
    </row>
    <row r="27" spans="3:19" x14ac:dyDescent="0.25">
      <c r="C27" s="245"/>
      <c r="D27" s="241" t="s">
        <v>868</v>
      </c>
      <c r="E27" s="248" t="s">
        <v>869</v>
      </c>
      <c r="F27" s="252"/>
      <c r="K27" s="70"/>
      <c r="L27" s="70"/>
    </row>
    <row r="28" spans="3:19" x14ac:dyDescent="0.25">
      <c r="C28" s="246" t="s">
        <v>870</v>
      </c>
      <c r="D28" s="242">
        <f>+D21</f>
        <v>-2.4</v>
      </c>
      <c r="E28" s="249">
        <f>+D13</f>
        <v>3.5</v>
      </c>
      <c r="F28" s="253" t="s">
        <v>871</v>
      </c>
      <c r="L28" s="70"/>
    </row>
    <row r="29" spans="3:19" ht="13.8" thickBot="1" x14ac:dyDescent="0.3">
      <c r="C29" s="246" t="s">
        <v>872</v>
      </c>
      <c r="D29" s="243">
        <f>+G22</f>
        <v>4.833333333333333</v>
      </c>
      <c r="E29" s="250">
        <f>+(G12)</f>
        <v>-3.6</v>
      </c>
      <c r="F29" s="253" t="s">
        <v>873</v>
      </c>
      <c r="L29" s="70"/>
    </row>
    <row r="30" spans="3:19" ht="13.8" thickBot="1" x14ac:dyDescent="0.3">
      <c r="C30" s="247" t="s">
        <v>874</v>
      </c>
      <c r="D30" s="244">
        <f>SUM(D28:D29)</f>
        <v>2.4333333333333331</v>
      </c>
      <c r="E30" s="251">
        <f>SUM(E28:E29)</f>
        <v>-0.10000000000000009</v>
      </c>
      <c r="F30" s="254" t="s">
        <v>874</v>
      </c>
      <c r="L30" s="70"/>
    </row>
    <row r="31" spans="3:19" x14ac:dyDescent="0.25">
      <c r="E31" s="70"/>
      <c r="F31" s="70"/>
      <c r="L31" s="70"/>
    </row>
    <row r="32" spans="3:19" x14ac:dyDescent="0.25">
      <c r="E32" s="70"/>
      <c r="F32" s="70"/>
      <c r="G32" s="70"/>
      <c r="H32" s="70"/>
      <c r="I32" s="70"/>
      <c r="J32" s="70"/>
      <c r="K32" s="70"/>
      <c r="L32" s="70"/>
    </row>
    <row r="33" spans="3:12" x14ac:dyDescent="0.25">
      <c r="E33" s="70"/>
      <c r="F33" s="70"/>
      <c r="G33" s="70"/>
      <c r="H33" s="70"/>
      <c r="I33" s="70"/>
      <c r="J33" s="70"/>
      <c r="K33" s="70"/>
      <c r="L33" s="70"/>
    </row>
    <row r="34" spans="3:12" x14ac:dyDescent="0.25">
      <c r="E34" s="70"/>
      <c r="F34" s="70"/>
      <c r="G34" s="70"/>
      <c r="H34" s="70"/>
      <c r="I34" s="70"/>
      <c r="J34" s="70"/>
      <c r="K34" s="70"/>
      <c r="L34" s="70"/>
    </row>
    <row r="35" spans="3:12" ht="14.4" x14ac:dyDescent="0.3">
      <c r="C35" t="s">
        <v>875</v>
      </c>
      <c r="D35" s="69">
        <f>+'13'!H31</f>
        <v>3.6442307692307696</v>
      </c>
      <c r="E35" s="70"/>
      <c r="F35" s="70"/>
      <c r="G35" s="70"/>
      <c r="H35" s="70"/>
      <c r="I35" s="70"/>
      <c r="J35" s="70"/>
      <c r="K35" s="70"/>
      <c r="L35" s="70"/>
    </row>
    <row r="36" spans="3:12" x14ac:dyDescent="0.25">
      <c r="C36" s="66" t="s">
        <v>876</v>
      </c>
      <c r="D36" s="69">
        <f>+'12'!H35</f>
        <v>3.402173913043478</v>
      </c>
      <c r="E36" s="70"/>
      <c r="F36" s="70"/>
      <c r="G36" s="70"/>
      <c r="H36" s="70"/>
      <c r="I36" s="70"/>
      <c r="J36" s="70"/>
      <c r="K36" s="70"/>
      <c r="L36" s="70"/>
    </row>
    <row r="37" spans="3:12" x14ac:dyDescent="0.25">
      <c r="E37" s="70"/>
      <c r="F37" s="70"/>
      <c r="G37" s="70"/>
      <c r="H37" s="70"/>
      <c r="I37" s="70"/>
      <c r="J37" s="70"/>
      <c r="K37" s="70"/>
      <c r="L37" s="70"/>
    </row>
  </sheetData>
  <mergeCells count="5">
    <mergeCell ref="C1:G1"/>
    <mergeCell ref="C2:G2"/>
    <mergeCell ref="C5:D5"/>
    <mergeCell ref="F5:G5"/>
    <mergeCell ref="X5:X6"/>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5DBA1-75E3-4CF5-A7A4-166BAEB84DDE}">
  <sheetPr codeName="Hoja16">
    <tabColor rgb="FFFF0000"/>
  </sheetPr>
  <dimension ref="C1:AE25"/>
  <sheetViews>
    <sheetView showGridLines="0" topLeftCell="T3" zoomScaleNormal="100" workbookViewId="0">
      <selection activeCell="AC8" sqref="AC8"/>
    </sheetView>
  </sheetViews>
  <sheetFormatPr baseColWidth="10" defaultColWidth="11.5546875" defaultRowHeight="14.4" x14ac:dyDescent="0.3"/>
  <cols>
    <col min="1" max="2" width="11.5546875" style="39"/>
    <col min="3" max="3" width="34.109375" style="39" customWidth="1"/>
    <col min="4" max="4" width="16.109375" style="116" customWidth="1"/>
    <col min="5" max="5" width="14.33203125" style="117" customWidth="1"/>
    <col min="6" max="6" width="61.6640625" style="117" customWidth="1"/>
    <col min="7" max="7" width="11.5546875" style="39"/>
    <col min="8" max="8" width="11.6640625" style="39" bestFit="1" customWidth="1"/>
    <col min="9" max="9" width="11.5546875" style="39"/>
    <col min="10" max="10" width="9.33203125" style="39" bestFit="1" customWidth="1"/>
    <col min="11" max="12" width="9.33203125" style="39" customWidth="1"/>
    <col min="13" max="23" width="11.5546875" style="39"/>
    <col min="24" max="24" width="36.6640625" style="39" customWidth="1"/>
    <col min="25" max="25" width="12.6640625" style="39" bestFit="1" customWidth="1"/>
    <col min="26" max="26" width="20.33203125" style="39" customWidth="1"/>
    <col min="27" max="27" width="13.5546875" style="39" bestFit="1" customWidth="1"/>
    <col min="28" max="28" width="20.33203125" style="39" customWidth="1"/>
    <col min="29" max="29" width="16.5546875" style="39" customWidth="1"/>
    <col min="30" max="16384" width="11.5546875" style="39"/>
  </cols>
  <sheetData>
    <row r="1" spans="3:31" x14ac:dyDescent="0.3">
      <c r="G1" s="6" t="s">
        <v>877</v>
      </c>
      <c r="I1" s="2" t="s">
        <v>878</v>
      </c>
    </row>
    <row r="2" spans="3:31" x14ac:dyDescent="0.3">
      <c r="G2" s="255">
        <v>34500</v>
      </c>
      <c r="H2" s="257">
        <f>(I2-G2)/3</f>
        <v>11833.333333333334</v>
      </c>
      <c r="I2" s="255">
        <v>70000</v>
      </c>
    </row>
    <row r="4" spans="3:31" x14ac:dyDescent="0.3">
      <c r="G4" s="783" t="s">
        <v>879</v>
      </c>
      <c r="H4" s="783"/>
      <c r="I4" s="783"/>
    </row>
    <row r="5" spans="3:31" ht="63.6" x14ac:dyDescent="0.3">
      <c r="C5" s="102" t="s">
        <v>880</v>
      </c>
      <c r="D5" s="102" t="s">
        <v>881</v>
      </c>
      <c r="E5" s="102" t="s">
        <v>882</v>
      </c>
      <c r="F5" s="103" t="s">
        <v>883</v>
      </c>
      <c r="G5" s="103" t="s">
        <v>884</v>
      </c>
      <c r="H5" s="103" t="s">
        <v>885</v>
      </c>
      <c r="I5" s="103" t="s">
        <v>886</v>
      </c>
      <c r="J5" s="103" t="s">
        <v>887</v>
      </c>
      <c r="K5" s="103" t="s">
        <v>888</v>
      </c>
      <c r="M5" s="263" t="s">
        <v>889</v>
      </c>
      <c r="N5" s="263" t="s">
        <v>890</v>
      </c>
      <c r="O5" s="264" t="s">
        <v>891</v>
      </c>
      <c r="X5" s="102" t="s">
        <v>880</v>
      </c>
      <c r="Y5" s="102" t="s">
        <v>892</v>
      </c>
      <c r="Z5" s="102" t="s">
        <v>893</v>
      </c>
      <c r="AA5" s="102" t="s">
        <v>894</v>
      </c>
      <c r="AB5" s="102" t="s">
        <v>895</v>
      </c>
      <c r="AC5" s="102" t="s">
        <v>896</v>
      </c>
    </row>
    <row r="6" spans="3:31" ht="43.2" x14ac:dyDescent="0.3">
      <c r="C6" s="265" t="s">
        <v>897</v>
      </c>
      <c r="D6" s="266" t="s">
        <v>898</v>
      </c>
      <c r="E6" s="259" t="s">
        <v>899</v>
      </c>
      <c r="F6" s="265" t="s">
        <v>900</v>
      </c>
      <c r="G6" s="267">
        <v>3015</v>
      </c>
      <c r="H6" s="267">
        <v>2700</v>
      </c>
      <c r="I6" s="267">
        <v>3000</v>
      </c>
      <c r="J6" s="270">
        <f>SUM(G6:I6)</f>
        <v>8715</v>
      </c>
      <c r="K6" s="262">
        <f>+J6/$J$13</f>
        <v>0.24549295774647886</v>
      </c>
      <c r="M6" s="259">
        <v>2023</v>
      </c>
      <c r="N6" s="260">
        <f>+G2</f>
        <v>34500</v>
      </c>
      <c r="O6" s="261">
        <v>0.19</v>
      </c>
      <c r="X6" s="273" t="s">
        <v>897</v>
      </c>
      <c r="Y6" s="274">
        <v>0.1</v>
      </c>
      <c r="Z6" s="275">
        <v>1300</v>
      </c>
      <c r="AA6" s="275" t="s">
        <v>738</v>
      </c>
      <c r="AB6" s="276">
        <f>+Y6*J6</f>
        <v>871.5</v>
      </c>
      <c r="AC6" s="277">
        <f>3*Z6/AB6</f>
        <v>4.4750430292598971</v>
      </c>
      <c r="AD6" s="212"/>
      <c r="AE6" s="256"/>
    </row>
    <row r="7" spans="3:31" ht="31.2" x14ac:dyDescent="0.3">
      <c r="C7" s="265" t="s">
        <v>901</v>
      </c>
      <c r="D7" s="266" t="s">
        <v>902</v>
      </c>
      <c r="E7" s="259" t="s">
        <v>899</v>
      </c>
      <c r="F7" s="265" t="s">
        <v>903</v>
      </c>
      <c r="G7" s="267">
        <v>3011</v>
      </c>
      <c r="H7" s="267">
        <v>3500</v>
      </c>
      <c r="I7" s="267">
        <v>3997</v>
      </c>
      <c r="J7" s="270">
        <f t="shared" ref="J7:J12" si="0">SUM(G7:I7)</f>
        <v>10508</v>
      </c>
      <c r="K7" s="262">
        <f t="shared" ref="K7:K12" si="1">+J7/$J$13</f>
        <v>0.29599999999999999</v>
      </c>
      <c r="M7" s="259">
        <v>2024</v>
      </c>
      <c r="N7" s="260">
        <f>N6*(1+$O$10)</f>
        <v>43676.256723456703</v>
      </c>
      <c r="O7" s="262">
        <f>+(N7-N6)/N6</f>
        <v>0.26597845575236823</v>
      </c>
      <c r="X7" s="273" t="s">
        <v>901</v>
      </c>
      <c r="Y7" s="274">
        <v>0.05</v>
      </c>
      <c r="Z7" s="275">
        <v>1400</v>
      </c>
      <c r="AA7" s="275" t="s">
        <v>738</v>
      </c>
      <c r="AB7" s="276">
        <f t="shared" ref="AB7:AB12" si="2">+Y7*J7</f>
        <v>525.4</v>
      </c>
      <c r="AC7" s="277">
        <f t="shared" ref="AC7:AC13" si="3">3*Z7/AB7</f>
        <v>7.9939094023601065</v>
      </c>
      <c r="AE7" s="256"/>
    </row>
    <row r="8" spans="3:31" ht="43.2" x14ac:dyDescent="0.3">
      <c r="C8" s="265" t="s">
        <v>904</v>
      </c>
      <c r="D8" s="266" t="s">
        <v>902</v>
      </c>
      <c r="E8" s="259" t="s">
        <v>899</v>
      </c>
      <c r="F8" s="265" t="s">
        <v>905</v>
      </c>
      <c r="G8" s="267">
        <v>800</v>
      </c>
      <c r="H8" s="267">
        <v>1000</v>
      </c>
      <c r="I8" s="267">
        <v>1500</v>
      </c>
      <c r="J8" s="270">
        <f t="shared" si="0"/>
        <v>3300</v>
      </c>
      <c r="K8" s="262">
        <f t="shared" si="1"/>
        <v>9.295774647887324E-2</v>
      </c>
      <c r="M8" s="259">
        <v>2025</v>
      </c>
      <c r="N8" s="260">
        <f t="shared" ref="N8:N9" si="4">N7*(1+$O$10)</f>
        <v>55293.200039805699</v>
      </c>
      <c r="O8" s="262">
        <f>+(N8-N7)/N7</f>
        <v>0.26597845575236806</v>
      </c>
      <c r="X8" s="273" t="s">
        <v>904</v>
      </c>
      <c r="Y8" s="274">
        <v>0.1</v>
      </c>
      <c r="Z8" s="275">
        <v>100</v>
      </c>
      <c r="AA8" s="275" t="s">
        <v>739</v>
      </c>
      <c r="AB8" s="276">
        <f t="shared" si="2"/>
        <v>330</v>
      </c>
      <c r="AC8" s="277">
        <f t="shared" si="3"/>
        <v>0.90909090909090906</v>
      </c>
      <c r="AE8" s="256"/>
    </row>
    <row r="9" spans="3:31" ht="43.2" x14ac:dyDescent="0.3">
      <c r="C9" s="265" t="s">
        <v>906</v>
      </c>
      <c r="D9" s="266" t="s">
        <v>907</v>
      </c>
      <c r="E9" s="259" t="s">
        <v>899</v>
      </c>
      <c r="F9" s="265" t="s">
        <v>908</v>
      </c>
      <c r="G9" s="267">
        <v>850</v>
      </c>
      <c r="H9" s="267">
        <v>1000</v>
      </c>
      <c r="I9" s="267">
        <v>1200</v>
      </c>
      <c r="J9" s="270">
        <f t="shared" si="0"/>
        <v>3050</v>
      </c>
      <c r="K9" s="262">
        <f t="shared" si="1"/>
        <v>8.5915492957746475E-2</v>
      </c>
      <c r="M9" s="259">
        <v>2026</v>
      </c>
      <c r="N9" s="260">
        <f t="shared" si="4"/>
        <v>70000</v>
      </c>
      <c r="O9" s="262">
        <f>+(N9-N8)/N8</f>
        <v>0.26597845575236817</v>
      </c>
      <c r="X9" s="273" t="s">
        <v>906</v>
      </c>
      <c r="Y9" s="278">
        <v>0.1</v>
      </c>
      <c r="Z9" s="275">
        <v>100</v>
      </c>
      <c r="AA9" s="275" t="s">
        <v>739</v>
      </c>
      <c r="AB9" s="276">
        <f t="shared" si="2"/>
        <v>305</v>
      </c>
      <c r="AC9" s="277">
        <f t="shared" si="3"/>
        <v>0.98360655737704916</v>
      </c>
      <c r="AE9" s="256"/>
    </row>
    <row r="10" spans="3:31" ht="31.2" x14ac:dyDescent="0.3">
      <c r="C10" s="265" t="s">
        <v>909</v>
      </c>
      <c r="D10" s="266" t="s">
        <v>902</v>
      </c>
      <c r="E10" s="259" t="s">
        <v>899</v>
      </c>
      <c r="F10" s="265" t="s">
        <v>910</v>
      </c>
      <c r="G10" s="267">
        <v>300</v>
      </c>
      <c r="H10" s="267">
        <v>920</v>
      </c>
      <c r="I10" s="267">
        <v>1600</v>
      </c>
      <c r="J10" s="270">
        <f t="shared" si="0"/>
        <v>2820</v>
      </c>
      <c r="K10" s="262">
        <f t="shared" si="1"/>
        <v>7.9436619718309856E-2</v>
      </c>
      <c r="N10" s="39" t="s">
        <v>911</v>
      </c>
      <c r="O10" s="258">
        <v>0.26597845575236811</v>
      </c>
      <c r="X10" s="273" t="s">
        <v>909</v>
      </c>
      <c r="Y10" s="278">
        <v>0.2</v>
      </c>
      <c r="Z10" s="275">
        <v>750</v>
      </c>
      <c r="AA10" s="275" t="s">
        <v>738</v>
      </c>
      <c r="AB10" s="276">
        <f t="shared" si="2"/>
        <v>564</v>
      </c>
      <c r="AC10" s="277">
        <f t="shared" si="3"/>
        <v>3.9893617021276597</v>
      </c>
      <c r="AE10" s="256"/>
    </row>
    <row r="11" spans="3:31" ht="28.8" x14ac:dyDescent="0.3">
      <c r="C11" s="265" t="s">
        <v>912</v>
      </c>
      <c r="D11" s="266" t="s">
        <v>902</v>
      </c>
      <c r="E11" s="259" t="s">
        <v>913</v>
      </c>
      <c r="F11" s="265" t="s">
        <v>914</v>
      </c>
      <c r="G11" s="267">
        <v>0</v>
      </c>
      <c r="H11" s="267">
        <v>997</v>
      </c>
      <c r="I11" s="267">
        <v>1450</v>
      </c>
      <c r="J11" s="270">
        <f t="shared" si="0"/>
        <v>2447</v>
      </c>
      <c r="K11" s="262">
        <f t="shared" si="1"/>
        <v>6.8929577464788727E-2</v>
      </c>
      <c r="X11" s="273" t="s">
        <v>912</v>
      </c>
      <c r="Y11" s="278">
        <v>0.15</v>
      </c>
      <c r="Z11" s="275">
        <v>750</v>
      </c>
      <c r="AA11" s="275" t="s">
        <v>738</v>
      </c>
      <c r="AB11" s="276">
        <f t="shared" si="2"/>
        <v>367.05</v>
      </c>
      <c r="AC11" s="277">
        <f t="shared" si="3"/>
        <v>6.1299550469963222</v>
      </c>
      <c r="AE11" s="256"/>
    </row>
    <row r="12" spans="3:31" ht="43.2" x14ac:dyDescent="0.3">
      <c r="C12" s="265" t="s">
        <v>915</v>
      </c>
      <c r="D12" s="266" t="s">
        <v>916</v>
      </c>
      <c r="E12" s="259" t="s">
        <v>917</v>
      </c>
      <c r="F12" s="265" t="s">
        <v>918</v>
      </c>
      <c r="G12" s="267">
        <v>1200</v>
      </c>
      <c r="H12" s="267">
        <v>1500</v>
      </c>
      <c r="I12" s="267">
        <v>1960</v>
      </c>
      <c r="J12" s="270">
        <f t="shared" si="0"/>
        <v>4660</v>
      </c>
      <c r="K12" s="262">
        <f t="shared" si="1"/>
        <v>0.13126760563380283</v>
      </c>
      <c r="X12" s="273" t="s">
        <v>915</v>
      </c>
      <c r="Y12" s="278">
        <v>0.1</v>
      </c>
      <c r="Z12" s="275">
        <v>2500</v>
      </c>
      <c r="AA12" s="275" t="s">
        <v>738</v>
      </c>
      <c r="AB12" s="276">
        <f t="shared" si="2"/>
        <v>466</v>
      </c>
      <c r="AC12" s="277">
        <f t="shared" si="3"/>
        <v>16.094420600858371</v>
      </c>
      <c r="AE12" s="256"/>
    </row>
    <row r="13" spans="3:31" ht="21" x14ac:dyDescent="0.3">
      <c r="F13" s="268" t="s">
        <v>919</v>
      </c>
      <c r="G13" s="269">
        <f>SUM(G6:G12)</f>
        <v>9176</v>
      </c>
      <c r="H13" s="269">
        <f>SUM(H6:H12)</f>
        <v>11617</v>
      </c>
      <c r="I13" s="269">
        <f>SUM(I6:I12)</f>
        <v>14707</v>
      </c>
      <c r="J13" s="271">
        <f>SUM(J6:J12)</f>
        <v>35500</v>
      </c>
      <c r="K13" s="272">
        <f>SUM(K6:K12)</f>
        <v>0.99999999999999989</v>
      </c>
      <c r="X13" s="268" t="s">
        <v>887</v>
      </c>
      <c r="Y13" s="279">
        <f>SUMPRODUCT(Y6:Y12,K6:K12)</f>
        <v>9.6590140845070435E-2</v>
      </c>
      <c r="Z13" s="280">
        <f>SUM(Z6:Z12)</f>
        <v>6900</v>
      </c>
      <c r="AA13" s="280"/>
      <c r="AB13" s="280">
        <f>SUM(AB6:AB12)</f>
        <v>3428.9500000000003</v>
      </c>
      <c r="AC13" s="281">
        <f t="shared" si="3"/>
        <v>6.0368334329751088</v>
      </c>
    </row>
    <row r="14" spans="3:31" x14ac:dyDescent="0.3">
      <c r="F14" s="39"/>
      <c r="G14" s="257"/>
      <c r="H14" s="257"/>
      <c r="I14" s="257"/>
    </row>
    <row r="15" spans="3:31" x14ac:dyDescent="0.3">
      <c r="F15" s="2"/>
      <c r="G15" s="257"/>
      <c r="H15" s="257"/>
      <c r="I15" s="257"/>
    </row>
    <row r="16" spans="3:31" x14ac:dyDescent="0.3">
      <c r="F16" s="39"/>
    </row>
    <row r="17" s="39" customFormat="1" x14ac:dyDescent="0.3"/>
    <row r="18" s="39" customFormat="1" x14ac:dyDescent="0.3"/>
    <row r="19" s="39" customFormat="1" x14ac:dyDescent="0.3"/>
    <row r="20" s="39" customFormat="1" x14ac:dyDescent="0.3"/>
    <row r="21" s="39" customFormat="1" x14ac:dyDescent="0.3"/>
    <row r="22" s="39" customFormat="1" x14ac:dyDescent="0.3"/>
    <row r="23" s="39" customFormat="1" x14ac:dyDescent="0.3"/>
    <row r="24" s="39" customFormat="1" x14ac:dyDescent="0.3"/>
    <row r="25" s="39" customFormat="1" x14ac:dyDescent="0.3"/>
  </sheetData>
  <mergeCells count="1">
    <mergeCell ref="G4:I4"/>
  </mergeCells>
  <conditionalFormatting sqref="AC6:AC12">
    <cfRule type="colorScale" priority="4">
      <colorScale>
        <cfvo type="min"/>
        <cfvo type="percentile" val="50"/>
        <cfvo type="max"/>
        <color rgb="FF63BE7B"/>
        <color rgb="FFFFEB84"/>
        <color rgb="FFF8696B"/>
      </colorScale>
    </cfRule>
  </conditionalFormatting>
  <conditionalFormatting sqref="AA6:AA12">
    <cfRule type="containsText" dxfId="8" priority="2" operator="containsText" text="N">
      <formula>NOT(ISERROR(SEARCH("N",AA6)))</formula>
    </cfRule>
    <cfRule type="containsText" dxfId="7" priority="3" operator="containsText" text="SI">
      <formula>NOT(ISERROR(SEARCH("SI",AA6)))</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D451-6602-4ACC-BE15-5FE066E24816}">
  <sheetPr codeName="Hoja17">
    <tabColor rgb="FFFF0000"/>
  </sheetPr>
  <dimension ref="A3:WVP190"/>
  <sheetViews>
    <sheetView showGridLines="0" topLeftCell="V32" zoomScale="90" zoomScaleNormal="90" workbookViewId="0">
      <selection activeCell="AB48" sqref="AB48:AE48"/>
    </sheetView>
  </sheetViews>
  <sheetFormatPr baseColWidth="10" defaultColWidth="0" defaultRowHeight="13.2" x14ac:dyDescent="0.25"/>
  <cols>
    <col min="1" max="1" width="3.33203125" style="73" customWidth="1"/>
    <col min="2" max="2" width="7.109375" style="73" customWidth="1"/>
    <col min="3" max="4" width="11.44140625" style="73" customWidth="1"/>
    <col min="5" max="5" width="14.109375" style="73" bestFit="1" customWidth="1"/>
    <col min="6" max="6" width="9.6640625" style="73" customWidth="1"/>
    <col min="7" max="7" width="11.44140625" style="73" customWidth="1"/>
    <col min="8" max="8" width="14.33203125" style="73" bestFit="1" customWidth="1"/>
    <col min="9" max="9" width="15.5546875" style="73" bestFit="1" customWidth="1"/>
    <col min="10" max="10" width="2.33203125" style="73" customWidth="1"/>
    <col min="11" max="11" width="3.88671875" style="73" customWidth="1"/>
    <col min="12" max="12" width="2.44140625" style="73" customWidth="1"/>
    <col min="13" max="13" width="10.44140625" style="73" customWidth="1"/>
    <col min="14" max="14" width="8.44140625" style="73" customWidth="1"/>
    <col min="15" max="15" width="9.33203125" style="73" bestFit="1" customWidth="1"/>
    <col min="16" max="16" width="9.6640625" style="73" bestFit="1" customWidth="1"/>
    <col min="17" max="17" width="10.6640625" style="73" bestFit="1" customWidth="1"/>
    <col min="18" max="18" width="9.5546875" style="73" bestFit="1" customWidth="1"/>
    <col min="19" max="19" width="12.33203125" style="73" bestFit="1" customWidth="1"/>
    <col min="20" max="20" width="7.88671875" style="73" customWidth="1"/>
    <col min="21" max="21" width="11.44140625" style="73" customWidth="1"/>
    <col min="22" max="22" width="2.5546875" style="73" customWidth="1"/>
    <col min="23" max="23" width="4" style="73" customWidth="1"/>
    <col min="24" max="24" width="2.33203125" style="73" customWidth="1"/>
    <col min="25" max="25" width="12.33203125" style="73" customWidth="1"/>
    <col min="26" max="26" width="11.6640625" style="73" customWidth="1"/>
    <col min="27" max="27" width="9.88671875" style="73" bestFit="1" customWidth="1"/>
    <col min="28" max="28" width="10.88671875" style="73" bestFit="1" customWidth="1"/>
    <col min="29" max="30" width="8.6640625" style="73" customWidth="1"/>
    <col min="31" max="31" width="11.44140625" style="73" customWidth="1"/>
    <col min="32" max="32" width="14.6640625" style="73" customWidth="1"/>
    <col min="33" max="33" width="2.88671875" style="73" customWidth="1"/>
    <col min="34" max="34" width="11.44140625" style="73" customWidth="1"/>
    <col min="35" max="252" width="11.44140625" style="73" hidden="1"/>
    <col min="253" max="253" width="6.109375" style="73" hidden="1"/>
    <col min="254" max="254" width="7.109375" style="73" hidden="1"/>
    <col min="255" max="263" width="11.44140625" style="73" hidden="1"/>
    <col min="264" max="264" width="7.109375" style="73" hidden="1"/>
    <col min="265" max="508" width="11.44140625" style="73" hidden="1"/>
    <col min="509" max="509" width="6.109375" style="73" hidden="1"/>
    <col min="510" max="510" width="7.109375" style="73" hidden="1"/>
    <col min="511" max="519" width="11.44140625" style="73" hidden="1"/>
    <col min="520" max="520" width="7.109375" style="73" hidden="1"/>
    <col min="521" max="764" width="11.44140625" style="73" hidden="1"/>
    <col min="765" max="765" width="6.109375" style="73" hidden="1"/>
    <col min="766" max="766" width="7.109375" style="73" hidden="1"/>
    <col min="767" max="775" width="11.44140625" style="73" hidden="1"/>
    <col min="776" max="776" width="7.109375" style="73" hidden="1"/>
    <col min="777" max="1020" width="11.44140625" style="73" hidden="1"/>
    <col min="1021" max="1021" width="6.109375" style="73" hidden="1"/>
    <col min="1022" max="1022" width="7.109375" style="73" hidden="1"/>
    <col min="1023" max="1031" width="11.44140625" style="73" hidden="1"/>
    <col min="1032" max="1032" width="7.109375" style="73" hidden="1"/>
    <col min="1033" max="1276" width="11.44140625" style="73" hidden="1"/>
    <col min="1277" max="1277" width="6.109375" style="73" hidden="1"/>
    <col min="1278" max="1278" width="7.109375" style="73" hidden="1"/>
    <col min="1279" max="1287" width="11.44140625" style="73" hidden="1"/>
    <col min="1288" max="1288" width="7.109375" style="73" hidden="1"/>
    <col min="1289" max="1532" width="11.44140625" style="73" hidden="1"/>
    <col min="1533" max="1533" width="6.109375" style="73" hidden="1"/>
    <col min="1534" max="1534" width="7.109375" style="73" hidden="1"/>
    <col min="1535" max="1543" width="11.44140625" style="73" hidden="1"/>
    <col min="1544" max="1544" width="7.109375" style="73" hidden="1"/>
    <col min="1545" max="1788" width="11.44140625" style="73" hidden="1"/>
    <col min="1789" max="1789" width="6.109375" style="73" hidden="1"/>
    <col min="1790" max="1790" width="7.109375" style="73" hidden="1"/>
    <col min="1791" max="1799" width="11.44140625" style="73" hidden="1"/>
    <col min="1800" max="1800" width="7.109375" style="73" hidden="1"/>
    <col min="1801" max="2044" width="11.44140625" style="73" hidden="1"/>
    <col min="2045" max="2045" width="6.109375" style="73" hidden="1"/>
    <col min="2046" max="2046" width="7.109375" style="73" hidden="1"/>
    <col min="2047" max="2055" width="11.44140625" style="73" hidden="1"/>
    <col min="2056" max="2056" width="7.109375" style="73" hidden="1"/>
    <col min="2057" max="2300" width="11.44140625" style="73" hidden="1"/>
    <col min="2301" max="2301" width="6.109375" style="73" hidden="1"/>
    <col min="2302" max="2302" width="7.109375" style="73" hidden="1"/>
    <col min="2303" max="2311" width="11.44140625" style="73" hidden="1"/>
    <col min="2312" max="2312" width="7.109375" style="73" hidden="1"/>
    <col min="2313" max="2556" width="11.44140625" style="73" hidden="1"/>
    <col min="2557" max="2557" width="6.109375" style="73" hidden="1"/>
    <col min="2558" max="2558" width="7.109375" style="73" hidden="1"/>
    <col min="2559" max="2567" width="11.44140625" style="73" hidden="1"/>
    <col min="2568" max="2568" width="7.109375" style="73" hidden="1"/>
    <col min="2569" max="2812" width="11.44140625" style="73" hidden="1"/>
    <col min="2813" max="2813" width="6.109375" style="73" hidden="1"/>
    <col min="2814" max="2814" width="7.109375" style="73" hidden="1"/>
    <col min="2815" max="2823" width="11.44140625" style="73" hidden="1"/>
    <col min="2824" max="2824" width="7.109375" style="73" hidden="1"/>
    <col min="2825" max="3068" width="11.44140625" style="73" hidden="1"/>
    <col min="3069" max="3069" width="6.109375" style="73" hidden="1"/>
    <col min="3070" max="3070" width="7.109375" style="73" hidden="1"/>
    <col min="3071" max="3079" width="11.44140625" style="73" hidden="1"/>
    <col min="3080" max="3080" width="7.109375" style="73" hidden="1"/>
    <col min="3081" max="3324" width="11.44140625" style="73" hidden="1"/>
    <col min="3325" max="3325" width="6.109375" style="73" hidden="1"/>
    <col min="3326" max="3326" width="7.109375" style="73" hidden="1"/>
    <col min="3327" max="3335" width="11.44140625" style="73" hidden="1"/>
    <col min="3336" max="3336" width="7.109375" style="73" hidden="1"/>
    <col min="3337" max="3580" width="11.44140625" style="73" hidden="1"/>
    <col min="3581" max="3581" width="6.109375" style="73" hidden="1"/>
    <col min="3582" max="3582" width="7.109375" style="73" hidden="1"/>
    <col min="3583" max="3591" width="11.44140625" style="73" hidden="1"/>
    <col min="3592" max="3592" width="7.109375" style="73" hidden="1"/>
    <col min="3593" max="3836" width="11.44140625" style="73" hidden="1"/>
    <col min="3837" max="3837" width="6.109375" style="73" hidden="1"/>
    <col min="3838" max="3838" width="7.109375" style="73" hidden="1"/>
    <col min="3839" max="3847" width="11.44140625" style="73" hidden="1"/>
    <col min="3848" max="3848" width="7.109375" style="73" hidden="1"/>
    <col min="3849" max="4092" width="11.44140625" style="73" hidden="1"/>
    <col min="4093" max="4093" width="6.109375" style="73" hidden="1"/>
    <col min="4094" max="4094" width="7.109375" style="73" hidden="1"/>
    <col min="4095" max="4103" width="11.44140625" style="73" hidden="1"/>
    <col min="4104" max="4104" width="7.109375" style="73" hidden="1"/>
    <col min="4105" max="4348" width="11.44140625" style="73" hidden="1"/>
    <col min="4349" max="4349" width="6.109375" style="73" hidden="1"/>
    <col min="4350" max="4350" width="7.109375" style="73" hidden="1"/>
    <col min="4351" max="4359" width="11.44140625" style="73" hidden="1"/>
    <col min="4360" max="4360" width="7.109375" style="73" hidden="1"/>
    <col min="4361" max="4604" width="11.44140625" style="73" hidden="1"/>
    <col min="4605" max="4605" width="6.109375" style="73" hidden="1"/>
    <col min="4606" max="4606" width="7.109375" style="73" hidden="1"/>
    <col min="4607" max="4615" width="11.44140625" style="73" hidden="1"/>
    <col min="4616" max="4616" width="7.109375" style="73" hidden="1"/>
    <col min="4617" max="4860" width="11.44140625" style="73" hidden="1"/>
    <col min="4861" max="4861" width="6.109375" style="73" hidden="1"/>
    <col min="4862" max="4862" width="7.109375" style="73" hidden="1"/>
    <col min="4863" max="4871" width="11.44140625" style="73" hidden="1"/>
    <col min="4872" max="4872" width="7.109375" style="73" hidden="1"/>
    <col min="4873" max="5116" width="11.44140625" style="73" hidden="1"/>
    <col min="5117" max="5117" width="6.109375" style="73" hidden="1"/>
    <col min="5118" max="5118" width="7.109375" style="73" hidden="1"/>
    <col min="5119" max="5127" width="11.44140625" style="73" hidden="1"/>
    <col min="5128" max="5128" width="7.109375" style="73" hidden="1"/>
    <col min="5129" max="5372" width="11.44140625" style="73" hidden="1"/>
    <col min="5373" max="5373" width="6.109375" style="73" hidden="1"/>
    <col min="5374" max="5374" width="7.109375" style="73" hidden="1"/>
    <col min="5375" max="5383" width="11.44140625" style="73" hidden="1"/>
    <col min="5384" max="5384" width="7.109375" style="73" hidden="1"/>
    <col min="5385" max="5628" width="11.44140625" style="73" hidden="1"/>
    <col min="5629" max="5629" width="6.109375" style="73" hidden="1"/>
    <col min="5630" max="5630" width="7.109375" style="73" hidden="1"/>
    <col min="5631" max="5639" width="11.44140625" style="73" hidden="1"/>
    <col min="5640" max="5640" width="7.109375" style="73" hidden="1"/>
    <col min="5641" max="5884" width="11.44140625" style="73" hidden="1"/>
    <col min="5885" max="5885" width="6.109375" style="73" hidden="1"/>
    <col min="5886" max="5886" width="7.109375" style="73" hidden="1"/>
    <col min="5887" max="5895" width="11.44140625" style="73" hidden="1"/>
    <col min="5896" max="5896" width="7.109375" style="73" hidden="1"/>
    <col min="5897" max="6140" width="11.44140625" style="73" hidden="1"/>
    <col min="6141" max="6141" width="6.109375" style="73" hidden="1"/>
    <col min="6142" max="6142" width="7.109375" style="73" hidden="1"/>
    <col min="6143" max="6151" width="11.44140625" style="73" hidden="1"/>
    <col min="6152" max="6152" width="7.109375" style="73" hidden="1"/>
    <col min="6153" max="6396" width="11.44140625" style="73" hidden="1"/>
    <col min="6397" max="6397" width="6.109375" style="73" hidden="1"/>
    <col min="6398" max="6398" width="7.109375" style="73" hidden="1"/>
    <col min="6399" max="6407" width="11.44140625" style="73" hidden="1"/>
    <col min="6408" max="6408" width="7.109375" style="73" hidden="1"/>
    <col min="6409" max="6652" width="11.44140625" style="73" hidden="1"/>
    <col min="6653" max="6653" width="6.109375" style="73" hidden="1"/>
    <col min="6654" max="6654" width="7.109375" style="73" hidden="1"/>
    <col min="6655" max="6663" width="11.44140625" style="73" hidden="1"/>
    <col min="6664" max="6664" width="7.109375" style="73" hidden="1"/>
    <col min="6665" max="6908" width="11.44140625" style="73" hidden="1"/>
    <col min="6909" max="6909" width="6.109375" style="73" hidden="1"/>
    <col min="6910" max="6910" width="7.109375" style="73" hidden="1"/>
    <col min="6911" max="6919" width="11.44140625" style="73" hidden="1"/>
    <col min="6920" max="6920" width="7.109375" style="73" hidden="1"/>
    <col min="6921" max="7164" width="11.44140625" style="73" hidden="1"/>
    <col min="7165" max="7165" width="6.109375" style="73" hidden="1"/>
    <col min="7166" max="7166" width="7.109375" style="73" hidden="1"/>
    <col min="7167" max="7175" width="11.44140625" style="73" hidden="1"/>
    <col min="7176" max="7176" width="7.109375" style="73" hidden="1"/>
    <col min="7177" max="7420" width="11.44140625" style="73" hidden="1"/>
    <col min="7421" max="7421" width="6.109375" style="73" hidden="1"/>
    <col min="7422" max="7422" width="7.109375" style="73" hidden="1"/>
    <col min="7423" max="7431" width="11.44140625" style="73" hidden="1"/>
    <col min="7432" max="7432" width="7.109375" style="73" hidden="1"/>
    <col min="7433" max="7676" width="11.44140625" style="73" hidden="1"/>
    <col min="7677" max="7677" width="6.109375" style="73" hidden="1"/>
    <col min="7678" max="7678" width="7.109375" style="73" hidden="1"/>
    <col min="7679" max="7687" width="11.44140625" style="73" hidden="1"/>
    <col min="7688" max="7688" width="7.109375" style="73" hidden="1"/>
    <col min="7689" max="7932" width="11.44140625" style="73" hidden="1"/>
    <col min="7933" max="7933" width="6.109375" style="73" hidden="1"/>
    <col min="7934" max="7934" width="7.109375" style="73" hidden="1"/>
    <col min="7935" max="7943" width="11.44140625" style="73" hidden="1"/>
    <col min="7944" max="7944" width="7.109375" style="73" hidden="1"/>
    <col min="7945" max="8188" width="11.44140625" style="73" hidden="1"/>
    <col min="8189" max="8189" width="6.109375" style="73" hidden="1"/>
    <col min="8190" max="8190" width="7.109375" style="73" hidden="1"/>
    <col min="8191" max="8199" width="11.44140625" style="73" hidden="1"/>
    <col min="8200" max="8200" width="7.109375" style="73" hidden="1"/>
    <col min="8201" max="8444" width="11.44140625" style="73" hidden="1"/>
    <col min="8445" max="8445" width="6.109375" style="73" hidden="1"/>
    <col min="8446" max="8446" width="7.109375" style="73" hidden="1"/>
    <col min="8447" max="8455" width="11.44140625" style="73" hidden="1"/>
    <col min="8456" max="8456" width="7.109375" style="73" hidden="1"/>
    <col min="8457" max="8700" width="11.44140625" style="73" hidden="1"/>
    <col min="8701" max="8701" width="6.109375" style="73" hidden="1"/>
    <col min="8702" max="8702" width="7.109375" style="73" hidden="1"/>
    <col min="8703" max="8711" width="11.44140625" style="73" hidden="1"/>
    <col min="8712" max="8712" width="7.109375" style="73" hidden="1"/>
    <col min="8713" max="8956" width="11.44140625" style="73" hidden="1"/>
    <col min="8957" max="8957" width="6.109375" style="73" hidden="1"/>
    <col min="8958" max="8958" width="7.109375" style="73" hidden="1"/>
    <col min="8959" max="8967" width="11.44140625" style="73" hidden="1"/>
    <col min="8968" max="8968" width="7.109375" style="73" hidden="1"/>
    <col min="8969" max="9212" width="11.44140625" style="73" hidden="1"/>
    <col min="9213" max="9213" width="6.109375" style="73" hidden="1"/>
    <col min="9214" max="9214" width="7.109375" style="73" hidden="1"/>
    <col min="9215" max="9223" width="11.44140625" style="73" hidden="1"/>
    <col min="9224" max="9224" width="7.109375" style="73" hidden="1"/>
    <col min="9225" max="9468" width="11.44140625" style="73" hidden="1"/>
    <col min="9469" max="9469" width="6.109375" style="73" hidden="1"/>
    <col min="9470" max="9470" width="7.109375" style="73" hidden="1"/>
    <col min="9471" max="9479" width="11.44140625" style="73" hidden="1"/>
    <col min="9480" max="9480" width="7.109375" style="73" hidden="1"/>
    <col min="9481" max="9724" width="11.44140625" style="73" hidden="1"/>
    <col min="9725" max="9725" width="6.109375" style="73" hidden="1"/>
    <col min="9726" max="9726" width="7.109375" style="73" hidden="1"/>
    <col min="9727" max="9735" width="11.44140625" style="73" hidden="1"/>
    <col min="9736" max="9736" width="7.109375" style="73" hidden="1"/>
    <col min="9737" max="9980" width="11.44140625" style="73" hidden="1"/>
    <col min="9981" max="9981" width="6.109375" style="73" hidden="1"/>
    <col min="9982" max="9982" width="7.109375" style="73" hidden="1"/>
    <col min="9983" max="9991" width="11.44140625" style="73" hidden="1"/>
    <col min="9992" max="9992" width="7.109375" style="73" hidden="1"/>
    <col min="9993" max="10236" width="11.44140625" style="73" hidden="1"/>
    <col min="10237" max="10237" width="6.109375" style="73" hidden="1"/>
    <col min="10238" max="10238" width="7.109375" style="73" hidden="1"/>
    <col min="10239" max="10247" width="11.44140625" style="73" hidden="1"/>
    <col min="10248" max="10248" width="7.109375" style="73" hidden="1"/>
    <col min="10249" max="10492" width="11.44140625" style="73" hidden="1"/>
    <col min="10493" max="10493" width="6.109375" style="73" hidden="1"/>
    <col min="10494" max="10494" width="7.109375" style="73" hidden="1"/>
    <col min="10495" max="10503" width="11.44140625" style="73" hidden="1"/>
    <col min="10504" max="10504" width="7.109375" style="73" hidden="1"/>
    <col min="10505" max="10748" width="11.44140625" style="73" hidden="1"/>
    <col min="10749" max="10749" width="6.109375" style="73" hidden="1"/>
    <col min="10750" max="10750" width="7.109375" style="73" hidden="1"/>
    <col min="10751" max="10759" width="11.44140625" style="73" hidden="1"/>
    <col min="10760" max="10760" width="7.109375" style="73" hidden="1"/>
    <col min="10761" max="11004" width="11.44140625" style="73" hidden="1"/>
    <col min="11005" max="11005" width="6.109375" style="73" hidden="1"/>
    <col min="11006" max="11006" width="7.109375" style="73" hidden="1"/>
    <col min="11007" max="11015" width="11.44140625" style="73" hidden="1"/>
    <col min="11016" max="11016" width="7.109375" style="73" hidden="1"/>
    <col min="11017" max="11260" width="11.44140625" style="73" hidden="1"/>
    <col min="11261" max="11261" width="6.109375" style="73" hidden="1"/>
    <col min="11262" max="11262" width="7.109375" style="73" hidden="1"/>
    <col min="11263" max="11271" width="11.44140625" style="73" hidden="1"/>
    <col min="11272" max="11272" width="7.109375" style="73" hidden="1"/>
    <col min="11273" max="11516" width="11.44140625" style="73" hidden="1"/>
    <col min="11517" max="11517" width="6.109375" style="73" hidden="1"/>
    <col min="11518" max="11518" width="7.109375" style="73" hidden="1"/>
    <col min="11519" max="11527" width="11.44140625" style="73" hidden="1"/>
    <col min="11528" max="11528" width="7.109375" style="73" hidden="1"/>
    <col min="11529" max="11772" width="11.44140625" style="73" hidden="1"/>
    <col min="11773" max="11773" width="6.109375" style="73" hidden="1"/>
    <col min="11774" max="11774" width="7.109375" style="73" hidden="1"/>
    <col min="11775" max="11783" width="11.44140625" style="73" hidden="1"/>
    <col min="11784" max="11784" width="7.109375" style="73" hidden="1"/>
    <col min="11785" max="12028" width="11.44140625" style="73" hidden="1"/>
    <col min="12029" max="12029" width="6.109375" style="73" hidden="1"/>
    <col min="12030" max="12030" width="7.109375" style="73" hidden="1"/>
    <col min="12031" max="12039" width="11.44140625" style="73" hidden="1"/>
    <col min="12040" max="12040" width="7.109375" style="73" hidden="1"/>
    <col min="12041" max="12284" width="11.44140625" style="73" hidden="1"/>
    <col min="12285" max="12285" width="6.109375" style="73" hidden="1"/>
    <col min="12286" max="12286" width="7.109375" style="73" hidden="1"/>
    <col min="12287" max="12295" width="11.44140625" style="73" hidden="1"/>
    <col min="12296" max="12296" width="7.109375" style="73" hidden="1"/>
    <col min="12297" max="12540" width="11.44140625" style="73" hidden="1"/>
    <col min="12541" max="12541" width="6.109375" style="73" hidden="1"/>
    <col min="12542" max="12542" width="7.109375" style="73" hidden="1"/>
    <col min="12543" max="12551" width="11.44140625" style="73" hidden="1"/>
    <col min="12552" max="12552" width="7.109375" style="73" hidden="1"/>
    <col min="12553" max="12796" width="11.44140625" style="73" hidden="1"/>
    <col min="12797" max="12797" width="6.109375" style="73" hidden="1"/>
    <col min="12798" max="12798" width="7.109375" style="73" hidden="1"/>
    <col min="12799" max="12807" width="11.44140625" style="73" hidden="1"/>
    <col min="12808" max="12808" width="7.109375" style="73" hidden="1"/>
    <col min="12809" max="13052" width="11.44140625" style="73" hidden="1"/>
    <col min="13053" max="13053" width="6.109375" style="73" hidden="1"/>
    <col min="13054" max="13054" width="7.109375" style="73" hidden="1"/>
    <col min="13055" max="13063" width="11.44140625" style="73" hidden="1"/>
    <col min="13064" max="13064" width="7.109375" style="73" hidden="1"/>
    <col min="13065" max="13308" width="11.44140625" style="73" hidden="1"/>
    <col min="13309" max="13309" width="6.109375" style="73" hidden="1"/>
    <col min="13310" max="13310" width="7.109375" style="73" hidden="1"/>
    <col min="13311" max="13319" width="11.44140625" style="73" hidden="1"/>
    <col min="13320" max="13320" width="7.109375" style="73" hidden="1"/>
    <col min="13321" max="13564" width="11.44140625" style="73" hidden="1"/>
    <col min="13565" max="13565" width="6.109375" style="73" hidden="1"/>
    <col min="13566" max="13566" width="7.109375" style="73" hidden="1"/>
    <col min="13567" max="13575" width="11.44140625" style="73" hidden="1"/>
    <col min="13576" max="13576" width="7.109375" style="73" hidden="1"/>
    <col min="13577" max="13820" width="11.44140625" style="73" hidden="1"/>
    <col min="13821" max="13821" width="6.109375" style="73" hidden="1"/>
    <col min="13822" max="13822" width="7.109375" style="73" hidden="1"/>
    <col min="13823" max="13831" width="11.44140625" style="73" hidden="1"/>
    <col min="13832" max="13832" width="7.109375" style="73" hidden="1"/>
    <col min="13833" max="14076" width="11.44140625" style="73" hidden="1"/>
    <col min="14077" max="14077" width="6.109375" style="73" hidden="1"/>
    <col min="14078" max="14078" width="7.109375" style="73" hidden="1"/>
    <col min="14079" max="14087" width="11.44140625" style="73" hidden="1"/>
    <col min="14088" max="14088" width="7.109375" style="73" hidden="1"/>
    <col min="14089" max="14332" width="11.44140625" style="73" hidden="1"/>
    <col min="14333" max="14333" width="6.109375" style="73" hidden="1"/>
    <col min="14334" max="14334" width="7.109375" style="73" hidden="1"/>
    <col min="14335" max="14343" width="11.44140625" style="73" hidden="1"/>
    <col min="14344" max="14344" width="7.109375" style="73" hidden="1"/>
    <col min="14345" max="14588" width="11.44140625" style="73" hidden="1"/>
    <col min="14589" max="14589" width="6.109375" style="73" hidden="1"/>
    <col min="14590" max="14590" width="7.109375" style="73" hidden="1"/>
    <col min="14591" max="14599" width="11.44140625" style="73" hidden="1"/>
    <col min="14600" max="14600" width="7.109375" style="73" hidden="1"/>
    <col min="14601" max="14844" width="11.44140625" style="73" hidden="1"/>
    <col min="14845" max="14845" width="6.109375" style="73" hidden="1"/>
    <col min="14846" max="14846" width="7.109375" style="73" hidden="1"/>
    <col min="14847" max="14855" width="11.44140625" style="73" hidden="1"/>
    <col min="14856" max="14856" width="7.109375" style="73" hidden="1"/>
    <col min="14857" max="15100" width="11.44140625" style="73" hidden="1"/>
    <col min="15101" max="15101" width="6.109375" style="73" hidden="1"/>
    <col min="15102" max="15102" width="7.109375" style="73" hidden="1"/>
    <col min="15103" max="15111" width="11.44140625" style="73" hidden="1"/>
    <col min="15112" max="15112" width="7.109375" style="73" hidden="1"/>
    <col min="15113" max="15356" width="11.44140625" style="73" hidden="1"/>
    <col min="15357" max="15357" width="6.109375" style="73" hidden="1"/>
    <col min="15358" max="15358" width="7.109375" style="73" hidden="1"/>
    <col min="15359" max="15367" width="11.44140625" style="73" hidden="1"/>
    <col min="15368" max="15368" width="7.109375" style="73" hidden="1"/>
    <col min="15369" max="15612" width="11.44140625" style="73" hidden="1"/>
    <col min="15613" max="15613" width="6.109375" style="73" hidden="1"/>
    <col min="15614" max="15614" width="7.109375" style="73" hidden="1"/>
    <col min="15615" max="15623" width="11.44140625" style="73" hidden="1"/>
    <col min="15624" max="15624" width="7.109375" style="73" hidden="1"/>
    <col min="15625" max="15868" width="11.44140625" style="73" hidden="1"/>
    <col min="15869" max="15869" width="6.109375" style="73" hidden="1"/>
    <col min="15870" max="15870" width="7.109375" style="73" hidden="1"/>
    <col min="15871" max="15879" width="11.44140625" style="73" hidden="1"/>
    <col min="15880" max="15880" width="7.109375" style="73" hidden="1"/>
    <col min="15881" max="16124" width="11.44140625" style="73" hidden="1"/>
    <col min="16125" max="16125" width="6.109375" style="73" hidden="1"/>
    <col min="16126" max="16126" width="7.109375" style="73" hidden="1"/>
    <col min="16127" max="16135" width="11.44140625" style="73" hidden="1"/>
    <col min="16136" max="16136" width="7.109375" style="73" hidden="1"/>
    <col min="16137" max="16384" width="11.44140625" style="73" hidden="1"/>
  </cols>
  <sheetData>
    <row r="3" spans="2:33" ht="13.8" thickBot="1" x14ac:dyDescent="0.3"/>
    <row r="4" spans="2:33" x14ac:dyDescent="0.25">
      <c r="B4" s="74"/>
      <c r="C4" s="75"/>
      <c r="D4" s="75"/>
      <c r="E4" s="75"/>
      <c r="F4" s="75"/>
      <c r="G4" s="75"/>
      <c r="H4" s="75"/>
      <c r="I4" s="75"/>
      <c r="J4" s="76"/>
      <c r="L4" s="83"/>
      <c r="M4" s="84"/>
      <c r="N4" s="84"/>
      <c r="O4" s="84"/>
      <c r="P4" s="84"/>
      <c r="Q4" s="84"/>
      <c r="R4" s="84"/>
      <c r="S4" s="84"/>
      <c r="T4" s="84"/>
      <c r="U4" s="84"/>
      <c r="V4" s="85"/>
      <c r="X4" s="83"/>
      <c r="Y4" s="84"/>
      <c r="Z4" s="84"/>
      <c r="AA4" s="84"/>
      <c r="AB4" s="84"/>
      <c r="AC4" s="84"/>
      <c r="AD4" s="84"/>
      <c r="AE4" s="84"/>
      <c r="AF4" s="84"/>
      <c r="AG4" s="85"/>
    </row>
    <row r="5" spans="2:33" x14ac:dyDescent="0.25">
      <c r="B5" s="77"/>
      <c r="C5" s="78"/>
      <c r="D5" s="289" t="s">
        <v>920</v>
      </c>
      <c r="E5" s="285" t="s">
        <v>921</v>
      </c>
      <c r="F5" s="78"/>
      <c r="G5" s="78"/>
      <c r="H5" s="286" t="s">
        <v>922</v>
      </c>
      <c r="I5" s="286" t="s">
        <v>923</v>
      </c>
      <c r="J5" s="79"/>
      <c r="L5" s="86"/>
      <c r="M5" s="87" t="s">
        <v>924</v>
      </c>
      <c r="N5" s="88"/>
      <c r="O5" s="88"/>
      <c r="P5" s="88"/>
      <c r="Q5" s="88"/>
      <c r="R5" s="88"/>
      <c r="S5" s="88"/>
      <c r="T5" s="88"/>
      <c r="U5" s="88"/>
      <c r="V5" s="89"/>
      <c r="X5" s="86"/>
      <c r="Y5" s="87" t="s">
        <v>925</v>
      </c>
      <c r="Z5" s="88"/>
      <c r="AA5" s="88"/>
      <c r="AB5" s="88"/>
      <c r="AC5" s="88"/>
      <c r="AD5" s="88"/>
      <c r="AE5" s="88"/>
      <c r="AF5" s="88"/>
      <c r="AG5" s="89"/>
    </row>
    <row r="6" spans="2:33" x14ac:dyDescent="0.25">
      <c r="B6" s="77"/>
      <c r="C6" s="78"/>
      <c r="D6" s="288" t="s">
        <v>926</v>
      </c>
      <c r="E6" s="284">
        <v>1</v>
      </c>
      <c r="F6" s="78"/>
      <c r="G6" s="78"/>
      <c r="H6" s="287">
        <v>3</v>
      </c>
      <c r="I6" s="287">
        <v>0.57999999999999996</v>
      </c>
      <c r="J6" s="79"/>
      <c r="L6" s="86"/>
      <c r="M6" s="87"/>
      <c r="N6" s="88"/>
      <c r="O6" s="88"/>
      <c r="P6" s="88"/>
      <c r="Q6" s="88"/>
      <c r="R6" s="88"/>
      <c r="S6" s="88"/>
      <c r="T6" s="88"/>
      <c r="U6" s="88"/>
      <c r="V6" s="89"/>
      <c r="X6" s="86"/>
      <c r="Y6" s="88"/>
      <c r="Z6" s="88"/>
      <c r="AA6" s="88"/>
      <c r="AB6" s="88"/>
      <c r="AC6" s="88"/>
      <c r="AD6" s="88"/>
      <c r="AE6" s="88"/>
      <c r="AF6" s="88"/>
      <c r="AG6" s="89"/>
    </row>
    <row r="7" spans="2:33" x14ac:dyDescent="0.25">
      <c r="B7" s="77"/>
      <c r="C7" s="78"/>
      <c r="D7" s="288" t="s">
        <v>927</v>
      </c>
      <c r="E7" s="284">
        <v>2</v>
      </c>
      <c r="F7" s="78"/>
      <c r="G7" s="78"/>
      <c r="H7" s="287">
        <v>4</v>
      </c>
      <c r="I7" s="287">
        <v>0.9</v>
      </c>
      <c r="J7" s="79"/>
      <c r="L7" s="86"/>
      <c r="M7" s="88"/>
      <c r="N7" s="88"/>
      <c r="O7" s="88"/>
      <c r="P7" s="88"/>
      <c r="Q7" s="88"/>
      <c r="R7" s="78"/>
      <c r="S7" s="78"/>
      <c r="T7" s="78"/>
      <c r="U7" s="78"/>
      <c r="V7" s="79"/>
      <c r="X7" s="86"/>
      <c r="Y7" s="90" t="s">
        <v>928</v>
      </c>
      <c r="Z7" s="88"/>
      <c r="AA7" s="88"/>
      <c r="AB7" s="88"/>
      <c r="AC7" s="88"/>
      <c r="AD7" s="88"/>
      <c r="AE7" s="88"/>
      <c r="AF7" s="88"/>
      <c r="AG7" s="89"/>
    </row>
    <row r="8" spans="2:33" x14ac:dyDescent="0.25">
      <c r="B8" s="77"/>
      <c r="C8" s="78"/>
      <c r="D8" s="288" t="s">
        <v>929</v>
      </c>
      <c r="E8" s="284">
        <v>3</v>
      </c>
      <c r="F8" s="78"/>
      <c r="G8" s="78"/>
      <c r="H8" s="287">
        <v>5</v>
      </c>
      <c r="I8" s="287">
        <v>1.1200000000000001</v>
      </c>
      <c r="J8" s="79"/>
      <c r="L8" s="86"/>
      <c r="M8" s="87" t="str">
        <f>"1. CRITERIO: "&amp;H24</f>
        <v>1. CRITERIO: GESTIÓN HUMANA</v>
      </c>
      <c r="N8" s="88"/>
      <c r="O8" s="88"/>
      <c r="P8" s="88"/>
      <c r="Q8" s="88"/>
      <c r="R8" s="78"/>
      <c r="S8" s="78"/>
      <c r="T8" s="78"/>
      <c r="U8" s="78"/>
      <c r="V8" s="79"/>
      <c r="X8" s="86"/>
      <c r="Y8" s="90"/>
      <c r="Z8" s="88"/>
      <c r="AA8" s="88"/>
      <c r="AB8" s="88"/>
      <c r="AC8" s="88"/>
      <c r="AD8" s="88"/>
      <c r="AE8" s="88"/>
      <c r="AF8" s="88"/>
      <c r="AG8" s="89"/>
    </row>
    <row r="9" spans="2:33" x14ac:dyDescent="0.25">
      <c r="B9" s="77"/>
      <c r="C9" s="78"/>
      <c r="D9" s="288" t="s">
        <v>930</v>
      </c>
      <c r="E9" s="284">
        <v>4</v>
      </c>
      <c r="F9" s="78"/>
      <c r="G9" s="78"/>
      <c r="H9" s="287">
        <v>6</v>
      </c>
      <c r="I9" s="287">
        <v>1.24</v>
      </c>
      <c r="J9" s="79"/>
      <c r="L9" s="86"/>
      <c r="M9" s="78"/>
      <c r="N9" s="88"/>
      <c r="O9" s="88"/>
      <c r="P9" s="88"/>
      <c r="Q9" s="88"/>
      <c r="R9" s="78"/>
      <c r="S9" s="78"/>
      <c r="T9" s="78"/>
      <c r="U9" s="78"/>
      <c r="V9" s="79"/>
      <c r="X9" s="86"/>
      <c r="Y9" s="91"/>
      <c r="Z9" s="92" t="str">
        <f>+I24</f>
        <v>GH</v>
      </c>
      <c r="AA9" s="92" t="str">
        <f>+I25</f>
        <v>MK</v>
      </c>
      <c r="AB9" s="92" t="str">
        <f>+I26</f>
        <v>FI</v>
      </c>
      <c r="AC9" s="92" t="str">
        <f>+I27</f>
        <v>PN</v>
      </c>
      <c r="AD9" s="92" t="str">
        <f>+I28</f>
        <v>LG</v>
      </c>
      <c r="AE9" s="78"/>
      <c r="AF9" s="88"/>
      <c r="AG9" s="89"/>
    </row>
    <row r="10" spans="2:33" x14ac:dyDescent="0.25">
      <c r="B10" s="77"/>
      <c r="C10" s="78"/>
      <c r="D10" s="288" t="s">
        <v>931</v>
      </c>
      <c r="E10" s="284">
        <v>5</v>
      </c>
      <c r="F10" s="78"/>
      <c r="G10" s="78"/>
      <c r="H10" s="287">
        <v>7</v>
      </c>
      <c r="I10" s="287">
        <v>1.32</v>
      </c>
      <c r="J10" s="79"/>
      <c r="L10" s="86"/>
      <c r="M10" s="90" t="s">
        <v>928</v>
      </c>
      <c r="N10" s="88"/>
      <c r="O10" s="88"/>
      <c r="P10" s="88"/>
      <c r="Q10" s="88"/>
      <c r="R10" s="78"/>
      <c r="S10" s="78"/>
      <c r="T10" s="78"/>
      <c r="U10" s="78"/>
      <c r="V10" s="79"/>
      <c r="X10" s="86"/>
      <c r="Y10" s="92" t="str">
        <f>+Z9</f>
        <v>GH</v>
      </c>
      <c r="Z10" s="444">
        <v>1</v>
      </c>
      <c r="AA10" s="445">
        <v>2</v>
      </c>
      <c r="AB10" s="446">
        <v>0.5</v>
      </c>
      <c r="AC10" s="446">
        <v>3</v>
      </c>
      <c r="AD10" s="446">
        <v>6</v>
      </c>
      <c r="AE10" s="78"/>
      <c r="AF10" s="88"/>
      <c r="AG10" s="89"/>
    </row>
    <row r="11" spans="2:33" x14ac:dyDescent="0.25">
      <c r="B11" s="77"/>
      <c r="C11" s="78"/>
      <c r="D11" s="288" t="s">
        <v>932</v>
      </c>
      <c r="E11" s="284">
        <v>6</v>
      </c>
      <c r="F11" s="78"/>
      <c r="G11" s="78"/>
      <c r="H11" s="287">
        <v>8</v>
      </c>
      <c r="I11" s="287">
        <v>1.41</v>
      </c>
      <c r="J11" s="79"/>
      <c r="L11" s="86"/>
      <c r="M11" s="90"/>
      <c r="N11" s="88"/>
      <c r="O11" s="88"/>
      <c r="P11" s="88"/>
      <c r="Q11" s="88"/>
      <c r="R11" s="78"/>
      <c r="S11" s="78"/>
      <c r="T11" s="78"/>
      <c r="U11" s="78"/>
      <c r="V11" s="79"/>
      <c r="X11" s="86"/>
      <c r="Y11" s="92" t="str">
        <f>+AA9</f>
        <v>MK</v>
      </c>
      <c r="Z11" s="447">
        <f>1/AA10</f>
        <v>0.5</v>
      </c>
      <c r="AA11" s="444">
        <v>1</v>
      </c>
      <c r="AB11" s="448">
        <v>2</v>
      </c>
      <c r="AC11" s="446">
        <v>2</v>
      </c>
      <c r="AD11" s="446">
        <v>6</v>
      </c>
      <c r="AE11" s="78"/>
      <c r="AF11" s="88"/>
      <c r="AG11" s="89"/>
    </row>
    <row r="12" spans="2:33" x14ac:dyDescent="0.25">
      <c r="B12" s="77"/>
      <c r="C12" s="78"/>
      <c r="D12" s="288" t="s">
        <v>933</v>
      </c>
      <c r="E12" s="284">
        <v>7</v>
      </c>
      <c r="F12" s="78"/>
      <c r="G12" s="78"/>
      <c r="H12" s="287">
        <v>9</v>
      </c>
      <c r="I12" s="287">
        <v>1.45</v>
      </c>
      <c r="J12" s="79"/>
      <c r="L12" s="86"/>
      <c r="M12" s="91"/>
      <c r="N12" s="92" t="str">
        <f>+B24</f>
        <v>ALT 1</v>
      </c>
      <c r="O12" s="92" t="str">
        <f>+B25</f>
        <v>ALT 2</v>
      </c>
      <c r="P12" s="92" t="str">
        <f>+B26</f>
        <v>ALT 3</v>
      </c>
      <c r="Q12" s="92" t="str">
        <f>+B27</f>
        <v>ALT 4</v>
      </c>
      <c r="R12" s="92" t="str">
        <f>+B28</f>
        <v>ALT 5</v>
      </c>
      <c r="S12" s="92" t="str">
        <f>+B29</f>
        <v>ALT 6</v>
      </c>
      <c r="T12" s="92" t="str">
        <f>+B30</f>
        <v>ALT 7</v>
      </c>
      <c r="U12" s="78"/>
      <c r="V12" s="79"/>
      <c r="X12" s="86"/>
      <c r="Y12" s="92" t="str">
        <f>+AB9</f>
        <v>FI</v>
      </c>
      <c r="Z12" s="447">
        <f>1/AB10</f>
        <v>2</v>
      </c>
      <c r="AA12" s="445">
        <f>1/AB11</f>
        <v>0.5</v>
      </c>
      <c r="AB12" s="444">
        <v>1</v>
      </c>
      <c r="AC12" s="446">
        <v>6</v>
      </c>
      <c r="AD12" s="446">
        <v>6</v>
      </c>
      <c r="AE12" s="78"/>
      <c r="AF12" s="88"/>
      <c r="AG12" s="89"/>
    </row>
    <row r="13" spans="2:33" x14ac:dyDescent="0.25">
      <c r="B13" s="77"/>
      <c r="C13" s="78"/>
      <c r="D13" s="288" t="s">
        <v>934</v>
      </c>
      <c r="E13" s="284">
        <v>8</v>
      </c>
      <c r="F13" s="78"/>
      <c r="G13" s="78"/>
      <c r="H13" s="287">
        <v>10</v>
      </c>
      <c r="I13" s="287">
        <v>1.49</v>
      </c>
      <c r="J13" s="79"/>
      <c r="L13" s="86"/>
      <c r="M13" s="92" t="str">
        <f>+N12</f>
        <v>ALT 1</v>
      </c>
      <c r="N13" s="449">
        <v>1</v>
      </c>
      <c r="O13" s="447">
        <v>4</v>
      </c>
      <c r="P13" s="447">
        <v>0.33333333333333331</v>
      </c>
      <c r="Q13" s="447">
        <v>6</v>
      </c>
      <c r="R13" s="447">
        <v>6</v>
      </c>
      <c r="S13" s="447">
        <v>6</v>
      </c>
      <c r="T13" s="447">
        <v>0.33333333333333331</v>
      </c>
      <c r="U13" s="78"/>
      <c r="V13" s="79"/>
      <c r="X13" s="86"/>
      <c r="Y13" s="92" t="str">
        <f>+AC9</f>
        <v>PN</v>
      </c>
      <c r="Z13" s="447">
        <f>1/AC10</f>
        <v>0.33333333333333331</v>
      </c>
      <c r="AA13" s="445">
        <f>1/AC11</f>
        <v>0.5</v>
      </c>
      <c r="AB13" s="445">
        <f>1/AC12</f>
        <v>0.16666666666666666</v>
      </c>
      <c r="AC13" s="444">
        <v>1</v>
      </c>
      <c r="AD13" s="446">
        <v>2</v>
      </c>
      <c r="AE13" s="78"/>
      <c r="AF13" s="88"/>
      <c r="AG13" s="89"/>
    </row>
    <row r="14" spans="2:33" x14ac:dyDescent="0.25">
      <c r="B14" s="77"/>
      <c r="C14" s="78"/>
      <c r="D14" s="288" t="s">
        <v>935</v>
      </c>
      <c r="E14" s="284">
        <v>9</v>
      </c>
      <c r="F14" s="78"/>
      <c r="G14" s="78"/>
      <c r="H14" s="78"/>
      <c r="I14" s="78"/>
      <c r="J14" s="79"/>
      <c r="L14" s="86"/>
      <c r="M14" s="92" t="str">
        <f>+O12</f>
        <v>ALT 2</v>
      </c>
      <c r="N14" s="445">
        <f>1/O13</f>
        <v>0.25</v>
      </c>
      <c r="O14" s="449">
        <v>1</v>
      </c>
      <c r="P14" s="447">
        <v>3</v>
      </c>
      <c r="Q14" s="447">
        <v>0.33333333333333331</v>
      </c>
      <c r="R14" s="447">
        <v>3</v>
      </c>
      <c r="S14" s="447">
        <v>3</v>
      </c>
      <c r="T14" s="447">
        <v>0.1111111111111111</v>
      </c>
      <c r="U14" s="78"/>
      <c r="V14" s="79"/>
      <c r="X14" s="86"/>
      <c r="Y14" s="92" t="str">
        <f>+AD9</f>
        <v>LG</v>
      </c>
      <c r="Z14" s="447">
        <f>1/AD10</f>
        <v>0.16666666666666666</v>
      </c>
      <c r="AA14" s="445">
        <f>1/AD11</f>
        <v>0.16666666666666666</v>
      </c>
      <c r="AB14" s="445">
        <f>1/AD12</f>
        <v>0.16666666666666666</v>
      </c>
      <c r="AC14" s="445">
        <f>1/AD13</f>
        <v>0.5</v>
      </c>
      <c r="AD14" s="444">
        <v>1</v>
      </c>
      <c r="AE14" s="78"/>
      <c r="AF14" s="88"/>
      <c r="AG14" s="89"/>
    </row>
    <row r="15" spans="2:33" x14ac:dyDescent="0.25">
      <c r="B15" s="77"/>
      <c r="C15" s="78"/>
      <c r="D15" s="78"/>
      <c r="E15" s="78"/>
      <c r="F15" s="78"/>
      <c r="G15" s="78"/>
      <c r="H15" s="78"/>
      <c r="I15" s="78"/>
      <c r="J15" s="79"/>
      <c r="L15" s="86"/>
      <c r="M15" s="92" t="str">
        <f>+P12</f>
        <v>ALT 3</v>
      </c>
      <c r="N15" s="445">
        <f>1/P13</f>
        <v>3</v>
      </c>
      <c r="O15" s="445">
        <f>1/P14</f>
        <v>0.33333333333333331</v>
      </c>
      <c r="P15" s="449">
        <v>1</v>
      </c>
      <c r="Q15" s="447">
        <v>0.33333333333333331</v>
      </c>
      <c r="R15" s="447">
        <v>3</v>
      </c>
      <c r="S15" s="447">
        <v>3</v>
      </c>
      <c r="T15" s="447">
        <v>0.1111111111111111</v>
      </c>
      <c r="U15" s="88"/>
      <c r="V15" s="89"/>
      <c r="X15" s="86"/>
      <c r="Y15" s="91"/>
      <c r="Z15" s="88"/>
      <c r="AA15" s="88"/>
      <c r="AB15" s="88"/>
      <c r="AC15" s="88"/>
      <c r="AD15" s="88"/>
      <c r="AE15" s="78"/>
      <c r="AF15" s="88"/>
      <c r="AG15" s="89"/>
    </row>
    <row r="16" spans="2:33" x14ac:dyDescent="0.25">
      <c r="B16" s="77"/>
      <c r="C16" s="78"/>
      <c r="D16" s="78"/>
      <c r="E16" s="78"/>
      <c r="F16" s="78"/>
      <c r="G16" s="78"/>
      <c r="H16" s="286" t="s">
        <v>936</v>
      </c>
      <c r="I16" s="286" t="s">
        <v>937</v>
      </c>
      <c r="J16" s="79"/>
      <c r="L16" s="86"/>
      <c r="M16" s="92" t="str">
        <f>+Q12</f>
        <v>ALT 4</v>
      </c>
      <c r="N16" s="445">
        <f>1/Q13</f>
        <v>0.16666666666666666</v>
      </c>
      <c r="O16" s="445">
        <f>1/Q14</f>
        <v>3</v>
      </c>
      <c r="P16" s="445">
        <f>1/Q15</f>
        <v>3</v>
      </c>
      <c r="Q16" s="449">
        <v>1</v>
      </c>
      <c r="R16" s="447">
        <v>3</v>
      </c>
      <c r="S16" s="447">
        <v>3</v>
      </c>
      <c r="T16" s="447">
        <v>0.1111111111111111</v>
      </c>
      <c r="U16" s="88"/>
      <c r="V16" s="89"/>
      <c r="X16" s="86"/>
      <c r="Y16" s="90" t="s">
        <v>938</v>
      </c>
      <c r="Z16" s="88"/>
      <c r="AA16" s="88"/>
      <c r="AB16" s="88"/>
      <c r="AC16" s="88"/>
      <c r="AD16" s="88"/>
      <c r="AE16" s="93" t="s">
        <v>939</v>
      </c>
      <c r="AF16" s="88"/>
      <c r="AG16" s="89"/>
    </row>
    <row r="17" spans="2:33" x14ac:dyDescent="0.25">
      <c r="B17" s="77"/>
      <c r="C17" s="78"/>
      <c r="D17" s="78"/>
      <c r="E17" s="78"/>
      <c r="F17" s="78"/>
      <c r="G17" s="78"/>
      <c r="H17" s="287">
        <v>3</v>
      </c>
      <c r="I17" s="290">
        <v>0.05</v>
      </c>
      <c r="J17" s="79"/>
      <c r="L17" s="86"/>
      <c r="M17" s="92" t="str">
        <f>+R12</f>
        <v>ALT 5</v>
      </c>
      <c r="N17" s="445">
        <f>1/R13</f>
        <v>0.16666666666666666</v>
      </c>
      <c r="O17" s="445">
        <f>1/R14</f>
        <v>0.33333333333333331</v>
      </c>
      <c r="P17" s="445">
        <f>1/R15</f>
        <v>0.33333333333333331</v>
      </c>
      <c r="Q17" s="445">
        <f>1/R16</f>
        <v>0.33333333333333331</v>
      </c>
      <c r="R17" s="449">
        <v>1</v>
      </c>
      <c r="S17" s="447">
        <v>2</v>
      </c>
      <c r="T17" s="447">
        <v>0.33333333333333331</v>
      </c>
      <c r="U17" s="88"/>
      <c r="V17" s="89"/>
      <c r="X17" s="86"/>
      <c r="Y17" s="90"/>
      <c r="Z17" s="88"/>
      <c r="AA17" s="88"/>
      <c r="AB17" s="88"/>
      <c r="AC17" s="88"/>
      <c r="AD17" s="88"/>
      <c r="AE17" s="90"/>
      <c r="AF17" s="88"/>
      <c r="AG17" s="89"/>
    </row>
    <row r="18" spans="2:33" x14ac:dyDescent="0.25">
      <c r="B18" s="77"/>
      <c r="C18" s="78"/>
      <c r="D18" s="78"/>
      <c r="E18" s="78"/>
      <c r="F18" s="78"/>
      <c r="G18" s="78"/>
      <c r="H18" s="287">
        <v>4</v>
      </c>
      <c r="I18" s="290">
        <v>0.09</v>
      </c>
      <c r="J18" s="79"/>
      <c r="L18" s="86"/>
      <c r="M18" s="92" t="str">
        <f>+S12</f>
        <v>ALT 6</v>
      </c>
      <c r="N18" s="445">
        <f>1/S13</f>
        <v>0.16666666666666666</v>
      </c>
      <c r="O18" s="445">
        <f>1/S14</f>
        <v>0.33333333333333331</v>
      </c>
      <c r="P18" s="445">
        <f>1/S15</f>
        <v>0.33333333333333331</v>
      </c>
      <c r="Q18" s="445">
        <f>1/S16</f>
        <v>0.33333333333333331</v>
      </c>
      <c r="R18" s="445">
        <f>1/S17</f>
        <v>0.5</v>
      </c>
      <c r="S18" s="449">
        <v>1</v>
      </c>
      <c r="T18" s="447">
        <v>0.2</v>
      </c>
      <c r="U18" s="88"/>
      <c r="V18" s="89"/>
      <c r="X18" s="86"/>
      <c r="Y18" s="91"/>
      <c r="Z18" s="92" t="str">
        <f>+Z9</f>
        <v>GH</v>
      </c>
      <c r="AA18" s="92" t="str">
        <f>+AA9</f>
        <v>MK</v>
      </c>
      <c r="AB18" s="92" t="str">
        <f>+AB9</f>
        <v>FI</v>
      </c>
      <c r="AC18" s="92" t="str">
        <f t="shared" ref="AC18:AD18" si="0">+AC9</f>
        <v>PN</v>
      </c>
      <c r="AD18" s="92" t="str">
        <f t="shared" si="0"/>
        <v>LG</v>
      </c>
      <c r="AE18" s="88"/>
      <c r="AF18" s="88"/>
      <c r="AG18" s="89"/>
    </row>
    <row r="19" spans="2:33" x14ac:dyDescent="0.25">
      <c r="B19" s="77"/>
      <c r="C19" s="78"/>
      <c r="D19" s="78"/>
      <c r="E19" s="78"/>
      <c r="F19" s="78"/>
      <c r="G19" s="78"/>
      <c r="H19" s="287" t="s">
        <v>940</v>
      </c>
      <c r="I19" s="290">
        <v>0.1</v>
      </c>
      <c r="J19" s="79"/>
      <c r="L19" s="86"/>
      <c r="M19" s="92" t="str">
        <f>+T12</f>
        <v>ALT 7</v>
      </c>
      <c r="N19" s="445">
        <f>1/S14</f>
        <v>0.33333333333333331</v>
      </c>
      <c r="O19" s="445">
        <f>1/S15</f>
        <v>0.33333333333333331</v>
      </c>
      <c r="P19" s="445">
        <f>1/S16</f>
        <v>0.33333333333333331</v>
      </c>
      <c r="Q19" s="445">
        <f>1/S17</f>
        <v>0.5</v>
      </c>
      <c r="R19" s="445">
        <f>1/T17</f>
        <v>3</v>
      </c>
      <c r="S19" s="445">
        <f>1/T18</f>
        <v>5</v>
      </c>
      <c r="T19" s="449">
        <v>1</v>
      </c>
      <c r="U19" s="88"/>
      <c r="V19" s="89"/>
      <c r="X19" s="86"/>
      <c r="Y19" s="92" t="str">
        <f>+Y10</f>
        <v>GH</v>
      </c>
      <c r="Z19" s="292">
        <f>Z10/SUM(Z$10:Z$14)</f>
        <v>0.25</v>
      </c>
      <c r="AA19" s="292">
        <f t="shared" ref="AA19:AC19" si="1">AA10/SUM(AA$10:AA$14)</f>
        <v>0.48</v>
      </c>
      <c r="AB19" s="292">
        <f t="shared" si="1"/>
        <v>0.13043478260869565</v>
      </c>
      <c r="AC19" s="292">
        <f t="shared" si="1"/>
        <v>0.24</v>
      </c>
      <c r="AD19" s="292">
        <f>AD10/SUM(AD$10:AD$14)</f>
        <v>0.2857142857142857</v>
      </c>
      <c r="AE19" s="450">
        <f>AVERAGE(Z19:AD19)</f>
        <v>0.2772298136645962</v>
      </c>
      <c r="AF19" s="88"/>
      <c r="AG19" s="89"/>
    </row>
    <row r="20" spans="2:33" x14ac:dyDescent="0.25">
      <c r="B20" s="77"/>
      <c r="C20" s="78"/>
      <c r="D20" s="78"/>
      <c r="E20" s="78"/>
      <c r="F20" s="78"/>
      <c r="G20" s="78"/>
      <c r="H20" s="78"/>
      <c r="I20" s="78"/>
      <c r="J20" s="79"/>
      <c r="L20" s="86"/>
      <c r="M20" s="91"/>
      <c r="N20" s="88"/>
      <c r="O20" s="88"/>
      <c r="P20" s="88"/>
      <c r="Q20" s="88"/>
      <c r="R20" s="88"/>
      <c r="S20" s="88"/>
      <c r="T20" s="88"/>
      <c r="U20" s="88"/>
      <c r="V20" s="89"/>
      <c r="X20" s="86"/>
      <c r="Y20" s="92" t="str">
        <f>+Y11</f>
        <v>MK</v>
      </c>
      <c r="Z20" s="292">
        <f t="shared" ref="Z20:AD23" si="2">Z11/SUM(Z$10:Z$14)</f>
        <v>0.125</v>
      </c>
      <c r="AA20" s="292">
        <f t="shared" si="2"/>
        <v>0.24</v>
      </c>
      <c r="AB20" s="292">
        <f t="shared" si="2"/>
        <v>0.52173913043478259</v>
      </c>
      <c r="AC20" s="292">
        <f t="shared" si="2"/>
        <v>0.16</v>
      </c>
      <c r="AD20" s="292">
        <f t="shared" si="2"/>
        <v>0.2857142857142857</v>
      </c>
      <c r="AE20" s="450">
        <f t="shared" ref="AE20:AE23" si="3">AVERAGE(Z20:AD20)</f>
        <v>0.26649068322981362</v>
      </c>
      <c r="AF20" s="88"/>
      <c r="AG20" s="89"/>
    </row>
    <row r="21" spans="2:33" x14ac:dyDescent="0.25">
      <c r="B21" s="77"/>
      <c r="C21" s="78"/>
      <c r="D21" s="78"/>
      <c r="E21" s="78"/>
      <c r="F21" s="78"/>
      <c r="G21" s="78"/>
      <c r="H21" s="78"/>
      <c r="I21" s="78"/>
      <c r="J21" s="79"/>
      <c r="L21" s="86"/>
      <c r="M21" s="90" t="s">
        <v>938</v>
      </c>
      <c r="N21" s="88"/>
      <c r="O21" s="88"/>
      <c r="P21" s="88"/>
      <c r="Q21" s="88"/>
      <c r="R21" s="88"/>
      <c r="S21" s="88"/>
      <c r="T21" s="88"/>
      <c r="U21" s="788" t="s">
        <v>939</v>
      </c>
      <c r="V21" s="89"/>
      <c r="X21" s="86"/>
      <c r="Y21" s="92" t="str">
        <f>+Y12</f>
        <v>FI</v>
      </c>
      <c r="Z21" s="292">
        <f t="shared" si="2"/>
        <v>0.5</v>
      </c>
      <c r="AA21" s="292">
        <f t="shared" si="2"/>
        <v>0.12</v>
      </c>
      <c r="AB21" s="292">
        <f t="shared" si="2"/>
        <v>0.2608695652173913</v>
      </c>
      <c r="AC21" s="292">
        <f t="shared" si="2"/>
        <v>0.48</v>
      </c>
      <c r="AD21" s="292">
        <f t="shared" si="2"/>
        <v>0.2857142857142857</v>
      </c>
      <c r="AE21" s="450">
        <f t="shared" si="3"/>
        <v>0.32931677018633537</v>
      </c>
      <c r="AF21" s="88"/>
      <c r="AG21" s="89"/>
    </row>
    <row r="22" spans="2:33" x14ac:dyDescent="0.25">
      <c r="B22" s="77"/>
      <c r="C22" s="78"/>
      <c r="D22" s="78"/>
      <c r="E22" s="78"/>
      <c r="F22" s="78"/>
      <c r="G22" s="78"/>
      <c r="H22" s="78"/>
      <c r="I22" s="78"/>
      <c r="J22" s="79"/>
      <c r="L22" s="86"/>
      <c r="M22" s="90"/>
      <c r="N22" s="88"/>
      <c r="O22" s="88"/>
      <c r="P22" s="88"/>
      <c r="Q22" s="88"/>
      <c r="R22" s="88"/>
      <c r="S22" s="88"/>
      <c r="T22" s="88"/>
      <c r="U22" s="788"/>
      <c r="V22" s="89"/>
      <c r="X22" s="86"/>
      <c r="Y22" s="92" t="str">
        <f t="shared" ref="Y22:Y23" si="4">+Y13</f>
        <v>PN</v>
      </c>
      <c r="Z22" s="292">
        <f t="shared" si="2"/>
        <v>8.3333333333333329E-2</v>
      </c>
      <c r="AA22" s="292">
        <f t="shared" si="2"/>
        <v>0.12</v>
      </c>
      <c r="AB22" s="292">
        <f t="shared" si="2"/>
        <v>4.3478260869565216E-2</v>
      </c>
      <c r="AC22" s="292">
        <f t="shared" si="2"/>
        <v>0.08</v>
      </c>
      <c r="AD22" s="292">
        <f t="shared" si="2"/>
        <v>9.5238095238095233E-2</v>
      </c>
      <c r="AE22" s="450">
        <f t="shared" si="3"/>
        <v>8.4409937888198755E-2</v>
      </c>
      <c r="AF22" s="88"/>
      <c r="AG22" s="89"/>
    </row>
    <row r="23" spans="2:33" x14ac:dyDescent="0.25">
      <c r="B23" s="77"/>
      <c r="C23" s="282" t="s">
        <v>941</v>
      </c>
      <c r="D23" s="78"/>
      <c r="E23" s="78"/>
      <c r="F23" s="78"/>
      <c r="G23" s="78"/>
      <c r="H23" s="289" t="s">
        <v>942</v>
      </c>
      <c r="I23" s="285" t="s">
        <v>943</v>
      </c>
      <c r="J23" s="79"/>
      <c r="L23" s="86"/>
      <c r="M23" s="91"/>
      <c r="N23" s="92" t="str">
        <f t="shared" ref="N23:S23" si="5">+N12</f>
        <v>ALT 1</v>
      </c>
      <c r="O23" s="92" t="str">
        <f t="shared" si="5"/>
        <v>ALT 2</v>
      </c>
      <c r="P23" s="92" t="str">
        <f t="shared" si="5"/>
        <v>ALT 3</v>
      </c>
      <c r="Q23" s="92" t="str">
        <f t="shared" si="5"/>
        <v>ALT 4</v>
      </c>
      <c r="R23" s="92" t="str">
        <f t="shared" si="5"/>
        <v>ALT 5</v>
      </c>
      <c r="S23" s="92" t="str">
        <f t="shared" si="5"/>
        <v>ALT 6</v>
      </c>
      <c r="T23" s="92" t="str">
        <f t="shared" ref="T23" si="6">+T12</f>
        <v>ALT 7</v>
      </c>
      <c r="U23" s="88"/>
      <c r="V23" s="89"/>
      <c r="X23" s="86"/>
      <c r="Y23" s="92" t="str">
        <f t="shared" si="4"/>
        <v>LG</v>
      </c>
      <c r="Z23" s="292">
        <f t="shared" si="2"/>
        <v>4.1666666666666664E-2</v>
      </c>
      <c r="AA23" s="292">
        <f t="shared" si="2"/>
        <v>3.9999999999999994E-2</v>
      </c>
      <c r="AB23" s="292">
        <f t="shared" si="2"/>
        <v>4.3478260869565216E-2</v>
      </c>
      <c r="AC23" s="292">
        <f t="shared" si="2"/>
        <v>0.04</v>
      </c>
      <c r="AD23" s="292">
        <f t="shared" si="2"/>
        <v>4.7619047619047616E-2</v>
      </c>
      <c r="AE23" s="450">
        <f t="shared" si="3"/>
        <v>4.2552795031055898E-2</v>
      </c>
      <c r="AF23" s="88"/>
      <c r="AG23" s="89"/>
    </row>
    <row r="24" spans="2:33" x14ac:dyDescent="0.25">
      <c r="B24" s="77" t="s">
        <v>944</v>
      </c>
      <c r="C24" s="78" t="s">
        <v>945</v>
      </c>
      <c r="D24" s="78"/>
      <c r="E24" s="78"/>
      <c r="F24" s="78"/>
      <c r="G24" s="78"/>
      <c r="H24" s="288" t="s">
        <v>725</v>
      </c>
      <c r="I24" s="284" t="s">
        <v>946</v>
      </c>
      <c r="J24" s="79"/>
      <c r="L24" s="86"/>
      <c r="M24" s="92" t="str">
        <f t="shared" ref="M24:M30" si="7">+M13</f>
        <v>ALT 1</v>
      </c>
      <c r="N24" s="292">
        <f>N13/SUM(N$13:N$19)</f>
        <v>0.1967213114754098</v>
      </c>
      <c r="O24" s="292">
        <f>O13/SUM(O$13:O$19)</f>
        <v>0.42857142857142855</v>
      </c>
      <c r="P24" s="292">
        <f t="shared" ref="P24:T24" si="8">P13/SUM(P$13:P$19)</f>
        <v>3.9999999999999994E-2</v>
      </c>
      <c r="Q24" s="292">
        <f t="shared" si="8"/>
        <v>0.679245283018868</v>
      </c>
      <c r="R24" s="292">
        <f t="shared" si="8"/>
        <v>0.30769230769230771</v>
      </c>
      <c r="S24" s="292">
        <f t="shared" si="8"/>
        <v>0.2608695652173913</v>
      </c>
      <c r="T24" s="292">
        <f t="shared" si="8"/>
        <v>0.15151515151515149</v>
      </c>
      <c r="U24" s="451">
        <f>AVERAGE(N24:T24)</f>
        <v>0.29494500678436525</v>
      </c>
      <c r="V24" s="89"/>
      <c r="X24" s="86"/>
      <c r="Y24" s="88"/>
      <c r="Z24" s="88"/>
      <c r="AA24" s="88"/>
      <c r="AB24" s="88"/>
      <c r="AC24" s="88"/>
      <c r="AD24" s="88"/>
      <c r="AE24" s="88"/>
      <c r="AF24" s="88"/>
      <c r="AG24" s="89"/>
    </row>
    <row r="25" spans="2:33" x14ac:dyDescent="0.25">
      <c r="B25" s="77" t="s">
        <v>947</v>
      </c>
      <c r="C25" s="78" t="s">
        <v>948</v>
      </c>
      <c r="D25" s="78"/>
      <c r="E25" s="78"/>
      <c r="F25" s="78"/>
      <c r="G25" s="78"/>
      <c r="H25" s="288" t="s">
        <v>737</v>
      </c>
      <c r="I25" s="284" t="s">
        <v>949</v>
      </c>
      <c r="J25" s="79"/>
      <c r="L25" s="86"/>
      <c r="M25" s="92" t="str">
        <f t="shared" si="7"/>
        <v>ALT 2</v>
      </c>
      <c r="N25" s="292">
        <f>N14/SUM(N$13:N$19)</f>
        <v>4.9180327868852451E-2</v>
      </c>
      <c r="O25" s="292">
        <f t="shared" ref="O25:T30" si="9">O14/SUM(O$13:O$19)</f>
        <v>0.10714285714285714</v>
      </c>
      <c r="P25" s="292">
        <f t="shared" si="9"/>
        <v>0.36</v>
      </c>
      <c r="Q25" s="292">
        <f t="shared" si="9"/>
        <v>3.7735849056603779E-2</v>
      </c>
      <c r="R25" s="292">
        <f t="shared" si="9"/>
        <v>0.15384615384615385</v>
      </c>
      <c r="S25" s="292">
        <f t="shared" si="9"/>
        <v>0.13043478260869565</v>
      </c>
      <c r="T25" s="292">
        <f t="shared" si="9"/>
        <v>5.0505050505050497E-2</v>
      </c>
      <c r="U25" s="451">
        <f t="shared" ref="U25:U30" si="10">AVERAGE(N25:T25)</f>
        <v>0.12697786014688764</v>
      </c>
      <c r="V25" s="89"/>
      <c r="X25" s="86"/>
      <c r="Y25" s="90" t="s">
        <v>950</v>
      </c>
      <c r="Z25" s="88"/>
      <c r="AA25" s="88"/>
      <c r="AB25" s="88"/>
      <c r="AC25" s="88"/>
      <c r="AD25" s="88"/>
      <c r="AE25" s="88"/>
      <c r="AF25" s="88"/>
      <c r="AG25" s="89"/>
    </row>
    <row r="26" spans="2:33" x14ac:dyDescent="0.25">
      <c r="B26" s="77" t="s">
        <v>951</v>
      </c>
      <c r="C26" s="78" t="s">
        <v>952</v>
      </c>
      <c r="D26" s="78"/>
      <c r="E26" s="78"/>
      <c r="F26" s="78"/>
      <c r="G26" s="78"/>
      <c r="H26" s="288" t="s">
        <v>741</v>
      </c>
      <c r="I26" s="284" t="s">
        <v>953</v>
      </c>
      <c r="J26" s="79"/>
      <c r="L26" s="86"/>
      <c r="M26" s="92" t="str">
        <f t="shared" si="7"/>
        <v>ALT 3</v>
      </c>
      <c r="N26" s="292">
        <f>N15/SUM(N$13:N$19)</f>
        <v>0.59016393442622939</v>
      </c>
      <c r="O26" s="292">
        <f t="shared" si="9"/>
        <v>3.5714285714285712E-2</v>
      </c>
      <c r="P26" s="292">
        <f t="shared" si="9"/>
        <v>0.12</v>
      </c>
      <c r="Q26" s="292">
        <f t="shared" si="9"/>
        <v>3.7735849056603779E-2</v>
      </c>
      <c r="R26" s="292">
        <f t="shared" si="9"/>
        <v>0.15384615384615385</v>
      </c>
      <c r="S26" s="292">
        <f t="shared" si="9"/>
        <v>0.13043478260869565</v>
      </c>
      <c r="T26" s="292">
        <f t="shared" si="9"/>
        <v>5.0505050505050497E-2</v>
      </c>
      <c r="U26" s="451">
        <f t="shared" si="10"/>
        <v>0.15977143659385984</v>
      </c>
      <c r="V26" s="89"/>
      <c r="X26" s="86"/>
      <c r="Y26" s="90"/>
      <c r="Z26" s="88"/>
      <c r="AA26" s="88"/>
      <c r="AB26" s="88"/>
      <c r="AC26" s="88"/>
      <c r="AD26" s="88"/>
      <c r="AE26" s="88"/>
      <c r="AF26" s="88"/>
      <c r="AG26" s="89"/>
    </row>
    <row r="27" spans="2:33" x14ac:dyDescent="0.25">
      <c r="B27" s="77" t="s">
        <v>954</v>
      </c>
      <c r="C27" s="78" t="s">
        <v>955</v>
      </c>
      <c r="D27" s="78"/>
      <c r="E27" s="78"/>
      <c r="F27" s="78"/>
      <c r="G27" s="78"/>
      <c r="H27" s="288" t="s">
        <v>743</v>
      </c>
      <c r="I27" s="284" t="s">
        <v>956</v>
      </c>
      <c r="J27" s="79"/>
      <c r="L27" s="86"/>
      <c r="M27" s="92" t="str">
        <f t="shared" si="7"/>
        <v>ALT 4</v>
      </c>
      <c r="N27" s="292">
        <f t="shared" ref="N27:N30" si="11">N16/SUM(N$13:N$19)</f>
        <v>3.2786885245901634E-2</v>
      </c>
      <c r="O27" s="292">
        <f t="shared" si="9"/>
        <v>0.3214285714285714</v>
      </c>
      <c r="P27" s="292">
        <f t="shared" si="9"/>
        <v>0.36</v>
      </c>
      <c r="Q27" s="292">
        <f t="shared" si="9"/>
        <v>0.11320754716981134</v>
      </c>
      <c r="R27" s="292">
        <f t="shared" si="9"/>
        <v>0.15384615384615385</v>
      </c>
      <c r="S27" s="292">
        <f t="shared" si="9"/>
        <v>0.13043478260869565</v>
      </c>
      <c r="T27" s="292">
        <f t="shared" si="9"/>
        <v>5.0505050505050497E-2</v>
      </c>
      <c r="U27" s="451">
        <f t="shared" si="10"/>
        <v>0.16602985582916915</v>
      </c>
      <c r="V27" s="89"/>
      <c r="X27" s="86"/>
      <c r="Y27" s="295" t="s">
        <v>957</v>
      </c>
      <c r="Z27" s="295" t="s">
        <v>958</v>
      </c>
      <c r="AA27" s="88"/>
      <c r="AB27" s="88"/>
      <c r="AC27" s="88"/>
      <c r="AD27" s="88"/>
      <c r="AE27" s="88"/>
      <c r="AF27" s="88"/>
      <c r="AG27" s="89"/>
    </row>
    <row r="28" spans="2:33" x14ac:dyDescent="0.25">
      <c r="B28" s="77" t="s">
        <v>959</v>
      </c>
      <c r="C28" s="78" t="s">
        <v>960</v>
      </c>
      <c r="D28" s="78"/>
      <c r="E28" s="78"/>
      <c r="F28" s="78"/>
      <c r="G28" s="78"/>
      <c r="H28" s="288" t="s">
        <v>745</v>
      </c>
      <c r="I28" s="284" t="s">
        <v>961</v>
      </c>
      <c r="J28" s="79"/>
      <c r="L28" s="86"/>
      <c r="M28" s="92" t="str">
        <f t="shared" si="7"/>
        <v>ALT 5</v>
      </c>
      <c r="N28" s="292">
        <f t="shared" si="11"/>
        <v>3.2786885245901634E-2</v>
      </c>
      <c r="O28" s="292">
        <f t="shared" si="9"/>
        <v>3.5714285714285712E-2</v>
      </c>
      <c r="P28" s="292">
        <f t="shared" si="9"/>
        <v>3.9999999999999994E-2</v>
      </c>
      <c r="Q28" s="292">
        <f t="shared" si="9"/>
        <v>3.7735849056603779E-2</v>
      </c>
      <c r="R28" s="292">
        <f t="shared" si="9"/>
        <v>5.128205128205128E-2</v>
      </c>
      <c r="S28" s="292">
        <f t="shared" si="9"/>
        <v>8.6956521739130432E-2</v>
      </c>
      <c r="T28" s="292">
        <f t="shared" si="9"/>
        <v>0.15151515151515149</v>
      </c>
      <c r="U28" s="451">
        <f t="shared" si="10"/>
        <v>6.2284392079017759E-2</v>
      </c>
      <c r="V28" s="89"/>
      <c r="X28" s="86"/>
      <c r="Y28" s="292">
        <f t="array" ref="Y28:Y32">MMULT(Z10:AD14,AE19:AE23)</f>
        <v>1.4834161490683226</v>
      </c>
      <c r="Z28" s="292">
        <f>Y28/AE19</f>
        <v>5.3508536093560961</v>
      </c>
      <c r="AA28" s="88"/>
      <c r="AB28" s="452" t="s">
        <v>962</v>
      </c>
      <c r="AC28" s="292">
        <f>AVERAGE(Z28:Z32)</f>
        <v>5.4157214193493051</v>
      </c>
      <c r="AD28" s="88"/>
      <c r="AE28" s="88"/>
      <c r="AF28" s="88"/>
      <c r="AG28" s="89"/>
    </row>
    <row r="29" spans="2:33" x14ac:dyDescent="0.25">
      <c r="B29" s="77" t="s">
        <v>963</v>
      </c>
      <c r="C29" s="78" t="s">
        <v>964</v>
      </c>
      <c r="D29" s="78"/>
      <c r="E29" s="78"/>
      <c r="F29" s="78"/>
      <c r="G29" s="78"/>
      <c r="H29" s="78"/>
      <c r="I29" s="78"/>
      <c r="J29" s="79"/>
      <c r="L29" s="86"/>
      <c r="M29" s="92" t="str">
        <f t="shared" si="7"/>
        <v>ALT 6</v>
      </c>
      <c r="N29" s="292">
        <f t="shared" si="11"/>
        <v>3.2786885245901634E-2</v>
      </c>
      <c r="O29" s="292">
        <f t="shared" si="9"/>
        <v>3.5714285714285712E-2</v>
      </c>
      <c r="P29" s="292">
        <f t="shared" si="9"/>
        <v>3.9999999999999994E-2</v>
      </c>
      <c r="Q29" s="292">
        <f t="shared" si="9"/>
        <v>3.7735849056603779E-2</v>
      </c>
      <c r="R29" s="292">
        <f t="shared" si="9"/>
        <v>2.564102564102564E-2</v>
      </c>
      <c r="S29" s="292">
        <f t="shared" si="9"/>
        <v>4.3478260869565216E-2</v>
      </c>
      <c r="T29" s="292">
        <f t="shared" si="9"/>
        <v>9.0909090909090912E-2</v>
      </c>
      <c r="U29" s="451">
        <f t="shared" si="10"/>
        <v>4.3752199633781838E-2</v>
      </c>
      <c r="V29" s="89"/>
      <c r="X29" s="86"/>
      <c r="Y29" s="292">
        <v>1.4878757763975154</v>
      </c>
      <c r="Z29" s="292">
        <f>Y29/AE20</f>
        <v>5.5832187390747006</v>
      </c>
      <c r="AA29" s="88"/>
      <c r="AB29" s="452" t="s">
        <v>965</v>
      </c>
      <c r="AC29" s="292">
        <f>(AC28-$I$32)/($I$32-1)</f>
        <v>0.10393035483732627</v>
      </c>
      <c r="AD29" s="88"/>
      <c r="AE29" s="88"/>
      <c r="AF29" s="88"/>
      <c r="AG29" s="89"/>
    </row>
    <row r="30" spans="2:33" x14ac:dyDescent="0.25">
      <c r="B30" s="77" t="s">
        <v>966</v>
      </c>
      <c r="C30" s="78" t="s">
        <v>967</v>
      </c>
      <c r="D30" s="78"/>
      <c r="E30" s="78"/>
      <c r="F30" s="78"/>
      <c r="G30" s="78"/>
      <c r="H30" s="78"/>
      <c r="I30" s="78"/>
      <c r="J30" s="79"/>
      <c r="L30" s="86"/>
      <c r="M30" s="92" t="str">
        <f t="shared" si="7"/>
        <v>ALT 7</v>
      </c>
      <c r="N30" s="292">
        <f t="shared" si="11"/>
        <v>6.5573770491803268E-2</v>
      </c>
      <c r="O30" s="292">
        <f t="shared" si="9"/>
        <v>3.5714285714285712E-2</v>
      </c>
      <c r="P30" s="292">
        <f t="shared" si="9"/>
        <v>3.9999999999999994E-2</v>
      </c>
      <c r="Q30" s="292">
        <f t="shared" si="9"/>
        <v>5.6603773584905669E-2</v>
      </c>
      <c r="R30" s="292">
        <f t="shared" si="9"/>
        <v>0.15384615384615385</v>
      </c>
      <c r="S30" s="292">
        <f t="shared" si="9"/>
        <v>0.21739130434782608</v>
      </c>
      <c r="T30" s="292">
        <f t="shared" si="9"/>
        <v>0.45454545454545453</v>
      </c>
      <c r="U30" s="451">
        <f t="shared" si="10"/>
        <v>0.14623924893291845</v>
      </c>
      <c r="V30" s="89"/>
      <c r="X30" s="86"/>
      <c r="Y30" s="292">
        <v>1.7787981366459626</v>
      </c>
      <c r="Z30" s="292">
        <f>Y30/AE21</f>
        <v>5.4014805733685405</v>
      </c>
      <c r="AA30" s="88"/>
      <c r="AB30" s="453" t="s">
        <v>968</v>
      </c>
      <c r="AC30" s="451">
        <f>AC29/$I$33</f>
        <v>9.2794959676184161E-2</v>
      </c>
      <c r="AD30" s="91" t="s">
        <v>969</v>
      </c>
      <c r="AE30" s="291">
        <f>IF($I$32=3,$I$17,IF($I$32=4,$I$18,IF($I$32&gt;=5,$I$19,0)))</f>
        <v>0.1</v>
      </c>
      <c r="AF30" s="88" t="str">
        <f>IF(AC30&lt;=AE30,"CONSISTENTE","INCONSISTENTE")</f>
        <v>CONSISTENTE</v>
      </c>
      <c r="AG30" s="89"/>
    </row>
    <row r="31" spans="2:33" x14ac:dyDescent="0.25">
      <c r="B31" s="77"/>
      <c r="C31" s="78"/>
      <c r="D31" s="78"/>
      <c r="E31" s="78"/>
      <c r="F31" s="78"/>
      <c r="G31" s="78"/>
      <c r="H31" s="78"/>
      <c r="I31" s="78"/>
      <c r="J31" s="79"/>
      <c r="L31" s="86"/>
      <c r="M31" s="88"/>
      <c r="N31" s="88"/>
      <c r="O31" s="88"/>
      <c r="P31" s="88"/>
      <c r="Q31" s="88"/>
      <c r="R31" s="88"/>
      <c r="S31" s="88"/>
      <c r="T31" s="88"/>
      <c r="U31" s="88"/>
      <c r="V31" s="89"/>
      <c r="X31" s="86"/>
      <c r="Y31" s="292">
        <v>0.45005693581780537</v>
      </c>
      <c r="Z31" s="292">
        <f>Y31/AE22</f>
        <v>5.3318003433897472</v>
      </c>
      <c r="AA31" s="88"/>
      <c r="AB31" s="88"/>
      <c r="AC31" s="94"/>
      <c r="AD31" s="94"/>
      <c r="AE31" s="88"/>
      <c r="AF31" s="88"/>
      <c r="AG31" s="89"/>
    </row>
    <row r="32" spans="2:33" x14ac:dyDescent="0.25">
      <c r="B32" s="283">
        <f>COUNTA(B24:B30)</f>
        <v>7</v>
      </c>
      <c r="C32" s="282" t="s">
        <v>970</v>
      </c>
      <c r="D32" s="78"/>
      <c r="E32" s="78"/>
      <c r="F32" s="78"/>
      <c r="G32" s="78"/>
      <c r="H32" s="288" t="s">
        <v>971</v>
      </c>
      <c r="I32" s="296">
        <f>COUNTA(I24:I30)</f>
        <v>5</v>
      </c>
      <c r="J32" s="79"/>
      <c r="L32" s="86"/>
      <c r="M32" s="88"/>
      <c r="N32" s="88"/>
      <c r="O32" s="88"/>
      <c r="P32" s="88"/>
      <c r="Q32" s="88"/>
      <c r="R32" s="88"/>
      <c r="S32" s="88"/>
      <c r="T32" s="88"/>
      <c r="U32" s="88"/>
      <c r="V32" s="89"/>
      <c r="X32" s="86"/>
      <c r="Y32" s="292">
        <v>0.23026397515527947</v>
      </c>
      <c r="Z32" s="292">
        <f>Y32/AE23</f>
        <v>5.4112538315574366</v>
      </c>
      <c r="AA32" s="88"/>
      <c r="AB32" s="88"/>
      <c r="AC32" s="94"/>
      <c r="AD32" s="94"/>
      <c r="AE32" s="88"/>
      <c r="AF32" s="88"/>
      <c r="AG32" s="89"/>
    </row>
    <row r="33" spans="2:33" x14ac:dyDescent="0.25">
      <c r="B33" s="283">
        <f>VLOOKUP(B32,H5:I13,2,FALSE)</f>
        <v>1.32</v>
      </c>
      <c r="C33" s="293" t="s">
        <v>972</v>
      </c>
      <c r="D33" s="78"/>
      <c r="E33" s="78"/>
      <c r="F33" s="78"/>
      <c r="G33" s="78"/>
      <c r="H33" s="288" t="s">
        <v>972</v>
      </c>
      <c r="I33" s="296">
        <f>VLOOKUP(I32,H5:I13,2,FALSE)</f>
        <v>1.1200000000000001</v>
      </c>
      <c r="J33" s="79"/>
      <c r="L33" s="86"/>
      <c r="M33" s="90" t="s">
        <v>950</v>
      </c>
      <c r="N33" s="88"/>
      <c r="O33" s="88"/>
      <c r="P33" s="88"/>
      <c r="Q33" s="88"/>
      <c r="R33" s="88"/>
      <c r="S33" s="88"/>
      <c r="T33" s="88"/>
      <c r="U33" s="88"/>
      <c r="V33" s="89"/>
      <c r="X33" s="86"/>
      <c r="Y33" s="94"/>
      <c r="Z33" s="95"/>
      <c r="AA33" s="88"/>
      <c r="AB33" s="88"/>
      <c r="AC33" s="94"/>
      <c r="AD33" s="94"/>
      <c r="AE33" s="88"/>
      <c r="AF33" s="88"/>
      <c r="AG33" s="89"/>
    </row>
    <row r="34" spans="2:33" ht="13.8" thickBot="1" x14ac:dyDescent="0.3">
      <c r="B34" s="80"/>
      <c r="C34" s="81"/>
      <c r="D34" s="81"/>
      <c r="E34" s="81"/>
      <c r="F34" s="81"/>
      <c r="G34" s="81"/>
      <c r="H34" s="81"/>
      <c r="I34" s="81"/>
      <c r="J34" s="82"/>
      <c r="L34" s="86"/>
      <c r="M34" s="90"/>
      <c r="N34" s="88"/>
      <c r="O34" s="88"/>
      <c r="P34" s="88"/>
      <c r="Q34" s="88"/>
      <c r="R34" s="88"/>
      <c r="S34" s="88"/>
      <c r="T34" s="88"/>
      <c r="U34" s="88"/>
      <c r="V34" s="89"/>
      <c r="X34" s="86"/>
      <c r="Y34" s="94"/>
      <c r="Z34" s="95"/>
      <c r="AA34" s="88"/>
      <c r="AB34" s="88"/>
      <c r="AC34" s="94"/>
      <c r="AD34" s="94"/>
      <c r="AE34" s="88"/>
      <c r="AF34" s="88"/>
      <c r="AG34" s="89"/>
    </row>
    <row r="35" spans="2:33" x14ac:dyDescent="0.25">
      <c r="L35" s="86"/>
      <c r="M35" s="295" t="s">
        <v>957</v>
      </c>
      <c r="N35" s="295" t="s">
        <v>958</v>
      </c>
      <c r="O35" s="88"/>
      <c r="P35" s="88"/>
      <c r="Q35" s="88"/>
      <c r="R35" s="88"/>
      <c r="S35" s="88"/>
      <c r="T35" s="88"/>
      <c r="U35" s="88"/>
      <c r="V35" s="89"/>
      <c r="X35" s="86"/>
      <c r="Y35" s="87" t="s">
        <v>973</v>
      </c>
      <c r="Z35" s="95"/>
      <c r="AA35" s="88"/>
      <c r="AB35" s="88"/>
      <c r="AC35" s="94"/>
      <c r="AD35" s="94"/>
      <c r="AE35" s="88"/>
      <c r="AF35" s="88"/>
      <c r="AG35" s="89"/>
    </row>
    <row r="36" spans="2:33" x14ac:dyDescent="0.25">
      <c r="L36" s="86"/>
      <c r="M36" s="292">
        <f t="array" ref="M36:M42">MMULT(N13:T19,U24:U30)</f>
        <v>2.5372586944659874</v>
      </c>
      <c r="N36" s="292">
        <f>M36/U24</f>
        <v>8.6024805848670667</v>
      </c>
      <c r="O36" s="88"/>
      <c r="P36" s="452" t="s">
        <v>962</v>
      </c>
      <c r="Q36" s="292">
        <f>AVERAGE(N36:N42)</f>
        <v>7.682995131959351</v>
      </c>
      <c r="R36" s="88"/>
      <c r="S36" s="88"/>
      <c r="T36" s="88"/>
      <c r="U36" s="88"/>
      <c r="V36" s="89"/>
      <c r="X36" s="86"/>
      <c r="Y36" s="88"/>
      <c r="Z36" s="88"/>
      <c r="AA36" s="88"/>
      <c r="AB36" s="88"/>
      <c r="AC36" s="88"/>
      <c r="AD36" s="88"/>
      <c r="AE36" s="88"/>
      <c r="AF36" s="88"/>
      <c r="AG36" s="89"/>
    </row>
    <row r="37" spans="2:33" x14ac:dyDescent="0.25">
      <c r="L37" s="86"/>
      <c r="M37" s="292">
        <v>1.0697302874763379</v>
      </c>
      <c r="N37" s="292">
        <f t="shared" ref="N37:N41" si="12">M37/U25</f>
        <v>8.4245417763291712</v>
      </c>
      <c r="O37" s="88"/>
      <c r="P37" s="452" t="s">
        <v>965</v>
      </c>
      <c r="Q37" s="292">
        <f>(Q36-$B$32)/($B$32-1)</f>
        <v>0.11383252199322517</v>
      </c>
      <c r="R37" s="88"/>
      <c r="S37" s="88"/>
      <c r="T37" s="88"/>
      <c r="U37" s="88"/>
      <c r="V37" s="89"/>
      <c r="X37" s="86"/>
      <c r="Y37" s="88"/>
      <c r="Z37" s="295" t="str">
        <f>+Z18</f>
        <v>GH</v>
      </c>
      <c r="AA37" s="295" t="str">
        <f>+AA18</f>
        <v>MK</v>
      </c>
      <c r="AB37" s="295" t="str">
        <f>+AB18</f>
        <v>FI</v>
      </c>
      <c r="AC37" s="295" t="str">
        <f>+AC18</f>
        <v>PN</v>
      </c>
      <c r="AD37" s="295" t="str">
        <f>+AD18</f>
        <v>LG</v>
      </c>
      <c r="AE37" s="294" t="s">
        <v>28</v>
      </c>
      <c r="AF37" s="96"/>
      <c r="AG37" s="89"/>
    </row>
    <row r="38" spans="2:33" x14ac:dyDescent="0.25">
      <c r="L38" s="86"/>
      <c r="M38" s="292">
        <v>1.4766342761810309</v>
      </c>
      <c r="N38" s="292">
        <f t="shared" si="12"/>
        <v>9.2421668582391607</v>
      </c>
      <c r="O38" s="88"/>
      <c r="P38" s="453" t="s">
        <v>968</v>
      </c>
      <c r="Q38" s="451">
        <f>Q37/$B$33</f>
        <v>8.6236759085776646E-2</v>
      </c>
      <c r="R38" s="91" t="s">
        <v>969</v>
      </c>
      <c r="S38" s="291">
        <f>IF($B$32=3,$I$17,IF($B$32=4,$I$18,IF($B$32&gt;=5,$I$19,0)))</f>
        <v>0.1</v>
      </c>
      <c r="T38" s="789" t="str">
        <f>IF(Q38&lt;=S38,"CONSISTENTE","INCONSISTENTE")</f>
        <v>CONSISTENTE</v>
      </c>
      <c r="U38" s="789"/>
      <c r="V38" s="89"/>
      <c r="X38" s="86"/>
      <c r="Y38" s="92" t="str">
        <f>+'18'!M13</f>
        <v>ALT 1</v>
      </c>
      <c r="Z38" s="292">
        <f>'18'!U24</f>
        <v>0.29494500678436525</v>
      </c>
      <c r="AA38" s="292">
        <f>+'18'!U60</f>
        <v>0.19509667629033392</v>
      </c>
      <c r="AB38" s="292">
        <f>+'18'!U96</f>
        <v>0.24661029383230068</v>
      </c>
      <c r="AC38" s="292">
        <f>+'18'!U133</f>
        <v>0.15751907727108963</v>
      </c>
      <c r="AD38" s="292">
        <f>+'18'!U170</f>
        <v>0.1846611382140777</v>
      </c>
      <c r="AE38" s="292">
        <f t="array" ref="AE38:AE44">MMULT(Z38:AD44,AE19:AE23)</f>
        <v>0.2361259243854501</v>
      </c>
      <c r="AF38" s="96"/>
      <c r="AG38" s="89"/>
    </row>
    <row r="39" spans="2:33" x14ac:dyDescent="0.25">
      <c r="L39" s="86"/>
      <c r="M39" s="292">
        <v>1.4097938277575288</v>
      </c>
      <c r="N39" s="292">
        <f t="shared" si="12"/>
        <v>8.4912067213266074</v>
      </c>
      <c r="O39" s="88"/>
      <c r="P39" s="88"/>
      <c r="Q39" s="94"/>
      <c r="R39" s="88"/>
      <c r="S39" s="88"/>
      <c r="T39" s="88"/>
      <c r="U39" s="88"/>
      <c r="V39" s="89"/>
      <c r="X39" s="86"/>
      <c r="Y39" s="92" t="str">
        <f>+'18'!M14</f>
        <v>ALT 2</v>
      </c>
      <c r="Z39" s="292">
        <f>'18'!U25</f>
        <v>0.12697786014688764</v>
      </c>
      <c r="AA39" s="292">
        <f>+'18'!U61</f>
        <v>0.26795376288862754</v>
      </c>
      <c r="AB39" s="292">
        <f>+'18'!U97</f>
        <v>8.7398182309134029E-2</v>
      </c>
      <c r="AC39" s="292">
        <f>+'18'!U134</f>
        <v>0.27556118347305308</v>
      </c>
      <c r="AD39" s="292">
        <f>+'18'!U171</f>
        <v>0.25698656353929028</v>
      </c>
      <c r="AE39" s="292">
        <v>0.16958651591782298</v>
      </c>
      <c r="AF39" s="96"/>
      <c r="AG39" s="89"/>
    </row>
    <row r="40" spans="2:33" x14ac:dyDescent="0.25">
      <c r="L40" s="86"/>
      <c r="M40" s="292">
        <v>0.39861909297825399</v>
      </c>
      <c r="N40" s="292">
        <f t="shared" si="12"/>
        <v>6.3999836824696246</v>
      </c>
      <c r="O40" s="88"/>
      <c r="P40" s="88"/>
      <c r="Q40" s="94"/>
      <c r="R40" s="88"/>
      <c r="S40" s="88"/>
      <c r="T40" s="88"/>
      <c r="U40" s="88"/>
      <c r="V40" s="89"/>
      <c r="X40" s="86"/>
      <c r="Y40" s="92" t="str">
        <f>+'18'!M15</f>
        <v>ALT 3</v>
      </c>
      <c r="Z40" s="292">
        <f>'18'!U26</f>
        <v>0.15977143659385984</v>
      </c>
      <c r="AA40" s="292">
        <f>+'18'!U62</f>
        <v>0.10177619481354527</v>
      </c>
      <c r="AB40" s="292">
        <f>+'18'!U98</f>
        <v>0.12460899102616131</v>
      </c>
      <c r="AC40" s="292">
        <f>+'18'!U135</f>
        <v>0.1013557687513149</v>
      </c>
      <c r="AD40" s="292">
        <f>+'18'!U172</f>
        <v>0.10042177168976686</v>
      </c>
      <c r="AE40" s="292">
        <v>0.12528030496142567</v>
      </c>
      <c r="AF40" s="96"/>
      <c r="AG40" s="89"/>
    </row>
    <row r="41" spans="2:33" x14ac:dyDescent="0.25">
      <c r="L41" s="86"/>
      <c r="M41" s="292">
        <v>0.30422613078057414</v>
      </c>
      <c r="N41" s="292">
        <f t="shared" si="12"/>
        <v>6.9533905341224456</v>
      </c>
      <c r="O41" s="88"/>
      <c r="P41" s="88"/>
      <c r="Q41" s="94"/>
      <c r="R41" s="88"/>
      <c r="S41" s="88"/>
      <c r="T41" s="88"/>
      <c r="U41" s="88"/>
      <c r="V41" s="89"/>
      <c r="X41" s="86"/>
      <c r="Y41" s="92" t="str">
        <f>+'18'!M16</f>
        <v>ALT 4</v>
      </c>
      <c r="Z41" s="292">
        <f>'18'!U27</f>
        <v>0.16602985582916915</v>
      </c>
      <c r="AA41" s="292">
        <f>+'18'!U63</f>
        <v>0.11445237679391994</v>
      </c>
      <c r="AB41" s="292">
        <f>+'18'!U99</f>
        <v>0.25752900495859571</v>
      </c>
      <c r="AC41" s="292">
        <f>+'18'!U136</f>
        <v>0.15521064337304954</v>
      </c>
      <c r="AD41" s="292">
        <f>+'18'!U173</f>
        <v>8.5236056759352974E-2</v>
      </c>
      <c r="AE41" s="292">
        <v>0.17806589144487631</v>
      </c>
      <c r="AF41" s="96"/>
      <c r="AG41" s="89"/>
    </row>
    <row r="42" spans="2:33" x14ac:dyDescent="0.25">
      <c r="L42" s="86"/>
      <c r="M42" s="292">
        <v>0.828766452428503</v>
      </c>
      <c r="N42" s="292">
        <f>M42/U30</f>
        <v>5.6671957663613775</v>
      </c>
      <c r="O42" s="88"/>
      <c r="P42" s="88"/>
      <c r="Q42" s="94"/>
      <c r="R42" s="88"/>
      <c r="S42" s="88"/>
      <c r="T42" s="88"/>
      <c r="U42" s="88"/>
      <c r="V42" s="89"/>
      <c r="X42" s="86"/>
      <c r="Y42" s="92" t="str">
        <f>+'18'!M17</f>
        <v>ALT 5</v>
      </c>
      <c r="Z42" s="292">
        <f>'18'!U28</f>
        <v>6.2284392079017759E-2</v>
      </c>
      <c r="AA42" s="292">
        <f>+'18'!U64</f>
        <v>4.7805389157449182E-2</v>
      </c>
      <c r="AB42" s="292">
        <f>+'18'!U100</f>
        <v>0.12703791082602764</v>
      </c>
      <c r="AC42" s="292">
        <f>+'18'!U137</f>
        <v>5.1233797006678225E-2</v>
      </c>
      <c r="AD42" s="292">
        <f>+'18'!U174</f>
        <v>3.855391627890032E-2</v>
      </c>
      <c r="AE42" s="292">
        <v>7.7807714233532443E-2</v>
      </c>
      <c r="AF42" s="96"/>
      <c r="AG42" s="89"/>
    </row>
    <row r="43" spans="2:33" x14ac:dyDescent="0.25">
      <c r="L43" s="86"/>
      <c r="M43" s="88"/>
      <c r="N43" s="88"/>
      <c r="O43" s="88"/>
      <c r="P43" s="88"/>
      <c r="Q43" s="88"/>
      <c r="R43" s="88"/>
      <c r="S43" s="88"/>
      <c r="T43" s="88"/>
      <c r="U43" s="88"/>
      <c r="V43" s="89"/>
      <c r="X43" s="86"/>
      <c r="Y43" s="92" t="str">
        <f>+'18'!M18</f>
        <v>ALT 6</v>
      </c>
      <c r="Z43" s="292">
        <f>'18'!U29</f>
        <v>4.3752199633781838E-2</v>
      </c>
      <c r="AA43" s="292">
        <f>+'18'!U65</f>
        <v>0.13753670794856643</v>
      </c>
      <c r="AB43" s="292">
        <f>+'18'!U101</f>
        <v>8.9545942524464128E-2</v>
      </c>
      <c r="AC43" s="292">
        <f>+'18'!U138</f>
        <v>0.12161147111430427</v>
      </c>
      <c r="AD43" s="292">
        <f>+'18'!U175</f>
        <v>0.15907770042405883</v>
      </c>
      <c r="AE43" s="292">
        <v>9.5305063501137696E-2</v>
      </c>
      <c r="AF43" s="96"/>
      <c r="AG43" s="89"/>
    </row>
    <row r="44" spans="2:33" x14ac:dyDescent="0.25">
      <c r="L44" s="86"/>
      <c r="M44" s="87" t="str">
        <f>"2. CRITERIO: "&amp;H25</f>
        <v>2. CRITERIO: MERCADEO</v>
      </c>
      <c r="N44" s="88"/>
      <c r="O44" s="88"/>
      <c r="P44" s="88"/>
      <c r="Q44" s="88"/>
      <c r="R44" s="88"/>
      <c r="S44" s="88"/>
      <c r="T44" s="88"/>
      <c r="U44" s="88"/>
      <c r="V44" s="89"/>
      <c r="X44" s="86"/>
      <c r="Y44" s="92" t="str">
        <f>+'18'!M19</f>
        <v>ALT 7</v>
      </c>
      <c r="Z44" s="292">
        <f>'18'!U30</f>
        <v>0.14623924893291845</v>
      </c>
      <c r="AA44" s="292">
        <f>+'18'!U66</f>
        <v>0.13537889210755777</v>
      </c>
      <c r="AB44" s="292">
        <f>+'18'!U102</f>
        <v>6.7269674523316489E-2</v>
      </c>
      <c r="AC44" s="292">
        <f>+'18'!U139</f>
        <v>0.1375080590105103</v>
      </c>
      <c r="AD44" s="292">
        <f>+'18'!U176</f>
        <v>0.17506285309455299</v>
      </c>
      <c r="AE44" s="292">
        <v>0.11782858555575468</v>
      </c>
      <c r="AF44" s="96"/>
      <c r="AG44" s="89"/>
    </row>
    <row r="45" spans="2:33" x14ac:dyDescent="0.25">
      <c r="L45" s="86"/>
      <c r="M45" s="78"/>
      <c r="N45" s="88"/>
      <c r="O45" s="88"/>
      <c r="P45" s="88"/>
      <c r="Q45" s="88"/>
      <c r="R45" s="88"/>
      <c r="S45" s="88"/>
      <c r="T45" s="88"/>
      <c r="U45" s="88"/>
      <c r="V45" s="89"/>
      <c r="X45" s="86"/>
      <c r="Y45" s="88"/>
      <c r="Z45" s="88"/>
      <c r="AA45" s="88"/>
      <c r="AB45" s="88"/>
      <c r="AC45" s="88"/>
      <c r="AD45" s="88"/>
      <c r="AE45" s="88"/>
      <c r="AF45" s="88"/>
      <c r="AG45" s="89"/>
    </row>
    <row r="46" spans="2:33" x14ac:dyDescent="0.25">
      <c r="L46" s="86"/>
      <c r="M46" s="90" t="s">
        <v>928</v>
      </c>
      <c r="N46" s="88"/>
      <c r="O46" s="88"/>
      <c r="P46" s="88"/>
      <c r="Q46" s="88"/>
      <c r="R46" s="78"/>
      <c r="S46" s="78"/>
      <c r="T46" s="78"/>
      <c r="U46" s="78"/>
      <c r="V46" s="79"/>
      <c r="X46" s="86"/>
      <c r="Y46" s="88"/>
      <c r="Z46" s="88"/>
      <c r="AA46" s="88"/>
      <c r="AB46" s="88"/>
      <c r="AC46" s="88"/>
      <c r="AD46" s="88"/>
      <c r="AE46" s="97"/>
      <c r="AF46" s="88"/>
      <c r="AG46" s="89"/>
    </row>
    <row r="47" spans="2:33" ht="20.399999999999999" x14ac:dyDescent="0.25">
      <c r="L47" s="86"/>
      <c r="M47" s="90"/>
      <c r="N47" s="88"/>
      <c r="O47" s="88"/>
      <c r="P47" s="88"/>
      <c r="Q47" s="88"/>
      <c r="R47" s="78"/>
      <c r="S47" s="78"/>
      <c r="T47" s="78"/>
      <c r="U47" s="78"/>
      <c r="V47" s="79"/>
      <c r="X47" s="86"/>
      <c r="Y47" s="297" t="s">
        <v>974</v>
      </c>
      <c r="Z47" s="297" t="s">
        <v>975</v>
      </c>
      <c r="AA47" s="297" t="s">
        <v>976</v>
      </c>
      <c r="AB47" s="787" t="s">
        <v>977</v>
      </c>
      <c r="AC47" s="787"/>
      <c r="AD47" s="787"/>
      <c r="AE47" s="787"/>
      <c r="AF47" s="88"/>
      <c r="AG47" s="89"/>
    </row>
    <row r="48" spans="2:33" x14ac:dyDescent="0.25">
      <c r="L48" s="86"/>
      <c r="M48" s="91"/>
      <c r="N48" s="92" t="str">
        <f>+N23</f>
        <v>ALT 1</v>
      </c>
      <c r="O48" s="92" t="str">
        <f t="shared" ref="O48:T48" si="13">+O23</f>
        <v>ALT 2</v>
      </c>
      <c r="P48" s="92" t="str">
        <f t="shared" si="13"/>
        <v>ALT 3</v>
      </c>
      <c r="Q48" s="92" t="str">
        <f t="shared" si="13"/>
        <v>ALT 4</v>
      </c>
      <c r="R48" s="92" t="str">
        <f t="shared" si="13"/>
        <v>ALT 5</v>
      </c>
      <c r="S48" s="92" t="str">
        <f t="shared" si="13"/>
        <v>ALT 6</v>
      </c>
      <c r="T48" s="92" t="str">
        <f t="shared" si="13"/>
        <v>ALT 7</v>
      </c>
      <c r="U48" s="78"/>
      <c r="V48" s="79"/>
      <c r="X48" s="86"/>
      <c r="Y48" s="454">
        <v>1</v>
      </c>
      <c r="Z48" s="454" t="str">
        <f>_xlfn.XLOOKUP(AA48,$AE$38:$AE$44,$Y$38:$Y$44,0,0,1)</f>
        <v>ALT 1</v>
      </c>
      <c r="AA48" s="455">
        <f>LARGE($AE$38:$AE$44,Y48)</f>
        <v>0.2361259243854501</v>
      </c>
      <c r="AB48" s="784" t="str">
        <f>VLOOKUP(Z48,$B$24:$C$30,2,FALSE)</f>
        <v>Productos actuales a clientes actuales</v>
      </c>
      <c r="AC48" s="785"/>
      <c r="AD48" s="785"/>
      <c r="AE48" s="786"/>
      <c r="AF48" s="88"/>
      <c r="AG48" s="89"/>
    </row>
    <row r="49" spans="12:33" x14ac:dyDescent="0.25">
      <c r="L49" s="86"/>
      <c r="M49" s="92" t="str">
        <f>+M24</f>
        <v>ALT 1</v>
      </c>
      <c r="N49" s="449">
        <v>1</v>
      </c>
      <c r="O49" s="447">
        <v>2</v>
      </c>
      <c r="P49" s="447">
        <v>2</v>
      </c>
      <c r="Q49" s="447">
        <v>2</v>
      </c>
      <c r="R49" s="447">
        <v>5</v>
      </c>
      <c r="S49" s="447">
        <v>0.33333333333333331</v>
      </c>
      <c r="T49" s="447">
        <v>0.33333333333333331</v>
      </c>
      <c r="U49" s="78"/>
      <c r="V49" s="79"/>
      <c r="X49" s="86"/>
      <c r="Y49" s="454">
        <v>2</v>
      </c>
      <c r="Z49" s="454" t="str">
        <f t="shared" ref="Z49:Z54" si="14">_xlfn.XLOOKUP(AA49,$AE$38:$AE$44,$Y$38:$Y$44,0,0,1)</f>
        <v>ALT 4</v>
      </c>
      <c r="AA49" s="455">
        <f t="shared" ref="AA49:AA54" si="15">LARGE($AE$38:$AE$44,Y49)</f>
        <v>0.17806589144487631</v>
      </c>
      <c r="AB49" s="784" t="str">
        <f t="shared" ref="AB49:AB54" si="16">VLOOKUP(Z49,$B$24:$C$30,2,FALSE)</f>
        <v>Nuevas variaciones de productos actuales</v>
      </c>
      <c r="AC49" s="785"/>
      <c r="AD49" s="785"/>
      <c r="AE49" s="786"/>
      <c r="AF49" s="88"/>
      <c r="AG49" s="89"/>
    </row>
    <row r="50" spans="12:33" x14ac:dyDescent="0.25">
      <c r="L50" s="86"/>
      <c r="M50" s="92" t="str">
        <f t="shared" ref="M50:M55" si="17">+M25</f>
        <v>ALT 2</v>
      </c>
      <c r="N50" s="445">
        <f>1/O49</f>
        <v>0.5</v>
      </c>
      <c r="O50" s="449">
        <v>1</v>
      </c>
      <c r="P50" s="447">
        <v>2</v>
      </c>
      <c r="Q50" s="447">
        <v>3</v>
      </c>
      <c r="R50" s="447">
        <v>4</v>
      </c>
      <c r="S50" s="447">
        <v>3</v>
      </c>
      <c r="T50" s="447">
        <v>3</v>
      </c>
      <c r="U50" s="78"/>
      <c r="V50" s="79"/>
      <c r="X50" s="86"/>
      <c r="Y50" s="454">
        <v>3</v>
      </c>
      <c r="Z50" s="454" t="str">
        <f t="shared" si="14"/>
        <v>ALT 2</v>
      </c>
      <c r="AA50" s="455">
        <f t="shared" si="15"/>
        <v>0.16958651591782298</v>
      </c>
      <c r="AB50" s="784" t="str">
        <f t="shared" si="16"/>
        <v>Nuevos clientes Hard Discount</v>
      </c>
      <c r="AC50" s="785"/>
      <c r="AD50" s="785"/>
      <c r="AE50" s="786"/>
      <c r="AF50" s="88"/>
      <c r="AG50" s="89"/>
    </row>
    <row r="51" spans="12:33" x14ac:dyDescent="0.25">
      <c r="L51" s="86"/>
      <c r="M51" s="92" t="str">
        <f t="shared" si="17"/>
        <v>ALT 3</v>
      </c>
      <c r="N51" s="445">
        <f>1/P49</f>
        <v>0.5</v>
      </c>
      <c r="O51" s="445">
        <f>1/P50</f>
        <v>0.5</v>
      </c>
      <c r="P51" s="449">
        <v>1</v>
      </c>
      <c r="Q51" s="447">
        <v>0.5</v>
      </c>
      <c r="R51" s="447">
        <v>3</v>
      </c>
      <c r="S51" s="447">
        <v>2</v>
      </c>
      <c r="T51" s="447">
        <v>0.1111111111111111</v>
      </c>
      <c r="U51" s="88"/>
      <c r="V51" s="89"/>
      <c r="X51" s="86"/>
      <c r="Y51" s="456">
        <v>4</v>
      </c>
      <c r="Z51" s="287" t="str">
        <f t="shared" si="14"/>
        <v>ALT 3</v>
      </c>
      <c r="AA51" s="455">
        <f t="shared" si="15"/>
        <v>0.12528030496142567</v>
      </c>
      <c r="AB51" s="784" t="str">
        <f t="shared" si="16"/>
        <v>Exportación con Distribuidores</v>
      </c>
      <c r="AC51" s="785"/>
      <c r="AD51" s="785"/>
      <c r="AE51" s="786"/>
      <c r="AF51" s="88"/>
      <c r="AG51" s="89"/>
    </row>
    <row r="52" spans="12:33" x14ac:dyDescent="0.25">
      <c r="L52" s="86"/>
      <c r="M52" s="92" t="str">
        <f t="shared" si="17"/>
        <v>ALT 4</v>
      </c>
      <c r="N52" s="445">
        <f>1/Q49</f>
        <v>0.5</v>
      </c>
      <c r="O52" s="445">
        <f>1/Q50</f>
        <v>0.33333333333333331</v>
      </c>
      <c r="P52" s="445">
        <f>1/Q51</f>
        <v>2</v>
      </c>
      <c r="Q52" s="449">
        <v>1</v>
      </c>
      <c r="R52" s="447">
        <v>2</v>
      </c>
      <c r="S52" s="447">
        <v>2</v>
      </c>
      <c r="T52" s="447">
        <v>0.1111111111111111</v>
      </c>
      <c r="U52" s="88"/>
      <c r="V52" s="89"/>
      <c r="X52" s="86"/>
      <c r="Y52" s="456">
        <v>5</v>
      </c>
      <c r="Z52" s="287" t="str">
        <f t="shared" si="14"/>
        <v>ALT 7</v>
      </c>
      <c r="AA52" s="455">
        <f t="shared" si="15"/>
        <v>0.11782858555575468</v>
      </c>
      <c r="AB52" s="784" t="str">
        <f t="shared" si="16"/>
        <v>Adquicisión de pequeñas marcas</v>
      </c>
      <c r="AC52" s="785"/>
      <c r="AD52" s="785"/>
      <c r="AE52" s="786"/>
      <c r="AF52" s="88"/>
      <c r="AG52" s="89"/>
    </row>
    <row r="53" spans="12:33" x14ac:dyDescent="0.25">
      <c r="L53" s="86"/>
      <c r="M53" s="92" t="str">
        <f t="shared" si="17"/>
        <v>ALT 5</v>
      </c>
      <c r="N53" s="445">
        <f>1/R49</f>
        <v>0.2</v>
      </c>
      <c r="O53" s="445">
        <f>1/R50</f>
        <v>0.25</v>
      </c>
      <c r="P53" s="445">
        <f>1/R51</f>
        <v>0.33333333333333331</v>
      </c>
      <c r="Q53" s="445">
        <f>1/R52</f>
        <v>0.5</v>
      </c>
      <c r="R53" s="449">
        <v>1</v>
      </c>
      <c r="S53" s="447">
        <v>0.5</v>
      </c>
      <c r="T53" s="447">
        <v>0.33333333333333331</v>
      </c>
      <c r="U53" s="88"/>
      <c r="V53" s="89"/>
      <c r="X53" s="86"/>
      <c r="Y53" s="456">
        <v>6</v>
      </c>
      <c r="Z53" s="287" t="str">
        <f t="shared" si="14"/>
        <v>ALT 6</v>
      </c>
      <c r="AA53" s="455">
        <f t="shared" si="15"/>
        <v>9.5305063501137696E-2</v>
      </c>
      <c r="AB53" s="784" t="str">
        <f t="shared" si="16"/>
        <v>Canal de ventas TAT</v>
      </c>
      <c r="AC53" s="785"/>
      <c r="AD53" s="785"/>
      <c r="AE53" s="786"/>
      <c r="AF53" s="88"/>
      <c r="AG53" s="89"/>
    </row>
    <row r="54" spans="12:33" x14ac:dyDescent="0.25">
      <c r="L54" s="86"/>
      <c r="M54" s="92" t="str">
        <f t="shared" si="17"/>
        <v>ALT 6</v>
      </c>
      <c r="N54" s="445">
        <f>1/S49</f>
        <v>3</v>
      </c>
      <c r="O54" s="445">
        <f>1/S50</f>
        <v>0.33333333333333331</v>
      </c>
      <c r="P54" s="445">
        <f>1/S51</f>
        <v>0.5</v>
      </c>
      <c r="Q54" s="445">
        <f>1/S52</f>
        <v>0.5</v>
      </c>
      <c r="R54" s="445">
        <f>1/S53</f>
        <v>2</v>
      </c>
      <c r="S54" s="449">
        <v>1</v>
      </c>
      <c r="T54" s="447">
        <v>0.5</v>
      </c>
      <c r="U54" s="88"/>
      <c r="V54" s="89"/>
      <c r="X54" s="86"/>
      <c r="Y54" s="456">
        <v>7</v>
      </c>
      <c r="Z54" s="287" t="str">
        <f t="shared" si="14"/>
        <v>ALT 5</v>
      </c>
      <c r="AA54" s="455">
        <f t="shared" si="15"/>
        <v>7.7807714233532443E-2</v>
      </c>
      <c r="AB54" s="784" t="str">
        <f t="shared" si="16"/>
        <v>Nuevos PDV propios y franquicias</v>
      </c>
      <c r="AC54" s="785"/>
      <c r="AD54" s="785"/>
      <c r="AE54" s="786"/>
      <c r="AF54" s="88"/>
      <c r="AG54" s="89"/>
    </row>
    <row r="55" spans="12:33" x14ac:dyDescent="0.25">
      <c r="L55" s="86"/>
      <c r="M55" s="92" t="str">
        <f t="shared" si="17"/>
        <v>ALT 7</v>
      </c>
      <c r="N55" s="445">
        <f>1/S50</f>
        <v>0.33333333333333331</v>
      </c>
      <c r="O55" s="445">
        <f>1/S51</f>
        <v>0.5</v>
      </c>
      <c r="P55" s="445">
        <f>1/S52</f>
        <v>0.5</v>
      </c>
      <c r="Q55" s="445">
        <f>1/S53</f>
        <v>2</v>
      </c>
      <c r="R55" s="445">
        <f>1/T53</f>
        <v>3</v>
      </c>
      <c r="S55" s="445">
        <f>1/T54</f>
        <v>2</v>
      </c>
      <c r="T55" s="449">
        <v>1</v>
      </c>
      <c r="U55" s="88"/>
      <c r="V55" s="89"/>
      <c r="X55" s="86"/>
      <c r="Y55" s="88"/>
      <c r="Z55" s="88"/>
      <c r="AA55" s="88"/>
      <c r="AB55" s="88"/>
      <c r="AC55" s="88"/>
      <c r="AD55" s="88"/>
      <c r="AE55" s="97"/>
      <c r="AF55" s="88"/>
      <c r="AG55" s="89"/>
    </row>
    <row r="56" spans="12:33" ht="13.8" thickBot="1" x14ac:dyDescent="0.3">
      <c r="L56" s="86"/>
      <c r="M56" s="91"/>
      <c r="N56" s="88"/>
      <c r="O56" s="88"/>
      <c r="P56" s="88"/>
      <c r="Q56" s="88"/>
      <c r="R56" s="88"/>
      <c r="S56" s="88"/>
      <c r="T56" s="88"/>
      <c r="U56" s="88"/>
      <c r="V56" s="89"/>
      <c r="X56" s="98"/>
      <c r="Y56" s="99"/>
      <c r="Z56" s="99"/>
      <c r="AA56" s="99"/>
      <c r="AB56" s="99"/>
      <c r="AC56" s="99"/>
      <c r="AD56" s="99"/>
      <c r="AE56" s="99"/>
      <c r="AF56" s="99"/>
      <c r="AG56" s="100"/>
    </row>
    <row r="57" spans="12:33" x14ac:dyDescent="0.25">
      <c r="L57" s="86"/>
      <c r="M57" s="90" t="s">
        <v>938</v>
      </c>
      <c r="N57" s="88"/>
      <c r="O57" s="88"/>
      <c r="P57" s="88"/>
      <c r="Q57" s="88"/>
      <c r="R57" s="88"/>
      <c r="S57" s="88"/>
      <c r="T57" s="88"/>
      <c r="U57" s="788" t="s">
        <v>939</v>
      </c>
      <c r="V57" s="89"/>
    </row>
    <row r="58" spans="12:33" x14ac:dyDescent="0.25">
      <c r="L58" s="86"/>
      <c r="M58" s="90"/>
      <c r="N58" s="88"/>
      <c r="O58" s="88"/>
      <c r="P58" s="88"/>
      <c r="Q58" s="88"/>
      <c r="R58" s="88"/>
      <c r="S58" s="88"/>
      <c r="T58" s="88"/>
      <c r="U58" s="788"/>
      <c r="V58" s="89"/>
    </row>
    <row r="59" spans="12:33" x14ac:dyDescent="0.25">
      <c r="L59" s="86"/>
      <c r="M59" s="91"/>
      <c r="N59" s="92" t="str">
        <f t="shared" ref="N59:T59" si="18">+N48</f>
        <v>ALT 1</v>
      </c>
      <c r="O59" s="92" t="str">
        <f t="shared" si="18"/>
        <v>ALT 2</v>
      </c>
      <c r="P59" s="92" t="str">
        <f t="shared" si="18"/>
        <v>ALT 3</v>
      </c>
      <c r="Q59" s="92" t="str">
        <f t="shared" si="18"/>
        <v>ALT 4</v>
      </c>
      <c r="R59" s="92" t="str">
        <f t="shared" si="18"/>
        <v>ALT 5</v>
      </c>
      <c r="S59" s="92" t="str">
        <f t="shared" si="18"/>
        <v>ALT 6</v>
      </c>
      <c r="T59" s="92" t="str">
        <f t="shared" si="18"/>
        <v>ALT 7</v>
      </c>
      <c r="U59" s="88"/>
      <c r="V59" s="89"/>
    </row>
    <row r="60" spans="12:33" x14ac:dyDescent="0.25">
      <c r="L60" s="86"/>
      <c r="M60" s="92" t="str">
        <f t="shared" ref="M60:M66" si="19">+M49</f>
        <v>ALT 1</v>
      </c>
      <c r="N60" s="292">
        <f>N49/SUM(N$49:N$55)</f>
        <v>0.16574585635359115</v>
      </c>
      <c r="O60" s="292">
        <f t="shared" ref="O60:S60" si="20">O49/SUM(O$49:O$55)</f>
        <v>0.40677966101694912</v>
      </c>
      <c r="P60" s="292">
        <f t="shared" si="20"/>
        <v>0.24000000000000005</v>
      </c>
      <c r="Q60" s="292">
        <f t="shared" si="20"/>
        <v>0.21052631578947367</v>
      </c>
      <c r="R60" s="292">
        <f t="shared" si="20"/>
        <v>0.25</v>
      </c>
      <c r="S60" s="292">
        <f t="shared" si="20"/>
        <v>3.0769230769230767E-2</v>
      </c>
      <c r="T60" s="292">
        <f>T49/SUM(T$49:T$55)</f>
        <v>6.1855670103092779E-2</v>
      </c>
      <c r="U60" s="451">
        <f>AVERAGE(N60:T60)</f>
        <v>0.19509667629033392</v>
      </c>
      <c r="V60" s="89"/>
    </row>
    <row r="61" spans="12:33" x14ac:dyDescent="0.25">
      <c r="L61" s="86"/>
      <c r="M61" s="92" t="str">
        <f t="shared" si="19"/>
        <v>ALT 2</v>
      </c>
      <c r="N61" s="292">
        <f t="shared" ref="N61:S66" si="21">N50/SUM(N$49:N$55)</f>
        <v>8.2872928176795577E-2</v>
      </c>
      <c r="O61" s="292">
        <f t="shared" si="21"/>
        <v>0.20338983050847456</v>
      </c>
      <c r="P61" s="292">
        <f t="shared" si="21"/>
        <v>0.24000000000000005</v>
      </c>
      <c r="Q61" s="292">
        <f t="shared" si="21"/>
        <v>0.31578947368421051</v>
      </c>
      <c r="R61" s="292">
        <f t="shared" si="21"/>
        <v>0.2</v>
      </c>
      <c r="S61" s="292">
        <f t="shared" si="21"/>
        <v>0.27692307692307688</v>
      </c>
      <c r="T61" s="292">
        <f>T50/SUM(T$49:T$55)</f>
        <v>0.55670103092783496</v>
      </c>
      <c r="U61" s="451">
        <f t="shared" ref="U61:U66" si="22">AVERAGE(N61:T61)</f>
        <v>0.26795376288862754</v>
      </c>
      <c r="V61" s="89"/>
    </row>
    <row r="62" spans="12:33" x14ac:dyDescent="0.25">
      <c r="L62" s="86"/>
      <c r="M62" s="92" t="str">
        <f t="shared" si="19"/>
        <v>ALT 3</v>
      </c>
      <c r="N62" s="292">
        <f t="shared" si="21"/>
        <v>8.2872928176795577E-2</v>
      </c>
      <c r="O62" s="292">
        <f t="shared" si="21"/>
        <v>0.10169491525423728</v>
      </c>
      <c r="P62" s="292">
        <f t="shared" si="21"/>
        <v>0.12000000000000002</v>
      </c>
      <c r="Q62" s="292">
        <f t="shared" si="21"/>
        <v>5.2631578947368418E-2</v>
      </c>
      <c r="R62" s="292">
        <f t="shared" si="21"/>
        <v>0.15</v>
      </c>
      <c r="S62" s="292">
        <f t="shared" si="21"/>
        <v>0.1846153846153846</v>
      </c>
      <c r="T62" s="292">
        <f t="shared" ref="T62" si="23">T51/SUM(T$49:T$55)</f>
        <v>2.0618556701030924E-2</v>
      </c>
      <c r="U62" s="451">
        <f t="shared" si="22"/>
        <v>0.10177619481354527</v>
      </c>
      <c r="V62" s="89"/>
    </row>
    <row r="63" spans="12:33" x14ac:dyDescent="0.25">
      <c r="L63" s="86"/>
      <c r="M63" s="92" t="str">
        <f t="shared" si="19"/>
        <v>ALT 4</v>
      </c>
      <c r="N63" s="292">
        <f t="shared" si="21"/>
        <v>8.2872928176795577E-2</v>
      </c>
      <c r="O63" s="292">
        <f t="shared" si="21"/>
        <v>6.7796610169491511E-2</v>
      </c>
      <c r="P63" s="292">
        <f t="shared" si="21"/>
        <v>0.24000000000000005</v>
      </c>
      <c r="Q63" s="292">
        <f t="shared" si="21"/>
        <v>0.10526315789473684</v>
      </c>
      <c r="R63" s="292">
        <f t="shared" si="21"/>
        <v>0.1</v>
      </c>
      <c r="S63" s="292">
        <f t="shared" si="21"/>
        <v>0.1846153846153846</v>
      </c>
      <c r="T63" s="292">
        <f t="shared" ref="T63" si="24">T52/SUM(T$49:T$55)</f>
        <v>2.0618556701030924E-2</v>
      </c>
      <c r="U63" s="451">
        <f t="shared" si="22"/>
        <v>0.11445237679391994</v>
      </c>
      <c r="V63" s="89"/>
    </row>
    <row r="64" spans="12:33" x14ac:dyDescent="0.25">
      <c r="L64" s="86"/>
      <c r="M64" s="92" t="str">
        <f t="shared" si="19"/>
        <v>ALT 5</v>
      </c>
      <c r="N64" s="292">
        <f t="shared" si="21"/>
        <v>3.3149171270718238E-2</v>
      </c>
      <c r="O64" s="292">
        <f t="shared" si="21"/>
        <v>5.084745762711864E-2</v>
      </c>
      <c r="P64" s="292">
        <f t="shared" si="21"/>
        <v>0.04</v>
      </c>
      <c r="Q64" s="292">
        <f t="shared" si="21"/>
        <v>5.2631578947368418E-2</v>
      </c>
      <c r="R64" s="292">
        <f t="shared" si="21"/>
        <v>0.05</v>
      </c>
      <c r="S64" s="292">
        <f t="shared" si="21"/>
        <v>4.6153846153846149E-2</v>
      </c>
      <c r="T64" s="292">
        <f t="shared" ref="T64" si="25">T53/SUM(T$49:T$55)</f>
        <v>6.1855670103092779E-2</v>
      </c>
      <c r="U64" s="451">
        <f t="shared" si="22"/>
        <v>4.7805389157449182E-2</v>
      </c>
      <c r="V64" s="89"/>
    </row>
    <row r="65" spans="12:22" x14ac:dyDescent="0.25">
      <c r="L65" s="86"/>
      <c r="M65" s="92" t="str">
        <f t="shared" si="19"/>
        <v>ALT 6</v>
      </c>
      <c r="N65" s="292">
        <f t="shared" si="21"/>
        <v>0.49723756906077349</v>
      </c>
      <c r="O65" s="292">
        <f t="shared" si="21"/>
        <v>6.7796610169491511E-2</v>
      </c>
      <c r="P65" s="292">
        <f t="shared" si="21"/>
        <v>6.0000000000000012E-2</v>
      </c>
      <c r="Q65" s="292">
        <f t="shared" si="21"/>
        <v>5.2631578947368418E-2</v>
      </c>
      <c r="R65" s="292">
        <f t="shared" si="21"/>
        <v>0.1</v>
      </c>
      <c r="S65" s="292">
        <f t="shared" si="21"/>
        <v>9.2307692307692299E-2</v>
      </c>
      <c r="T65" s="292">
        <f t="shared" ref="T65" si="26">T54/SUM(T$49:T$55)</f>
        <v>9.2783505154639165E-2</v>
      </c>
      <c r="U65" s="451">
        <f t="shared" si="22"/>
        <v>0.13753670794856643</v>
      </c>
      <c r="V65" s="89"/>
    </row>
    <row r="66" spans="12:22" x14ac:dyDescent="0.25">
      <c r="L66" s="86"/>
      <c r="M66" s="92" t="str">
        <f t="shared" si="19"/>
        <v>ALT 7</v>
      </c>
      <c r="N66" s="292">
        <f t="shared" si="21"/>
        <v>5.5248618784530384E-2</v>
      </c>
      <c r="O66" s="292">
        <f t="shared" si="21"/>
        <v>0.10169491525423728</v>
      </c>
      <c r="P66" s="292">
        <f t="shared" si="21"/>
        <v>6.0000000000000012E-2</v>
      </c>
      <c r="Q66" s="292">
        <f t="shared" si="21"/>
        <v>0.21052631578947367</v>
      </c>
      <c r="R66" s="292">
        <f t="shared" si="21"/>
        <v>0.15</v>
      </c>
      <c r="S66" s="292">
        <f t="shared" si="21"/>
        <v>0.1846153846153846</v>
      </c>
      <c r="T66" s="292">
        <f t="shared" ref="T66" si="27">T55/SUM(T$49:T$55)</f>
        <v>0.18556701030927833</v>
      </c>
      <c r="U66" s="451">
        <f t="shared" si="22"/>
        <v>0.13537889210755777</v>
      </c>
      <c r="V66" s="89"/>
    </row>
    <row r="67" spans="12:22" x14ac:dyDescent="0.25">
      <c r="L67" s="86"/>
      <c r="M67" s="88"/>
      <c r="N67" s="88"/>
      <c r="O67" s="88"/>
      <c r="P67" s="88"/>
      <c r="Q67" s="88"/>
      <c r="R67" s="88"/>
      <c r="S67" s="88"/>
      <c r="T67" s="88"/>
      <c r="U67" s="88"/>
      <c r="V67" s="89"/>
    </row>
    <row r="68" spans="12:22" x14ac:dyDescent="0.25">
      <c r="L68" s="86"/>
      <c r="M68" s="90" t="s">
        <v>950</v>
      </c>
      <c r="N68" s="88"/>
      <c r="O68" s="88"/>
      <c r="P68" s="88"/>
      <c r="Q68" s="88"/>
      <c r="R68" s="88"/>
      <c r="S68" s="88"/>
      <c r="T68" s="88"/>
      <c r="U68" s="88"/>
      <c r="V68" s="89"/>
    </row>
    <row r="69" spans="12:22" x14ac:dyDescent="0.25">
      <c r="L69" s="86"/>
      <c r="M69" s="90"/>
      <c r="N69" s="88"/>
      <c r="O69" s="88"/>
      <c r="P69" s="88"/>
      <c r="Q69" s="88"/>
      <c r="R69" s="88"/>
      <c r="S69" s="88"/>
      <c r="T69" s="88"/>
      <c r="U69" s="88"/>
      <c r="V69" s="89"/>
    </row>
    <row r="70" spans="12:22" x14ac:dyDescent="0.25">
      <c r="L70" s="86"/>
      <c r="M70" s="452" t="s">
        <v>957</v>
      </c>
      <c r="N70" s="295" t="s">
        <v>958</v>
      </c>
      <c r="O70" s="88"/>
      <c r="P70" s="88"/>
      <c r="Q70" s="88"/>
      <c r="R70" s="88"/>
      <c r="S70" s="88"/>
      <c r="T70" s="88"/>
      <c r="U70" s="88"/>
      <c r="V70" s="89"/>
    </row>
    <row r="71" spans="12:22" x14ac:dyDescent="0.25">
      <c r="L71" s="86"/>
      <c r="M71" s="292">
        <f t="array" ref="M71:M77">MMULT(N49:T55,U60:U66)</f>
        <v>1.4934601577551398</v>
      </c>
      <c r="N71" s="292">
        <f t="shared" ref="N71:N77" si="28">M71/U60</f>
        <v>7.6549748881044035</v>
      </c>
      <c r="O71" s="88"/>
      <c r="P71" s="452" t="s">
        <v>962</v>
      </c>
      <c r="Q71" s="292">
        <f>AVERAGE(N71:N77)</f>
        <v>7.6743472809894033</v>
      </c>
      <c r="R71" s="88"/>
      <c r="S71" s="88"/>
      <c r="T71" s="88"/>
      <c r="U71" s="88"/>
      <c r="V71" s="89"/>
    </row>
    <row r="72" spans="12:22" x14ac:dyDescent="0.25">
      <c r="L72" s="86"/>
      <c r="M72" s="292">
        <v>1.9223799778408142</v>
      </c>
      <c r="N72" s="292">
        <f t="shared" si="28"/>
        <v>7.1742973754760566</v>
      </c>
      <c r="O72" s="88"/>
      <c r="P72" s="452" t="s">
        <v>965</v>
      </c>
      <c r="Q72" s="292">
        <f>(Q71-$B$32)/($B$32-1)</f>
        <v>0.11239121349823389</v>
      </c>
      <c r="R72" s="88"/>
      <c r="S72" s="88"/>
      <c r="T72" s="88"/>
      <c r="U72" s="88"/>
      <c r="V72" s="89"/>
    </row>
    <row r="73" spans="12:22" x14ac:dyDescent="0.25">
      <c r="L73" s="86"/>
      <c r="M73" s="292">
        <v>0.82405928529252837</v>
      </c>
      <c r="N73" s="292">
        <f t="shared" si="28"/>
        <v>8.0967782967540778</v>
      </c>
      <c r="O73" s="88"/>
      <c r="P73" s="453" t="s">
        <v>968</v>
      </c>
      <c r="Q73" s="451">
        <f>Q72/$B$33</f>
        <v>8.5144858710783242E-2</v>
      </c>
      <c r="R73" s="91" t="s">
        <v>969</v>
      </c>
      <c r="S73" s="291">
        <f>IF($B$32=3,$I$17,IF($B$32=4,$I$18,IF($B$32&gt;=5,$I$19,0)))</f>
        <v>0.1</v>
      </c>
      <c r="T73" s="789" t="str">
        <f>IF(Q73&lt;=S73,"CONSISTENTE","INCONSISTENTE")</f>
        <v>CONSISTENTE</v>
      </c>
      <c r="U73" s="789"/>
      <c r="V73" s="89"/>
    </row>
    <row r="74" spans="12:22" x14ac:dyDescent="0.25">
      <c r="L74" s="86"/>
      <c r="M74" s="292">
        <v>0.8905973188641465</v>
      </c>
      <c r="N74" s="292">
        <f t="shared" si="28"/>
        <v>7.7813789788545291</v>
      </c>
      <c r="O74" s="88"/>
      <c r="P74" s="88"/>
      <c r="Q74" s="94"/>
      <c r="R74" s="88"/>
      <c r="S74" s="88"/>
      <c r="T74" s="88"/>
      <c r="U74" s="88"/>
      <c r="V74" s="89"/>
    </row>
    <row r="75" spans="12:22" x14ac:dyDescent="0.25">
      <c r="L75" s="86"/>
      <c r="M75" s="292">
        <v>0.35885940314928377</v>
      </c>
      <c r="N75" s="292">
        <f t="shared" si="28"/>
        <v>7.5066725629481716</v>
      </c>
      <c r="O75" s="88"/>
      <c r="P75" s="88"/>
      <c r="Q75" s="94"/>
      <c r="R75" s="88"/>
      <c r="S75" s="88"/>
      <c r="T75" s="88"/>
      <c r="U75" s="88"/>
      <c r="V75" s="89"/>
    </row>
    <row r="76" spans="12:22" x14ac:dyDescent="0.25">
      <c r="L76" s="86"/>
      <c r="M76" s="292">
        <v>1.0835591679548537</v>
      </c>
      <c r="N76" s="292">
        <f t="shared" si="28"/>
        <v>7.8783270598570985</v>
      </c>
      <c r="O76" s="88"/>
      <c r="P76" s="88"/>
      <c r="Q76" s="94"/>
      <c r="R76" s="88"/>
      <c r="S76" s="88"/>
      <c r="T76" s="88"/>
      <c r="U76" s="88"/>
      <c r="V76" s="89"/>
    </row>
    <row r="77" spans="12:22" x14ac:dyDescent="0.25">
      <c r="L77" s="86"/>
      <c r="M77" s="292">
        <v>1.0326704333460757</v>
      </c>
      <c r="N77" s="292">
        <f t="shared" si="28"/>
        <v>7.6280018049314871</v>
      </c>
      <c r="O77" s="88"/>
      <c r="P77" s="88"/>
      <c r="Q77" s="94"/>
      <c r="R77" s="88"/>
      <c r="S77" s="88"/>
      <c r="T77" s="88"/>
      <c r="U77" s="88"/>
      <c r="V77" s="89"/>
    </row>
    <row r="78" spans="12:22" x14ac:dyDescent="0.25">
      <c r="L78" s="86"/>
      <c r="M78" s="94"/>
      <c r="N78" s="95"/>
      <c r="O78" s="88"/>
      <c r="P78" s="88"/>
      <c r="Q78" s="94"/>
      <c r="R78" s="88"/>
      <c r="S78" s="88"/>
      <c r="T78" s="88"/>
      <c r="U78" s="88"/>
      <c r="V78" s="89"/>
    </row>
    <row r="79" spans="12:22" x14ac:dyDescent="0.25">
      <c r="L79" s="86"/>
      <c r="M79" s="94"/>
      <c r="N79" s="95"/>
      <c r="O79" s="88"/>
      <c r="P79" s="88"/>
      <c r="Q79" s="94"/>
      <c r="R79" s="88"/>
      <c r="S79" s="88"/>
      <c r="T79" s="88"/>
      <c r="U79" s="88"/>
      <c r="V79" s="89"/>
    </row>
    <row r="80" spans="12:22" x14ac:dyDescent="0.25">
      <c r="L80" s="86"/>
      <c r="M80" s="87" t="str">
        <f>"3. CRITERIO: "&amp;H26</f>
        <v>3. CRITERIO: FINANCIERO</v>
      </c>
      <c r="N80" s="88"/>
      <c r="O80" s="88"/>
      <c r="P80" s="88"/>
      <c r="Q80" s="88"/>
      <c r="R80" s="88"/>
      <c r="S80" s="88"/>
      <c r="T80" s="88"/>
      <c r="U80" s="88"/>
      <c r="V80" s="89"/>
    </row>
    <row r="81" spans="12:22" x14ac:dyDescent="0.25">
      <c r="L81" s="86"/>
      <c r="M81" s="78"/>
      <c r="N81" s="88"/>
      <c r="O81" s="88"/>
      <c r="P81" s="88"/>
      <c r="Q81" s="88"/>
      <c r="R81" s="88"/>
      <c r="S81" s="88"/>
      <c r="T81" s="88"/>
      <c r="U81" s="88"/>
      <c r="V81" s="89"/>
    </row>
    <row r="82" spans="12:22" x14ac:dyDescent="0.25">
      <c r="L82" s="86"/>
      <c r="M82" s="90" t="s">
        <v>928</v>
      </c>
      <c r="N82" s="88"/>
      <c r="O82" s="88"/>
      <c r="P82" s="88"/>
      <c r="Q82" s="88"/>
      <c r="R82" s="78"/>
      <c r="S82" s="78"/>
      <c r="T82" s="78"/>
      <c r="U82" s="78"/>
      <c r="V82" s="79"/>
    </row>
    <row r="83" spans="12:22" x14ac:dyDescent="0.25">
      <c r="L83" s="86"/>
      <c r="M83" s="90"/>
      <c r="N83" s="88"/>
      <c r="O83" s="88"/>
      <c r="P83" s="88"/>
      <c r="Q83" s="88"/>
      <c r="R83" s="78"/>
      <c r="S83" s="78"/>
      <c r="T83" s="78"/>
      <c r="U83" s="78"/>
      <c r="V83" s="79"/>
    </row>
    <row r="84" spans="12:22" x14ac:dyDescent="0.25">
      <c r="L84" s="86"/>
      <c r="M84" s="91"/>
      <c r="N84" s="92" t="str">
        <f>+N59</f>
        <v>ALT 1</v>
      </c>
      <c r="O84" s="92" t="str">
        <f t="shared" ref="O84:T84" si="29">+O59</f>
        <v>ALT 2</v>
      </c>
      <c r="P84" s="92" t="str">
        <f t="shared" si="29"/>
        <v>ALT 3</v>
      </c>
      <c r="Q84" s="92" t="str">
        <f t="shared" si="29"/>
        <v>ALT 4</v>
      </c>
      <c r="R84" s="92" t="str">
        <f t="shared" si="29"/>
        <v>ALT 5</v>
      </c>
      <c r="S84" s="92" t="str">
        <f t="shared" si="29"/>
        <v>ALT 6</v>
      </c>
      <c r="T84" s="92" t="str">
        <f t="shared" si="29"/>
        <v>ALT 7</v>
      </c>
      <c r="U84" s="78"/>
      <c r="V84" s="79"/>
    </row>
    <row r="85" spans="12:22" x14ac:dyDescent="0.25">
      <c r="L85" s="86"/>
      <c r="M85" s="92" t="str">
        <f>+M60</f>
        <v>ALT 1</v>
      </c>
      <c r="N85" s="449">
        <v>1</v>
      </c>
      <c r="O85" s="447">
        <v>2</v>
      </c>
      <c r="P85" s="447">
        <v>2</v>
      </c>
      <c r="Q85" s="447">
        <v>5</v>
      </c>
      <c r="R85" s="447">
        <v>2</v>
      </c>
      <c r="S85" s="447">
        <v>2</v>
      </c>
      <c r="T85" s="447">
        <v>0.1111111111111111</v>
      </c>
      <c r="U85" s="78"/>
      <c r="V85" s="79"/>
    </row>
    <row r="86" spans="12:22" x14ac:dyDescent="0.25">
      <c r="L86" s="86"/>
      <c r="M86" s="92" t="str">
        <f t="shared" ref="M86:M91" si="30">+M61</f>
        <v>ALT 2</v>
      </c>
      <c r="N86" s="445">
        <f>1/O85</f>
        <v>0.5</v>
      </c>
      <c r="O86" s="449">
        <v>1</v>
      </c>
      <c r="P86" s="447">
        <v>0.5</v>
      </c>
      <c r="Q86" s="447">
        <v>0.5</v>
      </c>
      <c r="R86" s="447">
        <v>0.5</v>
      </c>
      <c r="S86" s="447">
        <v>2</v>
      </c>
      <c r="T86" s="447">
        <v>0.5</v>
      </c>
      <c r="U86" s="78"/>
      <c r="V86" s="79"/>
    </row>
    <row r="87" spans="12:22" x14ac:dyDescent="0.25">
      <c r="L87" s="86"/>
      <c r="M87" s="92" t="str">
        <f t="shared" si="30"/>
        <v>ALT 3</v>
      </c>
      <c r="N87" s="445">
        <f>1/P85</f>
        <v>0.5</v>
      </c>
      <c r="O87" s="445">
        <f>1/P86</f>
        <v>2</v>
      </c>
      <c r="P87" s="449">
        <v>1</v>
      </c>
      <c r="Q87" s="447">
        <v>0.5</v>
      </c>
      <c r="R87" s="447">
        <v>2</v>
      </c>
      <c r="S87" s="447">
        <v>2</v>
      </c>
      <c r="T87" s="447">
        <v>0.1111111111111111</v>
      </c>
      <c r="U87" s="88"/>
      <c r="V87" s="89"/>
    </row>
    <row r="88" spans="12:22" x14ac:dyDescent="0.25">
      <c r="L88" s="86"/>
      <c r="M88" s="92" t="str">
        <f t="shared" si="30"/>
        <v>ALT 4</v>
      </c>
      <c r="N88" s="445">
        <f>1/Q85</f>
        <v>0.2</v>
      </c>
      <c r="O88" s="445">
        <f>1/Q86</f>
        <v>2</v>
      </c>
      <c r="P88" s="445">
        <f>1/Q87</f>
        <v>2</v>
      </c>
      <c r="Q88" s="449">
        <v>1</v>
      </c>
      <c r="R88" s="447">
        <v>5</v>
      </c>
      <c r="S88" s="447">
        <v>5</v>
      </c>
      <c r="T88" s="447">
        <v>3</v>
      </c>
      <c r="U88" s="88"/>
      <c r="V88" s="89"/>
    </row>
    <row r="89" spans="12:22" x14ac:dyDescent="0.25">
      <c r="L89" s="86"/>
      <c r="M89" s="92" t="str">
        <f t="shared" si="30"/>
        <v>ALT 5</v>
      </c>
      <c r="N89" s="445">
        <f>1/R85</f>
        <v>0.5</v>
      </c>
      <c r="O89" s="445">
        <f>1/R86</f>
        <v>2</v>
      </c>
      <c r="P89" s="445">
        <f>1/R87</f>
        <v>0.5</v>
      </c>
      <c r="Q89" s="445">
        <f>1/R88</f>
        <v>0.2</v>
      </c>
      <c r="R89" s="449">
        <v>1</v>
      </c>
      <c r="S89" s="447">
        <v>2</v>
      </c>
      <c r="T89" s="447">
        <v>2</v>
      </c>
      <c r="U89" s="88"/>
      <c r="V89" s="89"/>
    </row>
    <row r="90" spans="12:22" x14ac:dyDescent="0.25">
      <c r="L90" s="86"/>
      <c r="M90" s="92" t="str">
        <f t="shared" si="30"/>
        <v>ALT 6</v>
      </c>
      <c r="N90" s="445">
        <f>1/S85</f>
        <v>0.5</v>
      </c>
      <c r="O90" s="445">
        <f>1/S86</f>
        <v>0.5</v>
      </c>
      <c r="P90" s="445">
        <f>1/S87</f>
        <v>0.5</v>
      </c>
      <c r="Q90" s="445">
        <f>1/S88</f>
        <v>0.2</v>
      </c>
      <c r="R90" s="445">
        <f>1/S89</f>
        <v>0.5</v>
      </c>
      <c r="S90" s="449">
        <v>1</v>
      </c>
      <c r="T90" s="447">
        <v>2</v>
      </c>
      <c r="U90" s="88"/>
      <c r="V90" s="89"/>
    </row>
    <row r="91" spans="12:22" x14ac:dyDescent="0.25">
      <c r="L91" s="86"/>
      <c r="M91" s="92" t="str">
        <f t="shared" si="30"/>
        <v>ALT 7</v>
      </c>
      <c r="N91" s="445">
        <f>1/S86</f>
        <v>0.5</v>
      </c>
      <c r="O91" s="445">
        <f>1/S87</f>
        <v>0.5</v>
      </c>
      <c r="P91" s="445">
        <f>1/S88</f>
        <v>0.2</v>
      </c>
      <c r="Q91" s="445">
        <f>1/S89</f>
        <v>0.5</v>
      </c>
      <c r="R91" s="445">
        <f>1/T89</f>
        <v>0.5</v>
      </c>
      <c r="S91" s="445">
        <f>1/T90</f>
        <v>0.5</v>
      </c>
      <c r="T91" s="449">
        <v>1</v>
      </c>
      <c r="U91" s="88"/>
      <c r="V91" s="89"/>
    </row>
    <row r="92" spans="12:22" x14ac:dyDescent="0.25">
      <c r="L92" s="86"/>
      <c r="M92" s="91"/>
      <c r="N92" s="88"/>
      <c r="O92" s="88"/>
      <c r="P92" s="88"/>
      <c r="Q92" s="88"/>
      <c r="R92" s="88"/>
      <c r="S92" s="88"/>
      <c r="T92" s="88"/>
      <c r="U92" s="88"/>
      <c r="V92" s="89"/>
    </row>
    <row r="93" spans="12:22" x14ac:dyDescent="0.25">
      <c r="L93" s="86"/>
      <c r="M93" s="90" t="s">
        <v>938</v>
      </c>
      <c r="N93" s="88"/>
      <c r="O93" s="88"/>
      <c r="P93" s="88"/>
      <c r="Q93" s="88"/>
      <c r="R93" s="88"/>
      <c r="S93" s="88"/>
      <c r="T93" s="88"/>
      <c r="U93" s="788" t="s">
        <v>939</v>
      </c>
      <c r="V93" s="89"/>
    </row>
    <row r="94" spans="12:22" x14ac:dyDescent="0.25">
      <c r="L94" s="86"/>
      <c r="M94" s="90"/>
      <c r="N94" s="88"/>
      <c r="O94" s="88"/>
      <c r="P94" s="88"/>
      <c r="Q94" s="88"/>
      <c r="R94" s="88"/>
      <c r="S94" s="88"/>
      <c r="T94" s="88"/>
      <c r="U94" s="788"/>
      <c r="V94" s="89"/>
    </row>
    <row r="95" spans="12:22" x14ac:dyDescent="0.25">
      <c r="L95" s="86"/>
      <c r="M95" s="91"/>
      <c r="N95" s="92" t="str">
        <f t="shared" ref="N95:T95" si="31">+N84</f>
        <v>ALT 1</v>
      </c>
      <c r="O95" s="92" t="str">
        <f t="shared" si="31"/>
        <v>ALT 2</v>
      </c>
      <c r="P95" s="92" t="str">
        <f t="shared" si="31"/>
        <v>ALT 3</v>
      </c>
      <c r="Q95" s="92" t="str">
        <f t="shared" si="31"/>
        <v>ALT 4</v>
      </c>
      <c r="R95" s="92" t="str">
        <f t="shared" si="31"/>
        <v>ALT 5</v>
      </c>
      <c r="S95" s="92" t="str">
        <f t="shared" si="31"/>
        <v>ALT 6</v>
      </c>
      <c r="T95" s="92" t="str">
        <f t="shared" si="31"/>
        <v>ALT 7</v>
      </c>
      <c r="U95" s="88"/>
      <c r="V95" s="89"/>
    </row>
    <row r="96" spans="12:22" x14ac:dyDescent="0.25">
      <c r="L96" s="86"/>
      <c r="M96" s="92" t="str">
        <f t="shared" ref="M96:M102" si="32">+M85</f>
        <v>ALT 1</v>
      </c>
      <c r="N96" s="292">
        <f>N85/SUM(N$85:N$91)</f>
        <v>0.27027027027027023</v>
      </c>
      <c r="O96" s="292">
        <f t="shared" ref="O96:T96" si="33">O85/SUM(O$85:O$91)</f>
        <v>0.2</v>
      </c>
      <c r="P96" s="292">
        <f t="shared" si="33"/>
        <v>0.29850746268656714</v>
      </c>
      <c r="Q96" s="292">
        <f t="shared" si="33"/>
        <v>0.63291139240506322</v>
      </c>
      <c r="R96" s="292">
        <f t="shared" si="33"/>
        <v>0.17391304347826086</v>
      </c>
      <c r="S96" s="292">
        <f t="shared" si="33"/>
        <v>0.13793103448275862</v>
      </c>
      <c r="T96" s="292">
        <f t="shared" si="33"/>
        <v>1.2738853503184714E-2</v>
      </c>
      <c r="U96" s="451">
        <f>AVERAGE(N96:T96)</f>
        <v>0.24661029383230068</v>
      </c>
      <c r="V96" s="89"/>
    </row>
    <row r="97" spans="12:22" x14ac:dyDescent="0.25">
      <c r="L97" s="86"/>
      <c r="M97" s="92" t="str">
        <f t="shared" si="32"/>
        <v>ALT 2</v>
      </c>
      <c r="N97" s="292">
        <f t="shared" ref="N97:T102" si="34">N86/SUM(N$85:N$91)</f>
        <v>0.13513513513513511</v>
      </c>
      <c r="O97" s="292">
        <f t="shared" si="34"/>
        <v>0.1</v>
      </c>
      <c r="P97" s="292">
        <f t="shared" si="34"/>
        <v>7.4626865671641784E-2</v>
      </c>
      <c r="Q97" s="292">
        <f t="shared" si="34"/>
        <v>6.3291139240506319E-2</v>
      </c>
      <c r="R97" s="292">
        <f t="shared" si="34"/>
        <v>4.3478260869565216E-2</v>
      </c>
      <c r="S97" s="292">
        <f t="shared" si="34"/>
        <v>0.13793103448275862</v>
      </c>
      <c r="T97" s="292">
        <f t="shared" si="34"/>
        <v>5.7324840764331218E-2</v>
      </c>
      <c r="U97" s="451">
        <f t="shared" ref="U97:U102" si="35">AVERAGE(N97:T97)</f>
        <v>8.7398182309134029E-2</v>
      </c>
      <c r="V97" s="89"/>
    </row>
    <row r="98" spans="12:22" x14ac:dyDescent="0.25">
      <c r="L98" s="86"/>
      <c r="M98" s="92" t="str">
        <f t="shared" si="32"/>
        <v>ALT 3</v>
      </c>
      <c r="N98" s="292">
        <f t="shared" si="34"/>
        <v>0.13513513513513511</v>
      </c>
      <c r="O98" s="292">
        <f t="shared" si="34"/>
        <v>0.2</v>
      </c>
      <c r="P98" s="292">
        <f t="shared" si="34"/>
        <v>0.14925373134328357</v>
      </c>
      <c r="Q98" s="292">
        <f t="shared" si="34"/>
        <v>6.3291139240506319E-2</v>
      </c>
      <c r="R98" s="292">
        <f t="shared" si="34"/>
        <v>0.17391304347826086</v>
      </c>
      <c r="S98" s="292">
        <f t="shared" si="34"/>
        <v>0.13793103448275862</v>
      </c>
      <c r="T98" s="292">
        <f t="shared" si="34"/>
        <v>1.2738853503184714E-2</v>
      </c>
      <c r="U98" s="451">
        <f t="shared" si="35"/>
        <v>0.12460899102616131</v>
      </c>
      <c r="V98" s="89"/>
    </row>
    <row r="99" spans="12:22" x14ac:dyDescent="0.25">
      <c r="L99" s="86"/>
      <c r="M99" s="92" t="str">
        <f t="shared" si="32"/>
        <v>ALT 4</v>
      </c>
      <c r="N99" s="292">
        <f t="shared" si="34"/>
        <v>5.4054054054054057E-2</v>
      </c>
      <c r="O99" s="292">
        <f t="shared" si="34"/>
        <v>0.2</v>
      </c>
      <c r="P99" s="292">
        <f t="shared" si="34"/>
        <v>0.29850746268656714</v>
      </c>
      <c r="Q99" s="292">
        <f t="shared" si="34"/>
        <v>0.12658227848101264</v>
      </c>
      <c r="R99" s="292">
        <f t="shared" si="34"/>
        <v>0.43478260869565216</v>
      </c>
      <c r="S99" s="292">
        <f t="shared" si="34"/>
        <v>0.34482758620689657</v>
      </c>
      <c r="T99" s="292">
        <f t="shared" si="34"/>
        <v>0.3439490445859873</v>
      </c>
      <c r="U99" s="451">
        <f>AVERAGE(N99:T99)</f>
        <v>0.25752900495859571</v>
      </c>
      <c r="V99" s="89"/>
    </row>
    <row r="100" spans="12:22" x14ac:dyDescent="0.25">
      <c r="L100" s="86"/>
      <c r="M100" s="92" t="str">
        <f t="shared" si="32"/>
        <v>ALT 5</v>
      </c>
      <c r="N100" s="292">
        <f t="shared" si="34"/>
        <v>0.13513513513513511</v>
      </c>
      <c r="O100" s="292">
        <f t="shared" si="34"/>
        <v>0.2</v>
      </c>
      <c r="P100" s="292">
        <f t="shared" si="34"/>
        <v>7.4626865671641784E-2</v>
      </c>
      <c r="Q100" s="292">
        <f t="shared" si="34"/>
        <v>2.5316455696202531E-2</v>
      </c>
      <c r="R100" s="292">
        <f t="shared" si="34"/>
        <v>8.6956521739130432E-2</v>
      </c>
      <c r="S100" s="292">
        <f t="shared" si="34"/>
        <v>0.13793103448275862</v>
      </c>
      <c r="T100" s="292">
        <f t="shared" si="34"/>
        <v>0.22929936305732487</v>
      </c>
      <c r="U100" s="451">
        <f t="shared" si="35"/>
        <v>0.12703791082602764</v>
      </c>
      <c r="V100" s="89"/>
    </row>
    <row r="101" spans="12:22" x14ac:dyDescent="0.25">
      <c r="L101" s="86"/>
      <c r="M101" s="92" t="str">
        <f t="shared" si="32"/>
        <v>ALT 6</v>
      </c>
      <c r="N101" s="292">
        <f t="shared" si="34"/>
        <v>0.13513513513513511</v>
      </c>
      <c r="O101" s="292">
        <f t="shared" si="34"/>
        <v>0.05</v>
      </c>
      <c r="P101" s="292">
        <f t="shared" si="34"/>
        <v>7.4626865671641784E-2</v>
      </c>
      <c r="Q101" s="292">
        <f t="shared" si="34"/>
        <v>2.5316455696202531E-2</v>
      </c>
      <c r="R101" s="292">
        <f t="shared" si="34"/>
        <v>4.3478260869565216E-2</v>
      </c>
      <c r="S101" s="292">
        <f t="shared" si="34"/>
        <v>6.8965517241379309E-2</v>
      </c>
      <c r="T101" s="292">
        <f t="shared" si="34"/>
        <v>0.22929936305732487</v>
      </c>
      <c r="U101" s="451">
        <f t="shared" si="35"/>
        <v>8.9545942524464128E-2</v>
      </c>
      <c r="V101" s="89"/>
    </row>
    <row r="102" spans="12:22" x14ac:dyDescent="0.25">
      <c r="L102" s="86"/>
      <c r="M102" s="92" t="str">
        <f t="shared" si="32"/>
        <v>ALT 7</v>
      </c>
      <c r="N102" s="292">
        <f t="shared" si="34"/>
        <v>0.13513513513513511</v>
      </c>
      <c r="O102" s="292">
        <f t="shared" si="34"/>
        <v>0.05</v>
      </c>
      <c r="P102" s="292">
        <f t="shared" si="34"/>
        <v>2.9850746268656716E-2</v>
      </c>
      <c r="Q102" s="292">
        <f t="shared" si="34"/>
        <v>6.3291139240506319E-2</v>
      </c>
      <c r="R102" s="292">
        <f t="shared" si="34"/>
        <v>4.3478260869565216E-2</v>
      </c>
      <c r="S102" s="292">
        <f t="shared" si="34"/>
        <v>3.4482758620689655E-2</v>
      </c>
      <c r="T102" s="292">
        <f t="shared" si="34"/>
        <v>0.11464968152866244</v>
      </c>
      <c r="U102" s="451">
        <f t="shared" si="35"/>
        <v>6.7269674523316489E-2</v>
      </c>
      <c r="V102" s="89"/>
    </row>
    <row r="103" spans="12:22" x14ac:dyDescent="0.25">
      <c r="L103" s="86"/>
      <c r="M103" s="88"/>
      <c r="N103" s="88"/>
      <c r="O103" s="88"/>
      <c r="P103" s="88"/>
      <c r="Q103" s="88"/>
      <c r="R103" s="88"/>
      <c r="S103" s="88"/>
      <c r="T103" s="88"/>
      <c r="U103" s="88"/>
      <c r="V103" s="89"/>
    </row>
    <row r="104" spans="12:22" x14ac:dyDescent="0.25">
      <c r="L104" s="86"/>
      <c r="M104" s="88"/>
      <c r="N104" s="88"/>
      <c r="O104" s="88"/>
      <c r="P104" s="88"/>
      <c r="Q104" s="88"/>
      <c r="R104" s="88"/>
      <c r="S104" s="88"/>
      <c r="T104" s="88"/>
      <c r="U104" s="88"/>
      <c r="V104" s="89"/>
    </row>
    <row r="105" spans="12:22" x14ac:dyDescent="0.25">
      <c r="L105" s="86"/>
      <c r="M105" s="90" t="s">
        <v>950</v>
      </c>
      <c r="N105" s="88"/>
      <c r="O105" s="88"/>
      <c r="P105" s="88"/>
      <c r="Q105" s="88"/>
      <c r="R105" s="88"/>
      <c r="S105" s="88"/>
      <c r="T105" s="88"/>
      <c r="U105" s="88"/>
      <c r="V105" s="89"/>
    </row>
    <row r="106" spans="12:22" x14ac:dyDescent="0.25">
      <c r="L106" s="86"/>
      <c r="M106" s="90"/>
      <c r="N106" s="88"/>
      <c r="O106" s="88"/>
      <c r="P106" s="88"/>
      <c r="Q106" s="88"/>
      <c r="R106" s="88"/>
      <c r="S106" s="88"/>
      <c r="T106" s="88"/>
      <c r="U106" s="88"/>
      <c r="V106" s="89"/>
    </row>
    <row r="107" spans="12:22" x14ac:dyDescent="0.25">
      <c r="L107" s="86"/>
      <c r="M107" s="452" t="s">
        <v>957</v>
      </c>
      <c r="N107" s="295" t="s">
        <v>958</v>
      </c>
      <c r="O107" s="88"/>
      <c r="P107" s="88"/>
      <c r="Q107" s="88"/>
      <c r="R107" s="88"/>
      <c r="S107" s="88"/>
      <c r="T107" s="88"/>
      <c r="U107" s="88"/>
      <c r="V107" s="89"/>
    </row>
    <row r="108" spans="12:22" x14ac:dyDescent="0.25">
      <c r="L108" s="86"/>
      <c r="M108" s="292">
        <f t="array" ref="M108:M114">MMULT(N85:T91,U96:U102)</f>
        <v>2.398911780277222</v>
      </c>
      <c r="N108" s="292">
        <f>M108/U96</f>
        <v>9.7275411459852688</v>
      </c>
      <c r="O108" s="88"/>
      <c r="P108" s="452" t="s">
        <v>962</v>
      </c>
      <c r="Q108" s="292">
        <f>AVERAGE(N108:N114)</f>
        <v>7.6728474418232979</v>
      </c>
      <c r="R108" s="88"/>
      <c r="S108" s="88"/>
      <c r="T108" s="88"/>
      <c r="U108" s="88"/>
      <c r="V108" s="89"/>
    </row>
    <row r="109" spans="12:22" x14ac:dyDescent="0.25">
      <c r="L109" s="86"/>
      <c r="M109" s="292">
        <v>0.6780180049412633</v>
      </c>
      <c r="N109" s="292">
        <f t="shared" ref="N109:N113" si="36">M109/U97</f>
        <v>7.7578044191246676</v>
      </c>
      <c r="O109" s="88"/>
      <c r="P109" s="452" t="s">
        <v>965</v>
      </c>
      <c r="Q109" s="292">
        <f>(Q108-$B$32)/($B$32-1)</f>
        <v>0.11214124030388299</v>
      </c>
      <c r="R109" s="88"/>
      <c r="S109" s="88"/>
      <c r="T109" s="88"/>
      <c r="U109" s="88"/>
      <c r="V109" s="89"/>
    </row>
    <row r="110" spans="12:22" x14ac:dyDescent="0.25">
      <c r="L110" s="86"/>
      <c r="M110" s="292">
        <v>0.99211712002122965</v>
      </c>
      <c r="N110" s="292">
        <f t="shared" si="36"/>
        <v>7.9618421740766472</v>
      </c>
      <c r="O110" s="88"/>
      <c r="P110" s="453" t="s">
        <v>968</v>
      </c>
      <c r="Q110" s="451">
        <f>Q109/$B$33</f>
        <v>8.4955485078699225E-2</v>
      </c>
      <c r="R110" s="91" t="s">
        <v>969</v>
      </c>
      <c r="S110" s="291">
        <f>IF($B$32=3,$I$17,IF($B$32=4,$I$18,IF($B$32&gt;=5,$I$19,0)))</f>
        <v>0.1</v>
      </c>
      <c r="T110" s="789" t="str">
        <f>IF(Q110&lt;=S110,"CONSISTENTE","INCONSISTENTE")</f>
        <v>CONSISTENTE</v>
      </c>
      <c r="U110" s="789"/>
      <c r="V110" s="89"/>
    </row>
    <row r="111" spans="12:22" x14ac:dyDescent="0.25">
      <c r="L111" s="86"/>
      <c r="M111" s="292">
        <v>2.0155937007180547</v>
      </c>
      <c r="N111" s="292">
        <f t="shared" si="36"/>
        <v>7.8266667517397206</v>
      </c>
      <c r="O111" s="88"/>
      <c r="P111" s="88"/>
      <c r="Q111" s="94"/>
      <c r="R111" s="88"/>
      <c r="S111" s="88"/>
      <c r="T111" s="88"/>
      <c r="U111" s="88"/>
      <c r="V111" s="89"/>
    </row>
    <row r="112" spans="12:22" x14ac:dyDescent="0.25">
      <c r="L112" s="86"/>
      <c r="M112" s="292">
        <v>0.85258095296080705</v>
      </c>
      <c r="N112" s="292">
        <f t="shared" si="36"/>
        <v>6.7112324771176066</v>
      </c>
      <c r="O112" s="88"/>
      <c r="P112" s="88"/>
      <c r="Q112" s="94"/>
      <c r="R112" s="88"/>
      <c r="S112" s="88"/>
      <c r="T112" s="88"/>
      <c r="U112" s="88"/>
      <c r="V112" s="89"/>
    </row>
    <row r="113" spans="12:22" x14ac:dyDescent="0.25">
      <c r="L113" s="86"/>
      <c r="M113" s="292">
        <v>0.56841878155962811</v>
      </c>
      <c r="N113" s="292">
        <f t="shared" si="36"/>
        <v>6.3477893641505307</v>
      </c>
      <c r="O113" s="88"/>
      <c r="P113" s="88"/>
      <c r="Q113" s="94"/>
      <c r="R113" s="88"/>
      <c r="S113" s="88"/>
      <c r="T113" s="88"/>
      <c r="U113" s="88"/>
      <c r="V113" s="89"/>
    </row>
    <row r="114" spans="12:22" x14ac:dyDescent="0.25">
      <c r="L114" s="86"/>
      <c r="M114" s="292">
        <v>0.49625213995380985</v>
      </c>
      <c r="N114" s="292">
        <f t="shared" ref="N114" si="37">M114/U102</f>
        <v>7.3770557605686466</v>
      </c>
      <c r="O114" s="88"/>
      <c r="P114" s="88"/>
      <c r="Q114" s="94"/>
      <c r="R114" s="88"/>
      <c r="S114" s="88"/>
      <c r="T114" s="88"/>
      <c r="U114" s="88"/>
      <c r="V114" s="89"/>
    </row>
    <row r="115" spans="12:22" x14ac:dyDescent="0.25">
      <c r="L115" s="86"/>
      <c r="M115" s="94"/>
      <c r="N115" s="95"/>
      <c r="O115" s="88"/>
      <c r="P115" s="88"/>
      <c r="Q115" s="94"/>
      <c r="R115" s="88"/>
      <c r="S115" s="88"/>
      <c r="T115" s="88"/>
      <c r="U115" s="88"/>
      <c r="V115" s="89"/>
    </row>
    <row r="116" spans="12:22" x14ac:dyDescent="0.25">
      <c r="L116" s="86"/>
      <c r="M116" s="94"/>
      <c r="N116" s="95"/>
      <c r="O116" s="88"/>
      <c r="P116" s="88"/>
      <c r="Q116" s="94"/>
      <c r="R116" s="88"/>
      <c r="S116" s="88"/>
      <c r="T116" s="88"/>
      <c r="U116" s="88"/>
      <c r="V116" s="89"/>
    </row>
    <row r="117" spans="12:22" x14ac:dyDescent="0.25">
      <c r="L117" s="86"/>
      <c r="M117" s="87" t="str">
        <f>"4. CRITERIO: "&amp;H27</f>
        <v>4. CRITERIO: PRODUCCIÓN</v>
      </c>
      <c r="N117" s="88"/>
      <c r="O117" s="88"/>
      <c r="P117" s="88"/>
      <c r="Q117" s="88"/>
      <c r="R117" s="88"/>
      <c r="S117" s="88"/>
      <c r="T117" s="88"/>
      <c r="U117" s="88"/>
      <c r="V117" s="89"/>
    </row>
    <row r="118" spans="12:22" x14ac:dyDescent="0.25">
      <c r="L118" s="86"/>
      <c r="N118" s="88"/>
      <c r="O118" s="88"/>
      <c r="P118" s="88"/>
      <c r="Q118" s="88"/>
      <c r="R118" s="88"/>
      <c r="S118" s="88"/>
      <c r="T118" s="88"/>
      <c r="U118" s="88"/>
      <c r="V118" s="89"/>
    </row>
    <row r="119" spans="12:22" x14ac:dyDescent="0.25">
      <c r="L119" s="86"/>
      <c r="M119" s="90" t="s">
        <v>928</v>
      </c>
      <c r="N119" s="88"/>
      <c r="O119" s="88"/>
      <c r="P119" s="88"/>
      <c r="Q119" s="88"/>
      <c r="R119" s="78"/>
      <c r="S119" s="78"/>
      <c r="T119" s="78"/>
      <c r="U119" s="78"/>
      <c r="V119" s="89"/>
    </row>
    <row r="120" spans="12:22" x14ac:dyDescent="0.25">
      <c r="L120" s="86"/>
      <c r="M120" s="90"/>
      <c r="N120" s="88"/>
      <c r="O120" s="88"/>
      <c r="P120" s="88"/>
      <c r="Q120" s="88"/>
      <c r="R120" s="78"/>
      <c r="S120" s="78"/>
      <c r="T120" s="78"/>
      <c r="U120" s="78"/>
      <c r="V120" s="89"/>
    </row>
    <row r="121" spans="12:22" x14ac:dyDescent="0.25">
      <c r="L121" s="86"/>
      <c r="M121" s="91"/>
      <c r="N121" s="92" t="str">
        <f>+N95</f>
        <v>ALT 1</v>
      </c>
      <c r="O121" s="92" t="str">
        <f t="shared" ref="O121:T121" si="38">+O95</f>
        <v>ALT 2</v>
      </c>
      <c r="P121" s="92" t="str">
        <f t="shared" si="38"/>
        <v>ALT 3</v>
      </c>
      <c r="Q121" s="92" t="str">
        <f t="shared" si="38"/>
        <v>ALT 4</v>
      </c>
      <c r="R121" s="92" t="str">
        <f t="shared" si="38"/>
        <v>ALT 5</v>
      </c>
      <c r="S121" s="92" t="str">
        <f t="shared" si="38"/>
        <v>ALT 6</v>
      </c>
      <c r="T121" s="92" t="str">
        <f t="shared" si="38"/>
        <v>ALT 7</v>
      </c>
      <c r="U121" s="78"/>
      <c r="V121" s="89"/>
    </row>
    <row r="122" spans="12:22" x14ac:dyDescent="0.25">
      <c r="L122" s="86"/>
      <c r="M122" s="92" t="str">
        <f>+M96</f>
        <v>ALT 1</v>
      </c>
      <c r="N122" s="449">
        <v>1</v>
      </c>
      <c r="O122" s="447">
        <v>2</v>
      </c>
      <c r="P122" s="447">
        <v>2</v>
      </c>
      <c r="Q122" s="447">
        <v>0.5</v>
      </c>
      <c r="R122" s="447">
        <v>3</v>
      </c>
      <c r="S122" s="447">
        <v>0.33333333333333331</v>
      </c>
      <c r="T122" s="447">
        <v>0.33333333333333331</v>
      </c>
      <c r="U122" s="78"/>
      <c r="V122" s="89"/>
    </row>
    <row r="123" spans="12:22" x14ac:dyDescent="0.25">
      <c r="L123" s="86"/>
      <c r="M123" s="92" t="str">
        <f t="shared" ref="M123:M128" si="39">+M97</f>
        <v>ALT 2</v>
      </c>
      <c r="N123" s="445">
        <f>1/O122</f>
        <v>0.5</v>
      </c>
      <c r="O123" s="449">
        <v>1</v>
      </c>
      <c r="P123" s="447">
        <v>2</v>
      </c>
      <c r="Q123" s="447">
        <v>3</v>
      </c>
      <c r="R123" s="447">
        <v>4</v>
      </c>
      <c r="S123" s="447">
        <v>3</v>
      </c>
      <c r="T123" s="447">
        <v>3</v>
      </c>
      <c r="U123" s="78"/>
      <c r="V123" s="89"/>
    </row>
    <row r="124" spans="12:22" x14ac:dyDescent="0.25">
      <c r="L124" s="86"/>
      <c r="M124" s="92" t="str">
        <f t="shared" si="39"/>
        <v>ALT 3</v>
      </c>
      <c r="N124" s="445">
        <f>1/P122</f>
        <v>0.5</v>
      </c>
      <c r="O124" s="445">
        <f>1/P123</f>
        <v>0.5</v>
      </c>
      <c r="P124" s="449">
        <v>1</v>
      </c>
      <c r="Q124" s="447">
        <v>0.5</v>
      </c>
      <c r="R124" s="447">
        <v>3</v>
      </c>
      <c r="S124" s="447">
        <v>2</v>
      </c>
      <c r="T124" s="447">
        <v>0.1111111111111111</v>
      </c>
      <c r="U124" s="88"/>
      <c r="V124" s="89"/>
    </row>
    <row r="125" spans="12:22" x14ac:dyDescent="0.25">
      <c r="L125" s="86"/>
      <c r="M125" s="92" t="str">
        <f t="shared" si="39"/>
        <v>ALT 4</v>
      </c>
      <c r="N125" s="445">
        <f>1/Q122</f>
        <v>2</v>
      </c>
      <c r="O125" s="445">
        <f>1/Q123</f>
        <v>0.33333333333333331</v>
      </c>
      <c r="P125" s="445">
        <f>1/Q124</f>
        <v>2</v>
      </c>
      <c r="Q125" s="449">
        <v>1</v>
      </c>
      <c r="R125" s="447">
        <v>2</v>
      </c>
      <c r="S125" s="447">
        <v>3</v>
      </c>
      <c r="T125" s="447">
        <v>0.1111111111111111</v>
      </c>
      <c r="U125" s="88"/>
      <c r="V125" s="89"/>
    </row>
    <row r="126" spans="12:22" x14ac:dyDescent="0.25">
      <c r="L126" s="86"/>
      <c r="M126" s="92" t="str">
        <f t="shared" si="39"/>
        <v>ALT 5</v>
      </c>
      <c r="N126" s="445">
        <f>1/R122</f>
        <v>0.33333333333333331</v>
      </c>
      <c r="O126" s="445">
        <f>1/R123</f>
        <v>0.25</v>
      </c>
      <c r="P126" s="445">
        <f>1/R124</f>
        <v>0.33333333333333331</v>
      </c>
      <c r="Q126" s="445">
        <f>1/R125</f>
        <v>0.5</v>
      </c>
      <c r="R126" s="449">
        <v>1</v>
      </c>
      <c r="S126" s="447">
        <v>0.5</v>
      </c>
      <c r="T126" s="447">
        <v>0.33333333333333331</v>
      </c>
      <c r="U126" s="88"/>
      <c r="V126" s="89"/>
    </row>
    <row r="127" spans="12:22" x14ac:dyDescent="0.25">
      <c r="L127" s="86"/>
      <c r="M127" s="92" t="str">
        <f t="shared" si="39"/>
        <v>ALT 6</v>
      </c>
      <c r="N127" s="445">
        <f>1/S122</f>
        <v>3</v>
      </c>
      <c r="O127" s="445">
        <f>1/S123</f>
        <v>0.33333333333333331</v>
      </c>
      <c r="P127" s="445">
        <f>1/S124</f>
        <v>0.5</v>
      </c>
      <c r="Q127" s="445">
        <f>1/S125</f>
        <v>0.33333333333333331</v>
      </c>
      <c r="R127" s="445">
        <f>1/S126</f>
        <v>2</v>
      </c>
      <c r="S127" s="449">
        <v>1</v>
      </c>
      <c r="T127" s="447">
        <v>0.5</v>
      </c>
      <c r="U127" s="88"/>
      <c r="V127" s="89"/>
    </row>
    <row r="128" spans="12:22" x14ac:dyDescent="0.25">
      <c r="L128" s="86"/>
      <c r="M128" s="92" t="str">
        <f t="shared" si="39"/>
        <v>ALT 7</v>
      </c>
      <c r="N128" s="445">
        <f>1/S123</f>
        <v>0.33333333333333331</v>
      </c>
      <c r="O128" s="445">
        <f>1/S124</f>
        <v>0.5</v>
      </c>
      <c r="P128" s="445">
        <f>1/S125</f>
        <v>0.33333333333333331</v>
      </c>
      <c r="Q128" s="445">
        <f>1/S126</f>
        <v>2</v>
      </c>
      <c r="R128" s="445">
        <f>1/T126</f>
        <v>3</v>
      </c>
      <c r="S128" s="445">
        <f>1/T127</f>
        <v>2</v>
      </c>
      <c r="T128" s="449">
        <v>1</v>
      </c>
      <c r="U128" s="88"/>
      <c r="V128" s="89"/>
    </row>
    <row r="129" spans="12:22" x14ac:dyDescent="0.25">
      <c r="L129" s="86"/>
      <c r="M129" s="91"/>
      <c r="N129" s="88"/>
      <c r="O129" s="88"/>
      <c r="P129" s="88"/>
      <c r="Q129" s="88"/>
      <c r="R129" s="88"/>
      <c r="S129" s="88"/>
      <c r="T129" s="88"/>
      <c r="U129" s="88"/>
      <c r="V129" s="89"/>
    </row>
    <row r="130" spans="12:22" x14ac:dyDescent="0.25">
      <c r="L130" s="86"/>
      <c r="M130" s="90" t="s">
        <v>938</v>
      </c>
      <c r="N130" s="88"/>
      <c r="O130" s="88"/>
      <c r="P130" s="88"/>
      <c r="Q130" s="88"/>
      <c r="R130" s="88"/>
      <c r="S130" s="88"/>
      <c r="T130" s="88"/>
      <c r="U130" s="788" t="s">
        <v>939</v>
      </c>
      <c r="V130" s="89"/>
    </row>
    <row r="131" spans="12:22" x14ac:dyDescent="0.25">
      <c r="L131" s="86"/>
      <c r="M131" s="90"/>
      <c r="N131" s="88"/>
      <c r="O131" s="88"/>
      <c r="P131" s="88"/>
      <c r="Q131" s="88"/>
      <c r="R131" s="88"/>
      <c r="S131" s="88"/>
      <c r="T131" s="88"/>
      <c r="U131" s="788"/>
      <c r="V131" s="89"/>
    </row>
    <row r="132" spans="12:22" x14ac:dyDescent="0.25">
      <c r="L132" s="86"/>
      <c r="M132" s="91"/>
      <c r="N132" s="92" t="str">
        <f t="shared" ref="N132:T132" si="40">+N121</f>
        <v>ALT 1</v>
      </c>
      <c r="O132" s="92" t="str">
        <f t="shared" si="40"/>
        <v>ALT 2</v>
      </c>
      <c r="P132" s="92" t="str">
        <f t="shared" si="40"/>
        <v>ALT 3</v>
      </c>
      <c r="Q132" s="92" t="str">
        <f t="shared" si="40"/>
        <v>ALT 4</v>
      </c>
      <c r="R132" s="92" t="str">
        <f t="shared" si="40"/>
        <v>ALT 5</v>
      </c>
      <c r="S132" s="92" t="str">
        <f t="shared" si="40"/>
        <v>ALT 6</v>
      </c>
      <c r="T132" s="92" t="str">
        <f t="shared" si="40"/>
        <v>ALT 7</v>
      </c>
      <c r="U132" s="88"/>
      <c r="V132" s="89"/>
    </row>
    <row r="133" spans="12:22" x14ac:dyDescent="0.25">
      <c r="L133" s="86"/>
      <c r="M133" s="92" t="str">
        <f t="shared" ref="M133:M139" si="41">+M122</f>
        <v>ALT 1</v>
      </c>
      <c r="N133" s="292">
        <f>N122/SUM(N$122:N$128)</f>
        <v>0.13043478260869565</v>
      </c>
      <c r="O133" s="292">
        <f t="shared" ref="O133:T133" si="42">O122/SUM(O$122:O$128)</f>
        <v>0.40677966101694912</v>
      </c>
      <c r="P133" s="292">
        <f t="shared" si="42"/>
        <v>0.24489795918367349</v>
      </c>
      <c r="Q133" s="292">
        <f t="shared" si="42"/>
        <v>6.3829787234042562E-2</v>
      </c>
      <c r="R133" s="292">
        <f t="shared" si="42"/>
        <v>0.16666666666666666</v>
      </c>
      <c r="S133" s="292">
        <f t="shared" si="42"/>
        <v>2.8169014084507039E-2</v>
      </c>
      <c r="T133" s="292">
        <f t="shared" si="42"/>
        <v>6.1855670103092779E-2</v>
      </c>
      <c r="U133" s="451">
        <f>AVERAGE(N133:T133)</f>
        <v>0.15751907727108963</v>
      </c>
      <c r="V133" s="89"/>
    </row>
    <row r="134" spans="12:22" x14ac:dyDescent="0.25">
      <c r="L134" s="86"/>
      <c r="M134" s="92" t="str">
        <f t="shared" si="41"/>
        <v>ALT 2</v>
      </c>
      <c r="N134" s="292">
        <f t="shared" ref="N134:T139" si="43">N123/SUM(N$122:N$128)</f>
        <v>6.5217391304347824E-2</v>
      </c>
      <c r="O134" s="292">
        <f t="shared" si="43"/>
        <v>0.20338983050847456</v>
      </c>
      <c r="P134" s="292">
        <f t="shared" si="43"/>
        <v>0.24489795918367349</v>
      </c>
      <c r="Q134" s="292">
        <f t="shared" si="43"/>
        <v>0.38297872340425532</v>
      </c>
      <c r="R134" s="292">
        <f t="shared" si="43"/>
        <v>0.22222222222222221</v>
      </c>
      <c r="S134" s="292">
        <f t="shared" si="43"/>
        <v>0.25352112676056338</v>
      </c>
      <c r="T134" s="292">
        <f t="shared" si="43"/>
        <v>0.55670103092783496</v>
      </c>
      <c r="U134" s="451">
        <f t="shared" ref="U134:U139" si="44">AVERAGE(N134:T134)</f>
        <v>0.27556118347305308</v>
      </c>
      <c r="V134" s="89"/>
    </row>
    <row r="135" spans="12:22" x14ac:dyDescent="0.25">
      <c r="L135" s="86"/>
      <c r="M135" s="92" t="str">
        <f t="shared" si="41"/>
        <v>ALT 3</v>
      </c>
      <c r="N135" s="292">
        <f t="shared" si="43"/>
        <v>6.5217391304347824E-2</v>
      </c>
      <c r="O135" s="292">
        <f t="shared" si="43"/>
        <v>0.10169491525423728</v>
      </c>
      <c r="P135" s="292">
        <f t="shared" si="43"/>
        <v>0.12244897959183675</v>
      </c>
      <c r="Q135" s="292">
        <f t="shared" si="43"/>
        <v>6.3829787234042562E-2</v>
      </c>
      <c r="R135" s="292">
        <f t="shared" si="43"/>
        <v>0.16666666666666666</v>
      </c>
      <c r="S135" s="292">
        <f t="shared" si="43"/>
        <v>0.16901408450704225</v>
      </c>
      <c r="T135" s="292">
        <f t="shared" si="43"/>
        <v>2.0618556701030924E-2</v>
      </c>
      <c r="U135" s="451">
        <f t="shared" si="44"/>
        <v>0.1013557687513149</v>
      </c>
      <c r="V135" s="89"/>
    </row>
    <row r="136" spans="12:22" x14ac:dyDescent="0.25">
      <c r="L136" s="86"/>
      <c r="M136" s="92" t="str">
        <f t="shared" si="41"/>
        <v>ALT 4</v>
      </c>
      <c r="N136" s="292">
        <f t="shared" si="43"/>
        <v>0.2608695652173913</v>
      </c>
      <c r="O136" s="292">
        <f t="shared" si="43"/>
        <v>6.7796610169491511E-2</v>
      </c>
      <c r="P136" s="292">
        <f t="shared" si="43"/>
        <v>0.24489795918367349</v>
      </c>
      <c r="Q136" s="292">
        <f t="shared" si="43"/>
        <v>0.12765957446808512</v>
      </c>
      <c r="R136" s="292">
        <f t="shared" si="43"/>
        <v>0.1111111111111111</v>
      </c>
      <c r="S136" s="292">
        <f t="shared" si="43"/>
        <v>0.25352112676056338</v>
      </c>
      <c r="T136" s="292">
        <f t="shared" si="43"/>
        <v>2.0618556701030924E-2</v>
      </c>
      <c r="U136" s="451">
        <f t="shared" si="44"/>
        <v>0.15521064337304954</v>
      </c>
      <c r="V136" s="89"/>
    </row>
    <row r="137" spans="12:22" x14ac:dyDescent="0.25">
      <c r="L137" s="86"/>
      <c r="M137" s="92" t="str">
        <f t="shared" si="41"/>
        <v>ALT 5</v>
      </c>
      <c r="N137" s="292">
        <f t="shared" si="43"/>
        <v>4.3478260869565216E-2</v>
      </c>
      <c r="O137" s="292">
        <f t="shared" si="43"/>
        <v>5.084745762711864E-2</v>
      </c>
      <c r="P137" s="292">
        <f t="shared" si="43"/>
        <v>4.0816326530612249E-2</v>
      </c>
      <c r="Q137" s="292">
        <f t="shared" si="43"/>
        <v>6.3829787234042562E-2</v>
      </c>
      <c r="R137" s="292">
        <f t="shared" si="43"/>
        <v>5.5555555555555552E-2</v>
      </c>
      <c r="S137" s="292">
        <f t="shared" si="43"/>
        <v>4.2253521126760563E-2</v>
      </c>
      <c r="T137" s="292">
        <f t="shared" si="43"/>
        <v>6.1855670103092779E-2</v>
      </c>
      <c r="U137" s="451">
        <f t="shared" si="44"/>
        <v>5.1233797006678225E-2</v>
      </c>
      <c r="V137" s="89"/>
    </row>
    <row r="138" spans="12:22" x14ac:dyDescent="0.25">
      <c r="L138" s="86"/>
      <c r="M138" s="92" t="str">
        <f t="shared" si="41"/>
        <v>ALT 6</v>
      </c>
      <c r="N138" s="292">
        <f t="shared" si="43"/>
        <v>0.39130434782608697</v>
      </c>
      <c r="O138" s="292">
        <f t="shared" si="43"/>
        <v>6.7796610169491511E-2</v>
      </c>
      <c r="P138" s="292">
        <f t="shared" si="43"/>
        <v>6.1224489795918373E-2</v>
      </c>
      <c r="Q138" s="292">
        <f t="shared" si="43"/>
        <v>4.2553191489361701E-2</v>
      </c>
      <c r="R138" s="292">
        <f t="shared" si="43"/>
        <v>0.1111111111111111</v>
      </c>
      <c r="S138" s="292">
        <f t="shared" si="43"/>
        <v>8.4507042253521125E-2</v>
      </c>
      <c r="T138" s="292">
        <f t="shared" si="43"/>
        <v>9.2783505154639165E-2</v>
      </c>
      <c r="U138" s="451">
        <f t="shared" si="44"/>
        <v>0.12161147111430427</v>
      </c>
      <c r="V138" s="89"/>
    </row>
    <row r="139" spans="12:22" x14ac:dyDescent="0.25">
      <c r="L139" s="86"/>
      <c r="M139" s="92" t="str">
        <f t="shared" si="41"/>
        <v>ALT 7</v>
      </c>
      <c r="N139" s="292">
        <f t="shared" si="43"/>
        <v>4.3478260869565216E-2</v>
      </c>
      <c r="O139" s="292">
        <f t="shared" si="43"/>
        <v>0.10169491525423728</v>
      </c>
      <c r="P139" s="292">
        <f t="shared" si="43"/>
        <v>4.0816326530612249E-2</v>
      </c>
      <c r="Q139" s="292">
        <f t="shared" si="43"/>
        <v>0.25531914893617025</v>
      </c>
      <c r="R139" s="292">
        <f t="shared" si="43"/>
        <v>0.16666666666666666</v>
      </c>
      <c r="S139" s="292">
        <f t="shared" si="43"/>
        <v>0.16901408450704225</v>
      </c>
      <c r="T139" s="292">
        <f t="shared" si="43"/>
        <v>0.18556701030927833</v>
      </c>
      <c r="U139" s="451">
        <f t="shared" si="44"/>
        <v>0.1375080590105103</v>
      </c>
      <c r="V139" s="89"/>
    </row>
    <row r="140" spans="12:22" x14ac:dyDescent="0.25">
      <c r="L140" s="86"/>
      <c r="M140" s="88"/>
      <c r="N140" s="88"/>
      <c r="O140" s="88"/>
      <c r="P140" s="88"/>
      <c r="Q140" s="88"/>
      <c r="R140" s="88"/>
      <c r="S140" s="88"/>
      <c r="T140" s="88"/>
      <c r="U140" s="88"/>
      <c r="V140" s="89"/>
    </row>
    <row r="141" spans="12:22" x14ac:dyDescent="0.25">
      <c r="L141" s="86"/>
      <c r="M141" s="88"/>
      <c r="N141" s="88"/>
      <c r="O141" s="88"/>
      <c r="P141" s="88"/>
      <c r="Q141" s="88"/>
      <c r="R141" s="88"/>
      <c r="S141" s="88"/>
      <c r="T141" s="88"/>
      <c r="U141" s="88"/>
      <c r="V141" s="89"/>
    </row>
    <row r="142" spans="12:22" x14ac:dyDescent="0.25">
      <c r="L142" s="86"/>
      <c r="M142" s="90" t="s">
        <v>950</v>
      </c>
      <c r="N142" s="88"/>
      <c r="O142" s="88"/>
      <c r="P142" s="88"/>
      <c r="Q142" s="88"/>
      <c r="R142" s="88"/>
      <c r="S142" s="88"/>
      <c r="T142" s="88"/>
      <c r="U142" s="88"/>
      <c r="V142" s="89"/>
    </row>
    <row r="143" spans="12:22" x14ac:dyDescent="0.25">
      <c r="L143" s="86"/>
      <c r="M143" s="90"/>
      <c r="N143" s="88"/>
      <c r="O143" s="88"/>
      <c r="P143" s="88"/>
      <c r="Q143" s="88"/>
      <c r="R143" s="88"/>
      <c r="S143" s="88"/>
      <c r="T143" s="88"/>
      <c r="U143" s="88"/>
      <c r="V143" s="89"/>
    </row>
    <row r="144" spans="12:22" x14ac:dyDescent="0.25">
      <c r="L144" s="86"/>
      <c r="M144" s="452" t="s">
        <v>957</v>
      </c>
      <c r="N144" s="295" t="s">
        <v>958</v>
      </c>
      <c r="O144" s="88"/>
      <c r="P144" s="88"/>
      <c r="Q144" s="88"/>
      <c r="R144" s="88"/>
      <c r="S144" s="88"/>
      <c r="T144" s="88"/>
      <c r="U144" s="88"/>
      <c r="V144" s="89"/>
    </row>
    <row r="145" spans="12:22" x14ac:dyDescent="0.25">
      <c r="L145" s="86"/>
      <c r="M145" s="292">
        <f t="array" ref="M145:M151">MMULT(N122:T128,U133:U139)</f>
        <v>1.2290328711346565</v>
      </c>
      <c r="N145" s="292">
        <f t="shared" ref="N145:N150" si="45">M145/U133</f>
        <v>7.802438234319367</v>
      </c>
      <c r="O145" s="88"/>
      <c r="P145" s="452" t="s">
        <v>962</v>
      </c>
      <c r="Q145" s="292">
        <f>AVERAGE(N145:N151)</f>
        <v>7.7677100925039664</v>
      </c>
      <c r="R145" s="88"/>
      <c r="S145" s="88"/>
      <c r="T145" s="88"/>
      <c r="U145" s="88"/>
      <c r="V145" s="89"/>
    </row>
    <row r="146" spans="12:22" x14ac:dyDescent="0.25">
      <c r="L146" s="86"/>
      <c r="M146" s="292">
        <v>2.0049579681315333</v>
      </c>
      <c r="N146" s="292">
        <f t="shared" si="45"/>
        <v>7.2759085400269976</v>
      </c>
      <c r="O146" s="88"/>
      <c r="P146" s="452" t="s">
        <v>965</v>
      </c>
      <c r="Q146" s="292">
        <f>(Q145-$B$32)/($B$32-1)</f>
        <v>0.12795168208399441</v>
      </c>
      <c r="R146" s="88"/>
      <c r="S146" s="88"/>
      <c r="T146" s="88"/>
      <c r="U146" s="88"/>
      <c r="V146" s="89"/>
    </row>
    <row r="147" spans="12:22" x14ac:dyDescent="0.25">
      <c r="L147" s="86"/>
      <c r="M147" s="292">
        <v>0.80770422728194435</v>
      </c>
      <c r="N147" s="292">
        <f t="shared" si="45"/>
        <v>7.9690010468345038</v>
      </c>
      <c r="O147" s="88"/>
      <c r="P147" s="453" t="s">
        <v>968</v>
      </c>
      <c r="Q147" s="451">
        <f>Q146/$B$33</f>
        <v>9.6933092487874545E-2</v>
      </c>
      <c r="R147" s="91" t="s">
        <v>969</v>
      </c>
      <c r="S147" s="291">
        <f>IF($B$32=3,$I$17,IF($B$32=4,$I$18,IF($B$32&gt;=5,$I$19,0)))</f>
        <v>0.1</v>
      </c>
      <c r="T147" s="789" t="str">
        <f>IF(Q147&lt;=S147,"CONSISTENTE","INCONSISTENTE")</f>
        <v>CONSISTENTE</v>
      </c>
      <c r="U147" s="789"/>
      <c r="V147" s="89"/>
    </row>
    <row r="148" spans="12:22" x14ac:dyDescent="0.25">
      <c r="L148" s="86"/>
      <c r="M148" s="292">
        <v>1.2473947438218691</v>
      </c>
      <c r="N148" s="292">
        <f t="shared" si="45"/>
        <v>8.0367861166824088</v>
      </c>
      <c r="O148" s="88"/>
      <c r="P148" s="88"/>
      <c r="Q148" s="94"/>
      <c r="R148" s="88"/>
      <c r="S148" s="88"/>
      <c r="T148" s="88"/>
      <c r="U148" s="88"/>
      <c r="V148" s="89"/>
    </row>
    <row r="149" spans="12:22" x14ac:dyDescent="0.25">
      <c r="L149" s="86"/>
      <c r="M149" s="292">
        <v>0.39066278512959002</v>
      </c>
      <c r="N149" s="292">
        <f t="shared" si="45"/>
        <v>7.6250992109499105</v>
      </c>
      <c r="O149" s="88"/>
      <c r="P149" s="88"/>
      <c r="Q149" s="94"/>
      <c r="R149" s="88"/>
      <c r="S149" s="88"/>
      <c r="T149" s="88"/>
      <c r="U149" s="88"/>
      <c r="V149" s="89"/>
    </row>
    <row r="150" spans="12:22" x14ac:dyDescent="0.25">
      <c r="L150" s="86"/>
      <c r="M150" s="292">
        <v>0.95965881977054301</v>
      </c>
      <c r="N150" s="292">
        <f t="shared" si="45"/>
        <v>7.8911866699527602</v>
      </c>
      <c r="O150" s="88"/>
      <c r="P150" s="88"/>
      <c r="Q150" s="94"/>
      <c r="R150" s="88"/>
      <c r="S150" s="88"/>
      <c r="T150" s="88"/>
      <c r="U150" s="88"/>
      <c r="V150" s="89"/>
    </row>
    <row r="151" spans="12:22" x14ac:dyDescent="0.25">
      <c r="L151" s="86"/>
      <c r="M151" s="292">
        <v>1.0689258860825805</v>
      </c>
      <c r="N151" s="292">
        <f t="shared" ref="N151" si="46">M151/U139</f>
        <v>7.7735508287618122</v>
      </c>
      <c r="O151" s="88"/>
      <c r="P151" s="88"/>
      <c r="Q151" s="94"/>
      <c r="R151" s="88"/>
      <c r="S151" s="88"/>
      <c r="T151" s="88"/>
      <c r="U151" s="88"/>
      <c r="V151" s="89"/>
    </row>
    <row r="152" spans="12:22" x14ac:dyDescent="0.25">
      <c r="L152" s="86"/>
      <c r="M152" s="94"/>
      <c r="N152" s="95"/>
      <c r="O152" s="88"/>
      <c r="P152" s="88"/>
      <c r="Q152" s="94"/>
      <c r="R152" s="88"/>
      <c r="S152" s="88"/>
      <c r="T152" s="88"/>
      <c r="U152" s="88"/>
      <c r="V152" s="89"/>
    </row>
    <row r="153" spans="12:22" x14ac:dyDescent="0.25">
      <c r="L153" s="86"/>
      <c r="M153" s="94"/>
      <c r="N153" s="95"/>
      <c r="O153" s="88"/>
      <c r="P153" s="88"/>
      <c r="Q153" s="94"/>
      <c r="R153" s="88"/>
      <c r="S153" s="88"/>
      <c r="T153" s="88"/>
      <c r="U153" s="88"/>
      <c r="V153" s="89"/>
    </row>
    <row r="154" spans="12:22" x14ac:dyDescent="0.25">
      <c r="L154" s="86"/>
      <c r="M154" s="87" t="str">
        <f>"5. CRITERIO: "&amp;H28</f>
        <v>5. CRITERIO: LOGISTICA</v>
      </c>
      <c r="N154" s="88"/>
      <c r="O154" s="88"/>
      <c r="P154" s="88"/>
      <c r="Q154" s="88"/>
      <c r="R154" s="88"/>
      <c r="S154" s="88"/>
      <c r="T154" s="88"/>
      <c r="U154" s="88"/>
      <c r="V154" s="89"/>
    </row>
    <row r="155" spans="12:22" x14ac:dyDescent="0.25">
      <c r="L155" s="86"/>
      <c r="M155" s="88"/>
      <c r="N155" s="88"/>
      <c r="O155" s="88"/>
      <c r="P155" s="88"/>
      <c r="Q155" s="88"/>
      <c r="R155" s="88"/>
      <c r="S155" s="88"/>
      <c r="T155" s="88"/>
      <c r="U155" s="88"/>
      <c r="V155" s="89"/>
    </row>
    <row r="156" spans="12:22" x14ac:dyDescent="0.25">
      <c r="L156" s="86"/>
      <c r="M156" s="90" t="s">
        <v>928</v>
      </c>
      <c r="N156" s="88"/>
      <c r="O156" s="88"/>
      <c r="P156" s="88"/>
      <c r="Q156" s="88"/>
      <c r="R156" s="78"/>
      <c r="S156" s="78"/>
      <c r="T156" s="78"/>
      <c r="U156" s="78"/>
      <c r="V156" s="89"/>
    </row>
    <row r="157" spans="12:22" x14ac:dyDescent="0.25">
      <c r="L157" s="86"/>
      <c r="M157" s="90"/>
      <c r="N157" s="88"/>
      <c r="O157" s="88"/>
      <c r="P157" s="88"/>
      <c r="Q157" s="88"/>
      <c r="R157" s="78"/>
      <c r="S157" s="78"/>
      <c r="T157" s="78"/>
      <c r="U157" s="78"/>
      <c r="V157" s="89"/>
    </row>
    <row r="158" spans="12:22" x14ac:dyDescent="0.25">
      <c r="L158" s="86"/>
      <c r="M158" s="91"/>
      <c r="N158" s="92" t="str">
        <f>+N132</f>
        <v>ALT 1</v>
      </c>
      <c r="O158" s="92" t="str">
        <f t="shared" ref="O158:T158" si="47">+O132</f>
        <v>ALT 2</v>
      </c>
      <c r="P158" s="92" t="str">
        <f t="shared" si="47"/>
        <v>ALT 3</v>
      </c>
      <c r="Q158" s="92" t="str">
        <f t="shared" si="47"/>
        <v>ALT 4</v>
      </c>
      <c r="R158" s="92" t="str">
        <f t="shared" si="47"/>
        <v>ALT 5</v>
      </c>
      <c r="S158" s="92" t="str">
        <f t="shared" si="47"/>
        <v>ALT 6</v>
      </c>
      <c r="T158" s="92" t="str">
        <f t="shared" si="47"/>
        <v>ALT 7</v>
      </c>
      <c r="U158" s="78"/>
      <c r="V158" s="89"/>
    </row>
    <row r="159" spans="12:22" x14ac:dyDescent="0.25">
      <c r="L159" s="86"/>
      <c r="M159" s="92" t="str">
        <f>+M133</f>
        <v>ALT 1</v>
      </c>
      <c r="N159" s="449">
        <v>1</v>
      </c>
      <c r="O159" s="447">
        <v>2</v>
      </c>
      <c r="P159" s="447">
        <v>2</v>
      </c>
      <c r="Q159" s="447">
        <v>2</v>
      </c>
      <c r="R159" s="447">
        <v>6</v>
      </c>
      <c r="S159" s="447">
        <v>0.33333333333333331</v>
      </c>
      <c r="T159" s="447">
        <v>0.33333333333333331</v>
      </c>
      <c r="U159" s="78"/>
      <c r="V159" s="89"/>
    </row>
    <row r="160" spans="12:22" x14ac:dyDescent="0.25">
      <c r="L160" s="86"/>
      <c r="M160" s="92" t="str">
        <f t="shared" ref="M160:M165" si="48">+M134</f>
        <v>ALT 2</v>
      </c>
      <c r="N160" s="445">
        <f>1/O159</f>
        <v>0.5</v>
      </c>
      <c r="O160" s="449">
        <v>1</v>
      </c>
      <c r="P160" s="447">
        <v>2</v>
      </c>
      <c r="Q160" s="447">
        <v>3</v>
      </c>
      <c r="R160" s="447">
        <v>4</v>
      </c>
      <c r="S160" s="447">
        <v>3</v>
      </c>
      <c r="T160" s="447">
        <v>3</v>
      </c>
      <c r="U160" s="78"/>
      <c r="V160" s="89"/>
    </row>
    <row r="161" spans="12:22" x14ac:dyDescent="0.25">
      <c r="L161" s="86"/>
      <c r="M161" s="92" t="str">
        <f t="shared" si="48"/>
        <v>ALT 3</v>
      </c>
      <c r="N161" s="445">
        <f>1/P159</f>
        <v>0.5</v>
      </c>
      <c r="O161" s="445">
        <f>1/P160</f>
        <v>0.5</v>
      </c>
      <c r="P161" s="449">
        <v>1</v>
      </c>
      <c r="Q161" s="447">
        <v>0.5</v>
      </c>
      <c r="R161" s="447">
        <v>3</v>
      </c>
      <c r="S161" s="447">
        <v>2</v>
      </c>
      <c r="T161" s="447">
        <v>0.16666666666666666</v>
      </c>
      <c r="U161" s="88"/>
      <c r="V161" s="89"/>
    </row>
    <row r="162" spans="12:22" x14ac:dyDescent="0.25">
      <c r="L162" s="86"/>
      <c r="M162" s="92" t="str">
        <f t="shared" si="48"/>
        <v>ALT 4</v>
      </c>
      <c r="N162" s="445">
        <f>1/Q159</f>
        <v>0.5</v>
      </c>
      <c r="O162" s="445">
        <f>1/Q160</f>
        <v>0.33333333333333331</v>
      </c>
      <c r="P162" s="445">
        <f>1/Q161</f>
        <v>2</v>
      </c>
      <c r="Q162" s="449">
        <v>1</v>
      </c>
      <c r="R162" s="447">
        <v>2</v>
      </c>
      <c r="S162" s="447">
        <v>0.5</v>
      </c>
      <c r="T162" s="447">
        <v>0.1111111111111111</v>
      </c>
      <c r="U162" s="88"/>
      <c r="V162" s="89"/>
    </row>
    <row r="163" spans="12:22" x14ac:dyDescent="0.25">
      <c r="L163" s="86"/>
      <c r="M163" s="92" t="str">
        <f t="shared" si="48"/>
        <v>ALT 5</v>
      </c>
      <c r="N163" s="445">
        <f>1/R159</f>
        <v>0.16666666666666666</v>
      </c>
      <c r="O163" s="445">
        <f>1/R160</f>
        <v>0.25</v>
      </c>
      <c r="P163" s="445">
        <f>1/R161</f>
        <v>0.33333333333333331</v>
      </c>
      <c r="Q163" s="445">
        <f>1/R162</f>
        <v>0.5</v>
      </c>
      <c r="R163" s="449">
        <v>1</v>
      </c>
      <c r="S163" s="447">
        <v>0.33333333333333331</v>
      </c>
      <c r="T163" s="447">
        <v>0.2</v>
      </c>
      <c r="U163" s="88"/>
      <c r="V163" s="89"/>
    </row>
    <row r="164" spans="12:22" x14ac:dyDescent="0.25">
      <c r="L164" s="86"/>
      <c r="M164" s="92" t="str">
        <f t="shared" si="48"/>
        <v>ALT 6</v>
      </c>
      <c r="N164" s="445">
        <f>1/S159</f>
        <v>3</v>
      </c>
      <c r="O164" s="445">
        <f>1/S160</f>
        <v>0.33333333333333331</v>
      </c>
      <c r="P164" s="445">
        <f>1/S161</f>
        <v>0.5</v>
      </c>
      <c r="Q164" s="445">
        <f>1/S162</f>
        <v>2</v>
      </c>
      <c r="R164" s="445">
        <f>1/S163</f>
        <v>3</v>
      </c>
      <c r="S164" s="449">
        <v>1</v>
      </c>
      <c r="T164" s="447">
        <v>0.5</v>
      </c>
      <c r="U164" s="88"/>
      <c r="V164" s="89"/>
    </row>
    <row r="165" spans="12:22" x14ac:dyDescent="0.25">
      <c r="L165" s="86"/>
      <c r="M165" s="92" t="str">
        <f t="shared" si="48"/>
        <v>ALT 7</v>
      </c>
      <c r="N165" s="445">
        <f>1/S160</f>
        <v>0.33333333333333331</v>
      </c>
      <c r="O165" s="445">
        <f>1/S161</f>
        <v>0.5</v>
      </c>
      <c r="P165" s="445">
        <f>1/S162</f>
        <v>2</v>
      </c>
      <c r="Q165" s="445">
        <f>1/S163</f>
        <v>3</v>
      </c>
      <c r="R165" s="445">
        <f>1/T163</f>
        <v>5</v>
      </c>
      <c r="S165" s="445">
        <f>1/T164</f>
        <v>2</v>
      </c>
      <c r="T165" s="449">
        <v>1</v>
      </c>
      <c r="U165" s="88"/>
      <c r="V165" s="89"/>
    </row>
    <row r="166" spans="12:22" x14ac:dyDescent="0.25">
      <c r="L166" s="86"/>
      <c r="M166" s="91"/>
      <c r="N166" s="88"/>
      <c r="O166" s="88"/>
      <c r="P166" s="88"/>
      <c r="Q166" s="88"/>
      <c r="R166" s="88"/>
      <c r="S166" s="88"/>
      <c r="T166" s="88"/>
      <c r="U166" s="88"/>
      <c r="V166" s="89"/>
    </row>
    <row r="167" spans="12:22" x14ac:dyDescent="0.25">
      <c r="L167" s="86"/>
      <c r="M167" s="90" t="s">
        <v>938</v>
      </c>
      <c r="N167" s="88"/>
      <c r="O167" s="88"/>
      <c r="P167" s="88"/>
      <c r="Q167" s="88"/>
      <c r="R167" s="88"/>
      <c r="S167" s="88"/>
      <c r="T167" s="88"/>
      <c r="U167" s="788" t="s">
        <v>939</v>
      </c>
      <c r="V167" s="89"/>
    </row>
    <row r="168" spans="12:22" x14ac:dyDescent="0.25">
      <c r="L168" s="86"/>
      <c r="M168" s="90"/>
      <c r="N168" s="88"/>
      <c r="O168" s="88"/>
      <c r="P168" s="88"/>
      <c r="Q168" s="88"/>
      <c r="R168" s="88"/>
      <c r="S168" s="88"/>
      <c r="T168" s="88"/>
      <c r="U168" s="788"/>
      <c r="V168" s="89"/>
    </row>
    <row r="169" spans="12:22" x14ac:dyDescent="0.25">
      <c r="L169" s="86"/>
      <c r="M169" s="91"/>
      <c r="N169" s="92" t="str">
        <f t="shared" ref="N169:T169" si="49">+N158</f>
        <v>ALT 1</v>
      </c>
      <c r="O169" s="92" t="str">
        <f t="shared" si="49"/>
        <v>ALT 2</v>
      </c>
      <c r="P169" s="92" t="str">
        <f t="shared" si="49"/>
        <v>ALT 3</v>
      </c>
      <c r="Q169" s="92" t="str">
        <f t="shared" si="49"/>
        <v>ALT 4</v>
      </c>
      <c r="R169" s="92" t="str">
        <f t="shared" si="49"/>
        <v>ALT 5</v>
      </c>
      <c r="S169" s="92" t="str">
        <f t="shared" si="49"/>
        <v>ALT 6</v>
      </c>
      <c r="T169" s="92" t="str">
        <f t="shared" si="49"/>
        <v>ALT 7</v>
      </c>
      <c r="U169" s="88"/>
      <c r="V169" s="89"/>
    </row>
    <row r="170" spans="12:22" x14ac:dyDescent="0.25">
      <c r="L170" s="86"/>
      <c r="M170" s="92" t="str">
        <f t="shared" ref="M170:M176" si="50">+M159</f>
        <v>ALT 1</v>
      </c>
      <c r="N170" s="292">
        <f>N159/SUM(N$159:N$165)</f>
        <v>0.16666666666666669</v>
      </c>
      <c r="O170" s="292">
        <f t="shared" ref="O170:T170" si="51">O159/SUM(O$159:O$165)</f>
        <v>0.40677966101694912</v>
      </c>
      <c r="P170" s="292">
        <f t="shared" si="51"/>
        <v>0.20338983050847459</v>
      </c>
      <c r="Q170" s="292">
        <f t="shared" si="51"/>
        <v>0.16666666666666666</v>
      </c>
      <c r="R170" s="292">
        <f t="shared" si="51"/>
        <v>0.25</v>
      </c>
      <c r="S170" s="292">
        <f t="shared" si="51"/>
        <v>3.6363636363636355E-2</v>
      </c>
      <c r="T170" s="292">
        <f t="shared" si="51"/>
        <v>6.2761506276150611E-2</v>
      </c>
      <c r="U170" s="451">
        <f t="shared" ref="U170:U176" si="52">AVERAGE(N170:T170)</f>
        <v>0.1846611382140777</v>
      </c>
      <c r="V170" s="89"/>
    </row>
    <row r="171" spans="12:22" x14ac:dyDescent="0.25">
      <c r="L171" s="86"/>
      <c r="M171" s="92" t="str">
        <f t="shared" si="50"/>
        <v>ALT 2</v>
      </c>
      <c r="N171" s="292">
        <f t="shared" ref="N171:T174" si="53">N160/SUM(N$159:N$165)</f>
        <v>8.3333333333333343E-2</v>
      </c>
      <c r="O171" s="292">
        <f t="shared" si="53"/>
        <v>0.20338983050847456</v>
      </c>
      <c r="P171" s="292">
        <f t="shared" si="53"/>
        <v>0.20338983050847459</v>
      </c>
      <c r="Q171" s="292">
        <f t="shared" si="53"/>
        <v>0.25</v>
      </c>
      <c r="R171" s="292">
        <f t="shared" si="53"/>
        <v>0.16666666666666666</v>
      </c>
      <c r="S171" s="292">
        <f t="shared" si="53"/>
        <v>0.32727272727272722</v>
      </c>
      <c r="T171" s="292">
        <f t="shared" si="53"/>
        <v>0.56485355648535562</v>
      </c>
      <c r="U171" s="451">
        <f t="shared" si="52"/>
        <v>0.25698656353929028</v>
      </c>
      <c r="V171" s="89"/>
    </row>
    <row r="172" spans="12:22" x14ac:dyDescent="0.25">
      <c r="L172" s="86"/>
      <c r="M172" s="92" t="str">
        <f t="shared" si="50"/>
        <v>ALT 3</v>
      </c>
      <c r="N172" s="292">
        <f t="shared" si="53"/>
        <v>8.3333333333333343E-2</v>
      </c>
      <c r="O172" s="292">
        <f t="shared" si="53"/>
        <v>0.10169491525423728</v>
      </c>
      <c r="P172" s="292">
        <f t="shared" si="53"/>
        <v>0.10169491525423729</v>
      </c>
      <c r="Q172" s="292">
        <f t="shared" si="53"/>
        <v>4.1666666666666664E-2</v>
      </c>
      <c r="R172" s="292">
        <f t="shared" si="53"/>
        <v>0.125</v>
      </c>
      <c r="S172" s="292">
        <f t="shared" si="53"/>
        <v>0.21818181818181814</v>
      </c>
      <c r="T172" s="292">
        <f t="shared" si="53"/>
        <v>3.1380753138075305E-2</v>
      </c>
      <c r="U172" s="451">
        <f t="shared" si="52"/>
        <v>0.10042177168976686</v>
      </c>
      <c r="V172" s="89"/>
    </row>
    <row r="173" spans="12:22" x14ac:dyDescent="0.25">
      <c r="L173" s="86"/>
      <c r="M173" s="92" t="str">
        <f t="shared" si="50"/>
        <v>ALT 4</v>
      </c>
      <c r="N173" s="292">
        <f t="shared" si="53"/>
        <v>8.3333333333333343E-2</v>
      </c>
      <c r="O173" s="292">
        <f t="shared" si="53"/>
        <v>6.7796610169491511E-2</v>
      </c>
      <c r="P173" s="292">
        <f t="shared" si="53"/>
        <v>0.20338983050847459</v>
      </c>
      <c r="Q173" s="292">
        <f t="shared" si="53"/>
        <v>8.3333333333333329E-2</v>
      </c>
      <c r="R173" s="292">
        <f t="shared" si="53"/>
        <v>8.3333333333333329E-2</v>
      </c>
      <c r="S173" s="292">
        <f t="shared" si="53"/>
        <v>5.4545454545454536E-2</v>
      </c>
      <c r="T173" s="292">
        <f t="shared" si="53"/>
        <v>2.0920502092050205E-2</v>
      </c>
      <c r="U173" s="451">
        <f t="shared" si="52"/>
        <v>8.5236056759352974E-2</v>
      </c>
      <c r="V173" s="89"/>
    </row>
    <row r="174" spans="12:22" x14ac:dyDescent="0.25">
      <c r="L174" s="86"/>
      <c r="M174" s="92" t="str">
        <f t="shared" si="50"/>
        <v>ALT 5</v>
      </c>
      <c r="N174" s="292">
        <f t="shared" si="53"/>
        <v>2.777777777777778E-2</v>
      </c>
      <c r="O174" s="292">
        <f t="shared" si="53"/>
        <v>5.084745762711864E-2</v>
      </c>
      <c r="P174" s="292">
        <f t="shared" si="53"/>
        <v>3.3898305084745763E-2</v>
      </c>
      <c r="Q174" s="292">
        <f t="shared" si="53"/>
        <v>4.1666666666666664E-2</v>
      </c>
      <c r="R174" s="292">
        <f t="shared" si="53"/>
        <v>4.1666666666666664E-2</v>
      </c>
      <c r="S174" s="292">
        <f t="shared" si="53"/>
        <v>3.6363636363636355E-2</v>
      </c>
      <c r="T174" s="292">
        <f t="shared" si="53"/>
        <v>3.7656903765690371E-2</v>
      </c>
      <c r="U174" s="451">
        <f t="shared" si="52"/>
        <v>3.855391627890032E-2</v>
      </c>
      <c r="V174" s="89"/>
    </row>
    <row r="175" spans="12:22" x14ac:dyDescent="0.25">
      <c r="L175" s="86"/>
      <c r="M175" s="92" t="str">
        <f t="shared" si="50"/>
        <v>ALT 6</v>
      </c>
      <c r="N175" s="292">
        <f>N164/SUM(N$159:N$165)</f>
        <v>0.50000000000000011</v>
      </c>
      <c r="O175" s="292">
        <f t="shared" ref="O175:T175" si="54">O164/SUM(O$159:O$165)</f>
        <v>6.7796610169491511E-2</v>
      </c>
      <c r="P175" s="292">
        <f t="shared" si="54"/>
        <v>5.0847457627118647E-2</v>
      </c>
      <c r="Q175" s="292">
        <f t="shared" si="54"/>
        <v>0.16666666666666666</v>
      </c>
      <c r="R175" s="292">
        <f t="shared" si="54"/>
        <v>0.125</v>
      </c>
      <c r="S175" s="292">
        <f t="shared" si="54"/>
        <v>0.10909090909090907</v>
      </c>
      <c r="T175" s="292">
        <f t="shared" si="54"/>
        <v>9.4142259414225923E-2</v>
      </c>
      <c r="U175" s="451">
        <f t="shared" si="52"/>
        <v>0.15907770042405883</v>
      </c>
      <c r="V175" s="89"/>
    </row>
    <row r="176" spans="12:22" x14ac:dyDescent="0.25">
      <c r="L176" s="86"/>
      <c r="M176" s="92" t="str">
        <f t="shared" si="50"/>
        <v>ALT 7</v>
      </c>
      <c r="N176" s="292">
        <f>N165/SUM(N$159:N$165)</f>
        <v>5.5555555555555559E-2</v>
      </c>
      <c r="O176" s="292">
        <f t="shared" ref="O176:T176" si="55">O165/SUM(O$159:O$165)</f>
        <v>0.10169491525423728</v>
      </c>
      <c r="P176" s="292">
        <f t="shared" si="55"/>
        <v>0.20338983050847459</v>
      </c>
      <c r="Q176" s="292">
        <f t="shared" si="55"/>
        <v>0.25</v>
      </c>
      <c r="R176" s="292">
        <f t="shared" si="55"/>
        <v>0.20833333333333334</v>
      </c>
      <c r="S176" s="292">
        <f t="shared" si="55"/>
        <v>0.21818181818181814</v>
      </c>
      <c r="T176" s="292">
        <f t="shared" si="55"/>
        <v>0.18828451882845185</v>
      </c>
      <c r="U176" s="451">
        <f t="shared" si="52"/>
        <v>0.17506285309455299</v>
      </c>
      <c r="V176" s="89"/>
    </row>
    <row r="177" spans="12:22" x14ac:dyDescent="0.25">
      <c r="L177" s="86"/>
      <c r="M177" s="88"/>
      <c r="N177" s="88"/>
      <c r="O177" s="88"/>
      <c r="P177" s="88"/>
      <c r="Q177" s="88"/>
      <c r="R177" s="88"/>
      <c r="S177" s="88"/>
      <c r="T177" s="88"/>
      <c r="U177" s="88"/>
      <c r="V177" s="89"/>
    </row>
    <row r="178" spans="12:22" x14ac:dyDescent="0.25">
      <c r="L178" s="86"/>
      <c r="M178" s="88"/>
      <c r="N178" s="88"/>
      <c r="O178" s="88"/>
      <c r="P178" s="88"/>
      <c r="Q178" s="88"/>
      <c r="R178" s="88"/>
      <c r="S178" s="88"/>
      <c r="T178" s="88"/>
      <c r="U178" s="88"/>
      <c r="V178" s="89"/>
    </row>
    <row r="179" spans="12:22" x14ac:dyDescent="0.25">
      <c r="L179" s="86"/>
      <c r="M179" s="90" t="s">
        <v>950</v>
      </c>
      <c r="N179" s="88"/>
      <c r="O179" s="88"/>
      <c r="P179" s="88"/>
      <c r="Q179" s="88"/>
      <c r="R179" s="88"/>
      <c r="S179" s="88"/>
      <c r="T179" s="88"/>
      <c r="U179" s="88"/>
      <c r="V179" s="89"/>
    </row>
    <row r="180" spans="12:22" x14ac:dyDescent="0.25">
      <c r="L180" s="86"/>
      <c r="M180" s="90"/>
      <c r="N180" s="88"/>
      <c r="O180" s="88"/>
      <c r="P180" s="88"/>
      <c r="Q180" s="88"/>
      <c r="R180" s="88"/>
      <c r="S180" s="88"/>
      <c r="T180" s="88"/>
      <c r="U180" s="88"/>
      <c r="V180" s="89"/>
    </row>
    <row r="181" spans="12:22" x14ac:dyDescent="0.25">
      <c r="L181" s="86"/>
      <c r="M181" s="452" t="s">
        <v>957</v>
      </c>
      <c r="N181" s="295" t="s">
        <v>958</v>
      </c>
      <c r="O181" s="88"/>
      <c r="P181" s="88"/>
      <c r="Q181" s="88"/>
      <c r="R181" s="88"/>
      <c r="S181" s="88"/>
      <c r="T181" s="88"/>
      <c r="U181" s="88"/>
      <c r="V181" s="89"/>
    </row>
    <row r="182" spans="12:22" x14ac:dyDescent="0.25">
      <c r="L182" s="86"/>
      <c r="M182" s="292">
        <f t="array" ref="M182:M188">MMULT(N159:T165,U170:U176)</f>
        <v>1.4126536043705038</v>
      </c>
      <c r="N182" s="292">
        <f t="shared" ref="N182:N187" si="56">M182/U170</f>
        <v>7.6499777811009384</v>
      </c>
      <c r="O182" s="88"/>
      <c r="P182" s="452" t="s">
        <v>962</v>
      </c>
      <c r="Q182" s="292">
        <f>AVERAGE(N182:N188)</f>
        <v>7.7214930320592261</v>
      </c>
      <c r="R182" s="88"/>
      <c r="S182" s="88"/>
      <c r="T182" s="88"/>
      <c r="U182" s="88"/>
      <c r="V182" s="89"/>
    </row>
    <row r="183" spans="12:22" x14ac:dyDescent="0.25">
      <c r="L183" s="86"/>
      <c r="M183" s="292">
        <v>1.9625061719753585</v>
      </c>
      <c r="N183" s="292">
        <f t="shared" si="56"/>
        <v>7.6366100427476784</v>
      </c>
      <c r="O183" s="88"/>
      <c r="P183" s="452" t="s">
        <v>965</v>
      </c>
      <c r="Q183" s="292">
        <f>(Q182-$B$32)/($B$32-1)</f>
        <v>0.12024883867653768</v>
      </c>
      <c r="R183" s="88"/>
      <c r="S183" s="88"/>
      <c r="T183" s="88"/>
      <c r="U183" s="88"/>
      <c r="V183" s="89"/>
    </row>
    <row r="184" spans="12:22" x14ac:dyDescent="0.25">
      <c r="L184" s="86"/>
      <c r="M184" s="292">
        <v>0.82685794281337144</v>
      </c>
      <c r="N184" s="292">
        <f>M184/U172</f>
        <v>8.233851374060448</v>
      </c>
      <c r="O184" s="88"/>
      <c r="P184" s="453" t="s">
        <v>968</v>
      </c>
      <c r="Q184" s="451">
        <f>Q183/$B$33</f>
        <v>9.1097605057983089E-2</v>
      </c>
      <c r="R184" s="91" t="s">
        <v>969</v>
      </c>
      <c r="S184" s="291">
        <f>IF($B$32=3,$I$17,IF($B$32=4,$I$18,IF($B$32&gt;=5,$I$19,0)))</f>
        <v>0.1</v>
      </c>
      <c r="T184" s="789" t="str">
        <f>IF(Q184&lt;=S184,"CONSISTENTE","INCONSISTENTE")</f>
        <v>CONSISTENTE</v>
      </c>
      <c r="U184" s="789"/>
      <c r="V184" s="89"/>
    </row>
    <row r="185" spans="12:22" x14ac:dyDescent="0.25">
      <c r="L185" s="86"/>
      <c r="M185" s="292">
        <v>0.64017046798380273</v>
      </c>
      <c r="N185" s="292">
        <f t="shared" si="56"/>
        <v>7.5105594078712077</v>
      </c>
      <c r="O185" s="88"/>
      <c r="P185" s="88"/>
      <c r="Q185" s="94"/>
      <c r="R185" s="88"/>
      <c r="S185" s="88"/>
      <c r="T185" s="88"/>
      <c r="U185" s="88"/>
      <c r="V185" s="89"/>
    </row>
    <row r="186" spans="12:22" x14ac:dyDescent="0.25">
      <c r="L186" s="86"/>
      <c r="M186" s="292">
        <v>0.29770783656926481</v>
      </c>
      <c r="N186" s="292">
        <f t="shared" si="56"/>
        <v>7.7218572145988063</v>
      </c>
      <c r="O186" s="88"/>
      <c r="P186" s="88"/>
      <c r="Q186" s="94"/>
      <c r="R186" s="88"/>
      <c r="S186" s="88"/>
      <c r="T186" s="88"/>
      <c r="U186" s="88"/>
      <c r="V186" s="89"/>
    </row>
    <row r="187" spans="12:22" x14ac:dyDescent="0.25">
      <c r="L187" s="86"/>
      <c r="M187" s="292">
        <v>1.2225994776602889</v>
      </c>
      <c r="N187" s="292">
        <f t="shared" si="56"/>
        <v>7.6855491021127653</v>
      </c>
      <c r="O187" s="88"/>
      <c r="P187" s="88"/>
      <c r="Q187" s="94"/>
      <c r="R187" s="88"/>
      <c r="S187" s="88"/>
      <c r="T187" s="88"/>
      <c r="U187" s="88"/>
      <c r="V187" s="89"/>
    </row>
    <row r="188" spans="12:22" x14ac:dyDescent="0.25">
      <c r="L188" s="86"/>
      <c r="M188" s="292">
        <v>1.332586543502436</v>
      </c>
      <c r="N188" s="292">
        <f t="shared" ref="N188" si="57">M188/U176</f>
        <v>7.6120463019227396</v>
      </c>
      <c r="O188" s="88"/>
      <c r="P188" s="88"/>
      <c r="Q188" s="88"/>
      <c r="R188" s="88"/>
      <c r="S188" s="88"/>
      <c r="T188" s="88"/>
      <c r="U188" s="88"/>
      <c r="V188" s="89"/>
    </row>
    <row r="189" spans="12:22" x14ac:dyDescent="0.25">
      <c r="L189" s="86"/>
      <c r="M189" s="88"/>
      <c r="N189" s="88"/>
      <c r="O189" s="88"/>
      <c r="P189" s="88"/>
      <c r="Q189" s="88"/>
      <c r="R189" s="88"/>
      <c r="S189" s="88"/>
      <c r="T189" s="88"/>
      <c r="U189" s="88"/>
      <c r="V189" s="89"/>
    </row>
    <row r="190" spans="12:22" ht="13.8" thickBot="1" x14ac:dyDescent="0.3">
      <c r="L190" s="98"/>
      <c r="M190" s="99"/>
      <c r="N190" s="99"/>
      <c r="O190" s="99"/>
      <c r="P190" s="99"/>
      <c r="Q190" s="99"/>
      <c r="R190" s="99"/>
      <c r="S190" s="99"/>
      <c r="T190" s="99"/>
      <c r="U190" s="99"/>
      <c r="V190" s="100"/>
    </row>
  </sheetData>
  <mergeCells count="18">
    <mergeCell ref="U21:U22"/>
    <mergeCell ref="U57:U58"/>
    <mergeCell ref="T38:U38"/>
    <mergeCell ref="T184:U184"/>
    <mergeCell ref="U93:U94"/>
    <mergeCell ref="U130:U131"/>
    <mergeCell ref="U167:U168"/>
    <mergeCell ref="T73:U73"/>
    <mergeCell ref="T110:U110"/>
    <mergeCell ref="T147:U147"/>
    <mergeCell ref="AB52:AE52"/>
    <mergeCell ref="AB53:AE53"/>
    <mergeCell ref="AB54:AE54"/>
    <mergeCell ref="AB47:AE47"/>
    <mergeCell ref="AB48:AE48"/>
    <mergeCell ref="AB49:AE49"/>
    <mergeCell ref="AB50:AE50"/>
    <mergeCell ref="AB51:AE51"/>
  </mergeCells>
  <phoneticPr fontId="104" type="noConversion"/>
  <conditionalFormatting sqref="T38:U38">
    <cfRule type="containsText" dxfId="6" priority="15" operator="containsText" text="IN">
      <formula>NOT(ISERROR(SEARCH("IN",T38)))</formula>
    </cfRule>
  </conditionalFormatting>
  <conditionalFormatting sqref="T73:U73">
    <cfRule type="containsText" dxfId="5" priority="14" operator="containsText" text="IN">
      <formula>NOT(ISERROR(SEARCH("IN",T73)))</formula>
    </cfRule>
  </conditionalFormatting>
  <conditionalFormatting sqref="T110:U110">
    <cfRule type="containsText" dxfId="4" priority="13" operator="containsText" text="IN">
      <formula>NOT(ISERROR(SEARCH("IN",T110)))</formula>
    </cfRule>
  </conditionalFormatting>
  <conditionalFormatting sqref="T147:U147">
    <cfRule type="containsText" dxfId="3" priority="12" operator="containsText" text="IN">
      <formula>NOT(ISERROR(SEARCH("IN",T147)))</formula>
    </cfRule>
  </conditionalFormatting>
  <conditionalFormatting sqref="T184:U184">
    <cfRule type="containsText" dxfId="2" priority="11" operator="containsText" text="IN">
      <formula>NOT(ISERROR(SEARCH("IN",T184)))</formula>
    </cfRule>
  </conditionalFormatting>
  <conditionalFormatting sqref="U24:U30">
    <cfRule type="colorScale" priority="10">
      <colorScale>
        <cfvo type="min"/>
        <cfvo type="percentile" val="50"/>
        <cfvo type="max"/>
        <color rgb="FFF8696B"/>
        <color rgb="FFFFEB84"/>
        <color rgb="FF63BE7B"/>
      </colorScale>
    </cfRule>
  </conditionalFormatting>
  <conditionalFormatting sqref="U60:U66">
    <cfRule type="colorScale" priority="9">
      <colorScale>
        <cfvo type="min"/>
        <cfvo type="percentile" val="50"/>
        <cfvo type="max"/>
        <color rgb="FFF8696B"/>
        <color rgb="FFFFEB84"/>
        <color rgb="FF63BE7B"/>
      </colorScale>
    </cfRule>
  </conditionalFormatting>
  <conditionalFormatting sqref="U96:U102">
    <cfRule type="colorScale" priority="8">
      <colorScale>
        <cfvo type="min"/>
        <cfvo type="percentile" val="50"/>
        <cfvo type="max"/>
        <color rgb="FFF8696B"/>
        <color rgb="FFFFEB84"/>
        <color rgb="FF63BE7B"/>
      </colorScale>
    </cfRule>
  </conditionalFormatting>
  <conditionalFormatting sqref="U133:U139">
    <cfRule type="colorScale" priority="7">
      <colorScale>
        <cfvo type="min"/>
        <cfvo type="percentile" val="50"/>
        <cfvo type="max"/>
        <color rgb="FFF8696B"/>
        <color rgb="FFFFEB84"/>
        <color rgb="FF63BE7B"/>
      </colorScale>
    </cfRule>
  </conditionalFormatting>
  <conditionalFormatting sqref="U170:U176">
    <cfRule type="colorScale" priority="6">
      <colorScale>
        <cfvo type="min"/>
        <cfvo type="percentile" val="50"/>
        <cfvo type="max"/>
        <color rgb="FFF8696B"/>
        <color rgb="FFFFEB84"/>
        <color rgb="FF63BE7B"/>
      </colorScale>
    </cfRule>
  </conditionalFormatting>
  <conditionalFormatting sqref="AF30">
    <cfRule type="containsText" dxfId="1" priority="5" operator="containsText" text="IN">
      <formula>NOT(ISERROR(SEARCH("IN",AF30)))</formula>
    </cfRule>
  </conditionalFormatting>
  <conditionalFormatting sqref="AE19:AE23">
    <cfRule type="colorScale" priority="4">
      <colorScale>
        <cfvo type="min"/>
        <cfvo type="percentile" val="50"/>
        <cfvo type="max"/>
        <color rgb="FFF8696B"/>
        <color rgb="FFFFEB84"/>
        <color rgb="FF63BE7B"/>
      </colorScale>
    </cfRule>
  </conditionalFormatting>
  <conditionalFormatting sqref="AE38:AE44">
    <cfRule type="colorScale" priority="3">
      <colorScale>
        <cfvo type="min"/>
        <cfvo type="percentile" val="50"/>
        <cfvo type="max"/>
        <color rgb="FFF8696B"/>
        <color rgb="FFFFEB84"/>
        <color rgb="FF63BE7B"/>
      </colorScale>
    </cfRule>
  </conditionalFormatting>
  <conditionalFormatting sqref="AA48:AA54">
    <cfRule type="colorScale" priority="1">
      <colorScale>
        <cfvo type="min"/>
        <cfvo type="percentile" val="50"/>
        <cfvo type="max"/>
        <color rgb="FFF8696B"/>
        <color rgb="FFFFEB84"/>
        <color rgb="FF63BE7B"/>
      </colorScale>
    </cfRule>
  </conditionalFormatting>
  <pageMargins left="0.75" right="0.75" top="1" bottom="1" header="0" footer="0"/>
  <pageSetup paperSize="9" orientation="portrait" horizontalDpi="300"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73F86-0D89-4FA2-90EA-96E14A2460FA}">
  <sheetPr codeName="Hoja18">
    <tabColor theme="1"/>
  </sheetPr>
  <dimension ref="B1:AO25"/>
  <sheetViews>
    <sheetView showGridLines="0" tabSelected="1" topLeftCell="M11" zoomScale="70" zoomScaleNormal="70" workbookViewId="0">
      <selection activeCell="R1" sqref="R1:AO25"/>
    </sheetView>
  </sheetViews>
  <sheetFormatPr baseColWidth="10" defaultColWidth="11.5546875" defaultRowHeight="14.4" x14ac:dyDescent="0.3"/>
  <cols>
    <col min="1" max="1" width="1.33203125" style="39" customWidth="1"/>
    <col min="2" max="2" width="16.109375" style="116" bestFit="1" customWidth="1"/>
    <col min="3" max="3" width="15" style="117" customWidth="1"/>
    <col min="4" max="4" width="83.6640625" style="39" bestFit="1" customWidth="1"/>
    <col min="5" max="5" width="0" style="39" hidden="1" customWidth="1"/>
    <col min="6" max="18" width="11.5546875" style="39"/>
    <col min="19" max="19" width="17.6640625" style="39" customWidth="1"/>
    <col min="20" max="20" width="68.33203125" style="39" customWidth="1"/>
    <col min="21" max="21" width="25.44140625" style="39" hidden="1" customWidth="1"/>
    <col min="22" max="22" width="38.6640625" style="39" hidden="1" customWidth="1"/>
    <col min="23" max="23" width="31.88671875" style="39" hidden="1" customWidth="1"/>
    <col min="24" max="24" width="14.109375" style="39" hidden="1" customWidth="1"/>
    <col min="25" max="25" width="15.33203125" style="39" hidden="1" customWidth="1"/>
    <col min="26" max="35" width="11.5546875" style="39" hidden="1" customWidth="1"/>
    <col min="36" max="36" width="15.6640625" style="39" hidden="1" customWidth="1"/>
    <col min="37" max="37" width="53.33203125" style="39" customWidth="1"/>
    <col min="38" max="38" width="13.88671875" style="39" bestFit="1" customWidth="1"/>
    <col min="39" max="39" width="19.6640625" style="39" bestFit="1" customWidth="1"/>
    <col min="40" max="40" width="19.6640625" style="39" customWidth="1"/>
    <col min="41" max="16384" width="11.5546875" style="39"/>
  </cols>
  <sheetData>
    <row r="1" spans="2:41" x14ac:dyDescent="0.3">
      <c r="R1" s="302"/>
      <c r="S1" s="302"/>
      <c r="T1" s="302"/>
      <c r="U1"/>
      <c r="V1"/>
      <c r="W1"/>
      <c r="X1"/>
      <c r="Y1"/>
      <c r="Z1"/>
      <c r="AA1"/>
      <c r="AB1"/>
      <c r="AC1"/>
      <c r="AD1"/>
      <c r="AE1"/>
      <c r="AF1"/>
      <c r="AG1"/>
      <c r="AH1"/>
      <c r="AI1"/>
      <c r="AJ1"/>
      <c r="AK1"/>
      <c r="AL1" s="117"/>
      <c r="AM1" s="117"/>
      <c r="AN1" s="117"/>
      <c r="AO1" s="117"/>
    </row>
    <row r="2" spans="2:41" x14ac:dyDescent="0.3">
      <c r="R2" s="302"/>
      <c r="S2" s="302"/>
      <c r="T2" s="302"/>
      <c r="U2"/>
      <c r="V2"/>
      <c r="W2"/>
      <c r="X2"/>
      <c r="Y2"/>
      <c r="Z2"/>
      <c r="AA2"/>
      <c r="AB2"/>
      <c r="AC2"/>
      <c r="AD2"/>
      <c r="AE2"/>
      <c r="AF2"/>
      <c r="AG2"/>
      <c r="AH2"/>
      <c r="AI2"/>
      <c r="AJ2"/>
      <c r="AK2"/>
      <c r="AL2" s="117"/>
      <c r="AM2" s="117"/>
      <c r="AN2" s="117"/>
      <c r="AO2" s="117"/>
    </row>
    <row r="3" spans="2:41" x14ac:dyDescent="0.3">
      <c r="R3" s="302"/>
      <c r="S3" s="302"/>
      <c r="T3" s="302"/>
      <c r="U3"/>
      <c r="V3"/>
      <c r="W3"/>
      <c r="X3"/>
      <c r="Y3"/>
      <c r="Z3"/>
      <c r="AA3"/>
      <c r="AB3"/>
      <c r="AC3"/>
      <c r="AD3"/>
      <c r="AE3"/>
      <c r="AF3"/>
      <c r="AG3"/>
      <c r="AH3"/>
      <c r="AI3"/>
      <c r="AJ3"/>
      <c r="AK3"/>
      <c r="AL3" s="117"/>
      <c r="AM3" s="117"/>
      <c r="AN3" s="117"/>
      <c r="AO3" s="117"/>
    </row>
    <row r="4" spans="2:41" ht="46.8" x14ac:dyDescent="0.3">
      <c r="R4" s="303" t="s">
        <v>978</v>
      </c>
      <c r="S4" s="303" t="s">
        <v>979</v>
      </c>
      <c r="T4" s="303" t="s">
        <v>980</v>
      </c>
      <c r="U4" s="304" t="s">
        <v>981</v>
      </c>
      <c r="V4" s="304" t="s">
        <v>982</v>
      </c>
      <c r="W4" s="304" t="s">
        <v>983</v>
      </c>
      <c r="X4" s="305" t="s">
        <v>407</v>
      </c>
      <c r="Y4" s="305" t="s">
        <v>984</v>
      </c>
      <c r="Z4" s="305" t="s">
        <v>985</v>
      </c>
      <c r="AA4" s="304" t="s">
        <v>986</v>
      </c>
      <c r="AB4" s="304">
        <v>2024</v>
      </c>
      <c r="AC4" s="304">
        <v>2025</v>
      </c>
      <c r="AD4" s="304">
        <v>2026</v>
      </c>
      <c r="AE4" s="304" t="s">
        <v>987</v>
      </c>
      <c r="AF4" s="304" t="s">
        <v>988</v>
      </c>
      <c r="AG4" s="306" t="s">
        <v>989</v>
      </c>
      <c r="AH4" s="307" t="s">
        <v>990</v>
      </c>
      <c r="AI4" s="308" t="s">
        <v>344</v>
      </c>
      <c r="AJ4" s="309" t="s">
        <v>991</v>
      </c>
      <c r="AK4" s="310" t="s">
        <v>992</v>
      </c>
      <c r="AL4" s="310" t="s">
        <v>993</v>
      </c>
      <c r="AM4" s="310" t="s">
        <v>994</v>
      </c>
      <c r="AN4" s="310" t="s">
        <v>1206</v>
      </c>
      <c r="AO4" s="311" t="s">
        <v>995</v>
      </c>
    </row>
    <row r="5" spans="2:41" ht="31.2" x14ac:dyDescent="0.3">
      <c r="B5" s="298" t="s">
        <v>996</v>
      </c>
      <c r="C5" s="298" t="s">
        <v>978</v>
      </c>
      <c r="D5" s="299" t="s">
        <v>997</v>
      </c>
      <c r="H5"/>
      <c r="I5"/>
      <c r="J5"/>
      <c r="K5"/>
      <c r="L5"/>
      <c r="M5"/>
      <c r="N5"/>
      <c r="O5"/>
      <c r="P5"/>
      <c r="Q5"/>
      <c r="R5" s="312">
        <v>1</v>
      </c>
      <c r="S5" s="790" t="s">
        <v>998</v>
      </c>
      <c r="T5" s="313" t="str">
        <f>+E6</f>
        <v>1. Incrementar la rentabilidad financiera (ROE)</v>
      </c>
      <c r="U5" s="314" t="s">
        <v>999</v>
      </c>
      <c r="V5" s="312" t="s">
        <v>1000</v>
      </c>
      <c r="W5" s="312" t="s">
        <v>1001</v>
      </c>
      <c r="X5" s="312" t="s">
        <v>1002</v>
      </c>
      <c r="Y5" s="312" t="s">
        <v>1003</v>
      </c>
      <c r="Z5" s="312" t="s">
        <v>1004</v>
      </c>
      <c r="AA5" s="315" t="s">
        <v>1005</v>
      </c>
      <c r="AB5" s="315">
        <v>0.08</v>
      </c>
      <c r="AC5" s="315">
        <v>0.11</v>
      </c>
      <c r="AD5" s="315">
        <v>0.1</v>
      </c>
      <c r="AE5" s="315">
        <v>0.1</v>
      </c>
      <c r="AF5" s="315">
        <v>0.12</v>
      </c>
      <c r="AG5" s="315" t="s">
        <v>1006</v>
      </c>
      <c r="AH5" s="315" t="s">
        <v>1007</v>
      </c>
      <c r="AI5" s="315" t="s">
        <v>1008</v>
      </c>
      <c r="AJ5" s="315">
        <f>IF(X5="Incrementar",1-(AF5-AE5)/AF5,1+(AF5-AE5)/AF5)</f>
        <v>0.83333333333333337</v>
      </c>
      <c r="AK5" s="273" t="s">
        <v>1009</v>
      </c>
      <c r="AL5" s="316">
        <v>46387</v>
      </c>
      <c r="AM5" s="192" t="s">
        <v>1010</v>
      </c>
      <c r="AN5" s="470">
        <v>0</v>
      </c>
      <c r="AO5" s="192" t="s">
        <v>1011</v>
      </c>
    </row>
    <row r="6" spans="2:41" ht="46.8" x14ac:dyDescent="0.3">
      <c r="B6" s="802" t="s">
        <v>998</v>
      </c>
      <c r="C6" s="300">
        <v>1</v>
      </c>
      <c r="D6" s="301" t="s">
        <v>1012</v>
      </c>
      <c r="E6" s="39" t="str">
        <f>+_xlfn.CONCAT(C6,". ",D6)</f>
        <v>1. Incrementar la rentabilidad financiera (ROE)</v>
      </c>
      <c r="H6"/>
      <c r="I6"/>
      <c r="J6"/>
      <c r="K6"/>
      <c r="L6"/>
      <c r="M6"/>
      <c r="N6"/>
      <c r="O6"/>
      <c r="P6"/>
      <c r="Q6"/>
      <c r="R6" s="312">
        <v>2</v>
      </c>
      <c r="S6" s="791"/>
      <c r="T6" s="313" t="str">
        <f t="shared" ref="T6:T9" si="0">+E7</f>
        <v>2. Aumentar el nivel de ingresos (Ventas)</v>
      </c>
      <c r="U6" s="314" t="s">
        <v>1013</v>
      </c>
      <c r="V6" s="312" t="s">
        <v>1014</v>
      </c>
      <c r="W6" s="312" t="s">
        <v>1015</v>
      </c>
      <c r="X6" s="312" t="s">
        <v>1002</v>
      </c>
      <c r="Y6" s="312" t="s">
        <v>1003</v>
      </c>
      <c r="Z6" s="312" t="s">
        <v>1004</v>
      </c>
      <c r="AA6" s="315" t="s">
        <v>1005</v>
      </c>
      <c r="AB6" s="315">
        <v>0.12</v>
      </c>
      <c r="AC6" s="315">
        <v>0.08</v>
      </c>
      <c r="AD6" s="315">
        <v>0.12</v>
      </c>
      <c r="AE6" s="315">
        <v>0.13</v>
      </c>
      <c r="AF6" s="315">
        <v>0.15</v>
      </c>
      <c r="AG6" s="315" t="s">
        <v>1016</v>
      </c>
      <c r="AH6" s="315" t="s">
        <v>1017</v>
      </c>
      <c r="AI6" s="315" t="s">
        <v>1018</v>
      </c>
      <c r="AJ6" s="315">
        <f t="shared" ref="AJ6:AJ24" si="1">IF(X6="Incrementar",1-(AF6-AE6)/AF6,1+(AF6-AE6)/AF6)</f>
        <v>0.8666666666666667</v>
      </c>
      <c r="AK6" s="317" t="s">
        <v>1019</v>
      </c>
      <c r="AL6" s="316">
        <v>46387</v>
      </c>
      <c r="AM6" s="192" t="s">
        <v>1010</v>
      </c>
      <c r="AN6" s="470">
        <v>20000000</v>
      </c>
      <c r="AO6" s="192" t="s">
        <v>1011</v>
      </c>
    </row>
    <row r="7" spans="2:41" ht="31.2" x14ac:dyDescent="0.3">
      <c r="B7" s="802"/>
      <c r="C7" s="300">
        <v>2</v>
      </c>
      <c r="D7" s="301" t="s">
        <v>1020</v>
      </c>
      <c r="E7" s="39" t="str">
        <f t="shared" ref="E7:E25" si="2">+_xlfn.CONCAT(C7,". ",D7)</f>
        <v>2. Aumentar el nivel de ingresos (Ventas)</v>
      </c>
      <c r="H7"/>
      <c r="I7"/>
      <c r="J7"/>
      <c r="K7"/>
      <c r="L7"/>
      <c r="M7"/>
      <c r="N7"/>
      <c r="O7"/>
      <c r="P7"/>
      <c r="Q7"/>
      <c r="R7" s="312">
        <v>3</v>
      </c>
      <c r="S7" s="791"/>
      <c r="T7" s="313" t="str">
        <f t="shared" si="0"/>
        <v>3. Mejorar el índice de liquidez (Flujo de Caja)</v>
      </c>
      <c r="U7" s="314" t="s">
        <v>1021</v>
      </c>
      <c r="V7" s="312" t="s">
        <v>1022</v>
      </c>
      <c r="W7" s="312" t="s">
        <v>1023</v>
      </c>
      <c r="X7" s="312" t="s">
        <v>1002</v>
      </c>
      <c r="Y7" s="312" t="s">
        <v>1003</v>
      </c>
      <c r="Z7" s="312" t="s">
        <v>1024</v>
      </c>
      <c r="AA7" s="315" t="s">
        <v>1005</v>
      </c>
      <c r="AB7" s="312">
        <v>2.2999999999999998</v>
      </c>
      <c r="AC7" s="312">
        <v>1.2</v>
      </c>
      <c r="AD7" s="312">
        <v>0.8</v>
      </c>
      <c r="AE7" s="312">
        <v>1.5</v>
      </c>
      <c r="AF7" s="312">
        <v>2</v>
      </c>
      <c r="AG7" s="315" t="s">
        <v>1025</v>
      </c>
      <c r="AH7" s="315" t="s">
        <v>1026</v>
      </c>
      <c r="AI7" s="315" t="s">
        <v>1027</v>
      </c>
      <c r="AJ7" s="315">
        <f t="shared" si="1"/>
        <v>0.75</v>
      </c>
      <c r="AK7" s="273" t="s">
        <v>1028</v>
      </c>
      <c r="AL7" s="316">
        <v>46387</v>
      </c>
      <c r="AM7" s="192" t="s">
        <v>1010</v>
      </c>
      <c r="AN7" s="470">
        <v>2000000000</v>
      </c>
      <c r="AO7" s="192" t="s">
        <v>1029</v>
      </c>
    </row>
    <row r="8" spans="2:41" ht="46.8" x14ac:dyDescent="0.3">
      <c r="B8" s="802"/>
      <c r="C8" s="300">
        <v>3</v>
      </c>
      <c r="D8" s="301" t="s">
        <v>1030</v>
      </c>
      <c r="E8" s="39" t="str">
        <f t="shared" si="2"/>
        <v>3. Mejorar el índice de liquidez (Flujo de Caja)</v>
      </c>
      <c r="H8"/>
      <c r="I8"/>
      <c r="J8"/>
      <c r="K8"/>
      <c r="L8"/>
      <c r="M8"/>
      <c r="N8"/>
      <c r="O8"/>
      <c r="P8"/>
      <c r="Q8"/>
      <c r="R8" s="312">
        <v>4</v>
      </c>
      <c r="S8" s="791"/>
      <c r="T8" s="313" t="str">
        <f t="shared" si="0"/>
        <v>4. Reducir el gasto operativo (Costo y Gasto)</v>
      </c>
      <c r="U8" s="314" t="s">
        <v>1031</v>
      </c>
      <c r="V8" s="312" t="s">
        <v>1032</v>
      </c>
      <c r="W8" s="312" t="s">
        <v>1023</v>
      </c>
      <c r="X8" s="312" t="s">
        <v>1033</v>
      </c>
      <c r="Y8" s="312" t="s">
        <v>1003</v>
      </c>
      <c r="Z8" s="312" t="s">
        <v>1034</v>
      </c>
      <c r="AA8" s="315" t="s">
        <v>1005</v>
      </c>
      <c r="AB8" s="318">
        <v>23000</v>
      </c>
      <c r="AC8" s="318">
        <v>18000</v>
      </c>
      <c r="AD8" s="318">
        <v>13000</v>
      </c>
      <c r="AE8" s="318">
        <v>16000</v>
      </c>
      <c r="AF8" s="318">
        <v>14000</v>
      </c>
      <c r="AG8" s="315" t="s">
        <v>1035</v>
      </c>
      <c r="AH8" s="315" t="s">
        <v>1036</v>
      </c>
      <c r="AI8" s="315" t="s">
        <v>1037</v>
      </c>
      <c r="AJ8" s="315">
        <f t="shared" si="1"/>
        <v>0.85714285714285721</v>
      </c>
      <c r="AK8" s="273" t="s">
        <v>1038</v>
      </c>
      <c r="AL8" s="316">
        <v>46387</v>
      </c>
      <c r="AM8" s="192" t="s">
        <v>1010</v>
      </c>
      <c r="AN8" s="470">
        <v>0</v>
      </c>
      <c r="AO8" s="192" t="s">
        <v>1011</v>
      </c>
    </row>
    <row r="9" spans="2:41" ht="31.2" x14ac:dyDescent="0.3">
      <c r="B9" s="802"/>
      <c r="C9" s="300">
        <v>4</v>
      </c>
      <c r="D9" s="301" t="s">
        <v>1039</v>
      </c>
      <c r="E9" s="39" t="str">
        <f t="shared" si="2"/>
        <v>4. Reducir el gasto operativo (Costo y Gasto)</v>
      </c>
      <c r="R9" s="312">
        <v>5</v>
      </c>
      <c r="S9" s="792"/>
      <c r="T9" s="313" t="str">
        <f t="shared" si="0"/>
        <v>5. Maximizar el retorno de la inversión sobre el costo de financiación (ROI&gt;WACC)</v>
      </c>
      <c r="U9" s="314" t="s">
        <v>1040</v>
      </c>
      <c r="V9" s="312" t="s">
        <v>1041</v>
      </c>
      <c r="W9" s="312" t="s">
        <v>1042</v>
      </c>
      <c r="X9" s="312" t="s">
        <v>1002</v>
      </c>
      <c r="Y9" s="312" t="s">
        <v>1043</v>
      </c>
      <c r="Z9" s="312" t="s">
        <v>1004</v>
      </c>
      <c r="AA9" s="315" t="s">
        <v>1005</v>
      </c>
      <c r="AB9" s="315">
        <v>1.8</v>
      </c>
      <c r="AC9" s="315">
        <v>1.4</v>
      </c>
      <c r="AD9" s="315">
        <v>0.7</v>
      </c>
      <c r="AE9" s="315">
        <v>1.2</v>
      </c>
      <c r="AF9" s="315">
        <v>1.5</v>
      </c>
      <c r="AG9" s="315" t="s">
        <v>1044</v>
      </c>
      <c r="AH9" s="315" t="s">
        <v>1045</v>
      </c>
      <c r="AI9" s="315" t="s">
        <v>1046</v>
      </c>
      <c r="AJ9" s="315">
        <f t="shared" si="1"/>
        <v>0.79999999999999993</v>
      </c>
      <c r="AK9" s="273" t="s">
        <v>1047</v>
      </c>
      <c r="AL9" s="316">
        <v>46387</v>
      </c>
      <c r="AM9" s="192" t="s">
        <v>1010</v>
      </c>
      <c r="AN9" s="470">
        <v>10000000</v>
      </c>
      <c r="AO9" s="192" t="s">
        <v>1011</v>
      </c>
    </row>
    <row r="10" spans="2:41" ht="31.2" x14ac:dyDescent="0.3">
      <c r="B10" s="802"/>
      <c r="C10" s="300">
        <v>5</v>
      </c>
      <c r="D10" s="301" t="s">
        <v>1048</v>
      </c>
      <c r="E10" s="39" t="str">
        <f t="shared" si="2"/>
        <v>5. Maximizar el retorno de la inversión sobre el costo de financiación (ROI&gt;WACC)</v>
      </c>
      <c r="R10" s="312">
        <v>6</v>
      </c>
      <c r="S10" s="793" t="s">
        <v>1049</v>
      </c>
      <c r="T10" s="313" t="str">
        <f>+E11</f>
        <v>6. Mejorar el índice de Satisfacción del cliente</v>
      </c>
      <c r="U10" s="314" t="s">
        <v>1050</v>
      </c>
      <c r="V10" s="312" t="s">
        <v>1051</v>
      </c>
      <c r="W10" s="312" t="s">
        <v>1052</v>
      </c>
      <c r="X10" s="312" t="s">
        <v>1002</v>
      </c>
      <c r="Y10" s="312" t="s">
        <v>1043</v>
      </c>
      <c r="Z10" s="312" t="s">
        <v>1004</v>
      </c>
      <c r="AA10" s="315" t="s">
        <v>1005</v>
      </c>
      <c r="AB10" s="315">
        <v>0.78</v>
      </c>
      <c r="AC10" s="315">
        <v>0.81</v>
      </c>
      <c r="AD10" s="315">
        <v>0.75</v>
      </c>
      <c r="AE10" s="315">
        <v>0.8</v>
      </c>
      <c r="AF10" s="315">
        <v>0.9</v>
      </c>
      <c r="AG10" s="315" t="s">
        <v>1053</v>
      </c>
      <c r="AH10" s="315" t="s">
        <v>1054</v>
      </c>
      <c r="AI10" s="315" t="s">
        <v>1046</v>
      </c>
      <c r="AJ10" s="315">
        <f t="shared" si="1"/>
        <v>0.88888888888888895</v>
      </c>
      <c r="AK10" s="273" t="s">
        <v>1055</v>
      </c>
      <c r="AL10" s="316">
        <v>46387</v>
      </c>
      <c r="AM10" s="192" t="s">
        <v>1056</v>
      </c>
      <c r="AN10" s="470">
        <v>20000000</v>
      </c>
      <c r="AO10" s="192" t="s">
        <v>1011</v>
      </c>
    </row>
    <row r="11" spans="2:41" ht="31.2" x14ac:dyDescent="0.3">
      <c r="B11" s="803" t="s">
        <v>1049</v>
      </c>
      <c r="C11" s="300">
        <v>6</v>
      </c>
      <c r="D11" s="301" t="s">
        <v>1057</v>
      </c>
      <c r="E11" s="39" t="str">
        <f t="shared" si="2"/>
        <v>6. Mejorar el índice de Satisfacción del cliente</v>
      </c>
      <c r="R11" s="312">
        <v>7</v>
      </c>
      <c r="S11" s="794"/>
      <c r="T11" s="313" t="str">
        <f t="shared" ref="T11:T24" si="3">+E12</f>
        <v>7. Incrementar el índice de clientes nuevos</v>
      </c>
      <c r="U11" s="314" t="s">
        <v>1058</v>
      </c>
      <c r="V11" s="312" t="s">
        <v>1059</v>
      </c>
      <c r="W11" s="312" t="s">
        <v>1015</v>
      </c>
      <c r="X11" s="312" t="s">
        <v>1002</v>
      </c>
      <c r="Y11" s="312" t="s">
        <v>1003</v>
      </c>
      <c r="Z11" s="312" t="s">
        <v>1004</v>
      </c>
      <c r="AA11" s="315" t="s">
        <v>1005</v>
      </c>
      <c r="AB11" s="315">
        <v>7.0000000000000007E-2</v>
      </c>
      <c r="AC11" s="315">
        <v>0.05</v>
      </c>
      <c r="AD11" s="315">
        <v>0.06</v>
      </c>
      <c r="AE11" s="315">
        <v>0.08</v>
      </c>
      <c r="AF11" s="315">
        <v>0.1</v>
      </c>
      <c r="AG11" s="315" t="s">
        <v>1060</v>
      </c>
      <c r="AH11" s="315" t="s">
        <v>1061</v>
      </c>
      <c r="AI11" s="315" t="s">
        <v>1062</v>
      </c>
      <c r="AJ11" s="315">
        <f t="shared" si="1"/>
        <v>0.79999999999999993</v>
      </c>
      <c r="AK11" s="273" t="s">
        <v>1063</v>
      </c>
      <c r="AL11" s="316">
        <v>46387</v>
      </c>
      <c r="AM11" s="192" t="s">
        <v>1064</v>
      </c>
      <c r="AN11" s="470">
        <v>0</v>
      </c>
      <c r="AO11" s="192" t="s">
        <v>1011</v>
      </c>
    </row>
    <row r="12" spans="2:41" ht="31.2" x14ac:dyDescent="0.3">
      <c r="B12" s="803"/>
      <c r="C12" s="300">
        <v>7</v>
      </c>
      <c r="D12" s="301" t="s">
        <v>1065</v>
      </c>
      <c r="E12" s="39" t="str">
        <f t="shared" si="2"/>
        <v>7. Incrementar el índice de clientes nuevos</v>
      </c>
      <c r="R12" s="312">
        <v>8</v>
      </c>
      <c r="S12" s="794"/>
      <c r="T12" s="313" t="str">
        <f t="shared" si="3"/>
        <v>8. Aumentar la tasa de retención de clientes</v>
      </c>
      <c r="U12" s="314" t="s">
        <v>496</v>
      </c>
      <c r="V12" s="312" t="s">
        <v>1066</v>
      </c>
      <c r="W12" s="312" t="s">
        <v>1015</v>
      </c>
      <c r="X12" s="312" t="s">
        <v>1002</v>
      </c>
      <c r="Y12" s="312" t="s">
        <v>1003</v>
      </c>
      <c r="Z12" s="312" t="s">
        <v>1004</v>
      </c>
      <c r="AA12" s="315" t="s">
        <v>1005</v>
      </c>
      <c r="AB12" s="315">
        <v>0.73</v>
      </c>
      <c r="AC12" s="315">
        <v>0.75</v>
      </c>
      <c r="AD12" s="315">
        <v>0.7</v>
      </c>
      <c r="AE12" s="315">
        <v>0.85</v>
      </c>
      <c r="AF12" s="315">
        <v>0.9</v>
      </c>
      <c r="AG12" s="315" t="s">
        <v>1053</v>
      </c>
      <c r="AH12" s="315" t="s">
        <v>1054</v>
      </c>
      <c r="AI12" s="315" t="s">
        <v>1046</v>
      </c>
      <c r="AJ12" s="315">
        <f t="shared" si="1"/>
        <v>0.94444444444444442</v>
      </c>
      <c r="AK12" s="273" t="s">
        <v>1067</v>
      </c>
      <c r="AL12" s="316">
        <v>46387</v>
      </c>
      <c r="AM12" s="192" t="s">
        <v>1064</v>
      </c>
      <c r="AN12" s="470">
        <v>400000000</v>
      </c>
      <c r="AO12" s="192" t="s">
        <v>1029</v>
      </c>
    </row>
    <row r="13" spans="2:41" ht="31.2" x14ac:dyDescent="0.3">
      <c r="B13" s="803"/>
      <c r="C13" s="300">
        <v>8</v>
      </c>
      <c r="D13" s="301" t="s">
        <v>1068</v>
      </c>
      <c r="E13" s="39" t="str">
        <f t="shared" si="2"/>
        <v>8. Aumentar la tasa de retención de clientes</v>
      </c>
      <c r="R13" s="312">
        <v>9</v>
      </c>
      <c r="S13" s="794"/>
      <c r="T13" s="313" t="str">
        <f t="shared" si="3"/>
        <v>9. Aumentar la tasa de conversión de clientes</v>
      </c>
      <c r="U13" s="314" t="s">
        <v>1069</v>
      </c>
      <c r="V13" s="312" t="s">
        <v>1070</v>
      </c>
      <c r="W13" s="312" t="s">
        <v>1071</v>
      </c>
      <c r="X13" s="312" t="s">
        <v>1002</v>
      </c>
      <c r="Y13" s="312" t="s">
        <v>1003</v>
      </c>
      <c r="Z13" s="312" t="s">
        <v>1004</v>
      </c>
      <c r="AA13" s="315" t="s">
        <v>1005</v>
      </c>
      <c r="AB13" s="315">
        <v>0.08</v>
      </c>
      <c r="AC13" s="315">
        <v>0.12</v>
      </c>
      <c r="AD13" s="315">
        <v>0.1</v>
      </c>
      <c r="AE13" s="315">
        <v>0.13</v>
      </c>
      <c r="AF13" s="315">
        <v>0.2</v>
      </c>
      <c r="AG13" s="315" t="s">
        <v>1072</v>
      </c>
      <c r="AH13" s="315" t="s">
        <v>1073</v>
      </c>
      <c r="AI13" s="315" t="s">
        <v>1074</v>
      </c>
      <c r="AJ13" s="315">
        <f t="shared" si="1"/>
        <v>0.64999999999999991</v>
      </c>
      <c r="AK13" s="273" t="s">
        <v>1075</v>
      </c>
      <c r="AL13" s="316">
        <v>46387</v>
      </c>
      <c r="AM13" s="192" t="s">
        <v>1064</v>
      </c>
      <c r="AN13" s="470">
        <v>0</v>
      </c>
      <c r="AO13" s="192" t="s">
        <v>1011</v>
      </c>
    </row>
    <row r="14" spans="2:41" ht="31.2" x14ac:dyDescent="0.3">
      <c r="B14" s="803"/>
      <c r="C14" s="300">
        <v>9</v>
      </c>
      <c r="D14" s="301" t="s">
        <v>1076</v>
      </c>
      <c r="E14" s="39" t="str">
        <f t="shared" si="2"/>
        <v>9. Aumentar la tasa de conversión de clientes</v>
      </c>
      <c r="R14" s="312">
        <v>10</v>
      </c>
      <c r="S14" s="795"/>
      <c r="T14" s="313" t="str">
        <f t="shared" si="3"/>
        <v>10. Disminuir el costo de reclamos de productos</v>
      </c>
      <c r="U14" s="314" t="s">
        <v>1077</v>
      </c>
      <c r="V14" s="312" t="s">
        <v>1078</v>
      </c>
      <c r="W14" s="312" t="s">
        <v>1079</v>
      </c>
      <c r="X14" s="312" t="s">
        <v>1033</v>
      </c>
      <c r="Y14" s="312" t="s">
        <v>1003</v>
      </c>
      <c r="Z14" s="312" t="s">
        <v>1034</v>
      </c>
      <c r="AA14" s="315" t="s">
        <v>1005</v>
      </c>
      <c r="AB14" s="318">
        <v>8600</v>
      </c>
      <c r="AC14" s="318">
        <v>5700</v>
      </c>
      <c r="AD14" s="318">
        <v>6300</v>
      </c>
      <c r="AE14" s="318">
        <v>4800</v>
      </c>
      <c r="AF14" s="318">
        <v>5000</v>
      </c>
      <c r="AG14" s="315" t="s">
        <v>1080</v>
      </c>
      <c r="AH14" s="315" t="s">
        <v>1081</v>
      </c>
      <c r="AI14" s="315" t="s">
        <v>1082</v>
      </c>
      <c r="AJ14" s="315">
        <f t="shared" si="1"/>
        <v>1.04</v>
      </c>
      <c r="AK14" s="317" t="s">
        <v>1083</v>
      </c>
      <c r="AL14" s="316">
        <v>46387</v>
      </c>
      <c r="AM14" s="192" t="s">
        <v>1056</v>
      </c>
      <c r="AN14" s="470">
        <v>70000000</v>
      </c>
      <c r="AO14" s="192" t="s">
        <v>1011</v>
      </c>
    </row>
    <row r="15" spans="2:41" ht="31.2" x14ac:dyDescent="0.3">
      <c r="B15" s="803"/>
      <c r="C15" s="300">
        <v>10</v>
      </c>
      <c r="D15" s="301" t="s">
        <v>1084</v>
      </c>
      <c r="E15" s="39" t="str">
        <f t="shared" si="2"/>
        <v>10. Disminuir el costo de reclamos de productos</v>
      </c>
      <c r="R15" s="312">
        <v>11</v>
      </c>
      <c r="S15" s="796" t="s">
        <v>1085</v>
      </c>
      <c r="T15" s="313" t="str">
        <f t="shared" si="3"/>
        <v>11. Incrementar  la eficiencia del proceso (%)</v>
      </c>
      <c r="U15" s="314" t="s">
        <v>1086</v>
      </c>
      <c r="V15" s="312" t="s">
        <v>1087</v>
      </c>
      <c r="W15" s="312" t="s">
        <v>1088</v>
      </c>
      <c r="X15" s="312" t="s">
        <v>1002</v>
      </c>
      <c r="Y15" s="312" t="s">
        <v>1089</v>
      </c>
      <c r="Z15" s="312" t="s">
        <v>1004</v>
      </c>
      <c r="AA15" s="315" t="s">
        <v>1005</v>
      </c>
      <c r="AB15" s="315">
        <v>0.65</v>
      </c>
      <c r="AC15" s="315">
        <v>0.75</v>
      </c>
      <c r="AD15" s="315">
        <v>0.72</v>
      </c>
      <c r="AE15" s="315">
        <v>0.79</v>
      </c>
      <c r="AF15" s="315">
        <v>0.9</v>
      </c>
      <c r="AG15" s="315" t="s">
        <v>1053</v>
      </c>
      <c r="AH15" s="315" t="s">
        <v>1090</v>
      </c>
      <c r="AI15" s="315" t="s">
        <v>1091</v>
      </c>
      <c r="AJ15" s="315">
        <f t="shared" si="1"/>
        <v>0.87777777777777777</v>
      </c>
      <c r="AK15" s="317" t="s">
        <v>1092</v>
      </c>
      <c r="AL15" s="316">
        <v>46387</v>
      </c>
      <c r="AM15" s="192" t="s">
        <v>1093</v>
      </c>
      <c r="AN15" s="470">
        <v>50000000</v>
      </c>
      <c r="AO15" s="192" t="s">
        <v>1011</v>
      </c>
    </row>
    <row r="16" spans="2:41" ht="31.2" x14ac:dyDescent="0.3">
      <c r="B16" s="804" t="s">
        <v>1094</v>
      </c>
      <c r="C16" s="300">
        <v>11</v>
      </c>
      <c r="D16" s="301" t="s">
        <v>1095</v>
      </c>
      <c r="E16" s="39" t="str">
        <f t="shared" si="2"/>
        <v>11. Incrementar  la eficiencia del proceso (%)</v>
      </c>
      <c r="R16" s="312">
        <v>12</v>
      </c>
      <c r="S16" s="797"/>
      <c r="T16" s="313" t="str">
        <f t="shared" si="3"/>
        <v>12. Reducir el % de productos no conformes</v>
      </c>
      <c r="U16" s="314" t="s">
        <v>1096</v>
      </c>
      <c r="V16" s="312" t="s">
        <v>1097</v>
      </c>
      <c r="W16" s="312" t="s">
        <v>1098</v>
      </c>
      <c r="X16" s="312" t="s">
        <v>1033</v>
      </c>
      <c r="Y16" s="312" t="s">
        <v>1003</v>
      </c>
      <c r="Z16" s="312" t="s">
        <v>1004</v>
      </c>
      <c r="AA16" s="315" t="s">
        <v>1005</v>
      </c>
      <c r="AB16" s="315">
        <v>7.0000000000000007E-2</v>
      </c>
      <c r="AC16" s="315">
        <v>0.09</v>
      </c>
      <c r="AD16" s="315">
        <v>0.04</v>
      </c>
      <c r="AE16" s="315">
        <v>0.06</v>
      </c>
      <c r="AF16" s="315">
        <v>0.03</v>
      </c>
      <c r="AG16" s="315" t="s">
        <v>1099</v>
      </c>
      <c r="AH16" s="315" t="s">
        <v>1100</v>
      </c>
      <c r="AI16" s="315" t="s">
        <v>1101</v>
      </c>
      <c r="AJ16" s="315">
        <f t="shared" si="1"/>
        <v>0</v>
      </c>
      <c r="AK16" s="317" t="s">
        <v>1102</v>
      </c>
      <c r="AL16" s="316">
        <v>46387</v>
      </c>
      <c r="AM16" s="192" t="s">
        <v>1056</v>
      </c>
      <c r="AN16" s="470">
        <v>50000000</v>
      </c>
      <c r="AO16" s="192" t="s">
        <v>1011</v>
      </c>
    </row>
    <row r="17" spans="2:41" ht="18" x14ac:dyDescent="0.3">
      <c r="B17" s="804"/>
      <c r="C17" s="300">
        <v>12</v>
      </c>
      <c r="D17" s="301" t="s">
        <v>1103</v>
      </c>
      <c r="E17" s="39" t="str">
        <f t="shared" si="2"/>
        <v>12. Reducir el % de productos no conformes</v>
      </c>
      <c r="R17" s="312">
        <v>13</v>
      </c>
      <c r="S17" s="797"/>
      <c r="T17" s="313" t="str">
        <f t="shared" si="3"/>
        <v>13. Reducir el tiempo de ciclo</v>
      </c>
      <c r="U17" s="314" t="s">
        <v>1104</v>
      </c>
      <c r="V17" s="312" t="s">
        <v>1105</v>
      </c>
      <c r="W17" s="312" t="s">
        <v>1106</v>
      </c>
      <c r="X17" s="312" t="s">
        <v>1033</v>
      </c>
      <c r="Y17" s="312" t="s">
        <v>1003</v>
      </c>
      <c r="Z17" s="312" t="s">
        <v>1107</v>
      </c>
      <c r="AA17" s="315" t="s">
        <v>1005</v>
      </c>
      <c r="AB17" s="312">
        <v>22</v>
      </c>
      <c r="AC17" s="312">
        <v>20</v>
      </c>
      <c r="AD17" s="312">
        <v>14</v>
      </c>
      <c r="AE17" s="312">
        <v>18</v>
      </c>
      <c r="AF17" s="312">
        <v>15</v>
      </c>
      <c r="AG17" s="315" t="s">
        <v>1108</v>
      </c>
      <c r="AH17" s="315" t="s">
        <v>1109</v>
      </c>
      <c r="AI17" s="315" t="s">
        <v>1110</v>
      </c>
      <c r="AJ17" s="315">
        <f t="shared" si="1"/>
        <v>0.8</v>
      </c>
      <c r="AK17" s="317" t="s">
        <v>1111</v>
      </c>
      <c r="AL17" s="316">
        <v>46387</v>
      </c>
      <c r="AM17" s="192" t="s">
        <v>1093</v>
      </c>
      <c r="AN17" s="470">
        <v>0</v>
      </c>
      <c r="AO17" s="192" t="s">
        <v>1011</v>
      </c>
    </row>
    <row r="18" spans="2:41" ht="31.2" x14ac:dyDescent="0.3">
      <c r="B18" s="804"/>
      <c r="C18" s="300">
        <v>13</v>
      </c>
      <c r="D18" s="301" t="s">
        <v>1112</v>
      </c>
      <c r="E18" s="39" t="str">
        <f t="shared" si="2"/>
        <v>13. Reducir el tiempo de ciclo</v>
      </c>
      <c r="R18" s="312">
        <v>14</v>
      </c>
      <c r="S18" s="797"/>
      <c r="T18" s="313" t="str">
        <f t="shared" si="3"/>
        <v>14. Incrementar el índice de cumplimiento de proveedores</v>
      </c>
      <c r="U18" s="314" t="s">
        <v>1113</v>
      </c>
      <c r="V18" s="312" t="s">
        <v>1114</v>
      </c>
      <c r="W18" s="312" t="s">
        <v>1115</v>
      </c>
      <c r="X18" s="312" t="s">
        <v>1002</v>
      </c>
      <c r="Y18" s="312" t="s">
        <v>1003</v>
      </c>
      <c r="Z18" s="312" t="s">
        <v>1004</v>
      </c>
      <c r="AA18" s="315" t="s">
        <v>1005</v>
      </c>
      <c r="AB18" s="315">
        <v>0.78</v>
      </c>
      <c r="AC18" s="315">
        <v>0.95</v>
      </c>
      <c r="AD18" s="315">
        <v>0.75</v>
      </c>
      <c r="AE18" s="315">
        <v>0.85</v>
      </c>
      <c r="AF18" s="315">
        <v>0.9</v>
      </c>
      <c r="AG18" s="315" t="s">
        <v>1053</v>
      </c>
      <c r="AH18" s="315" t="s">
        <v>1116</v>
      </c>
      <c r="AI18" s="315" t="s">
        <v>1117</v>
      </c>
      <c r="AJ18" s="315">
        <f t="shared" si="1"/>
        <v>0.94444444444444442</v>
      </c>
      <c r="AK18" s="273" t="s">
        <v>1118</v>
      </c>
      <c r="AL18" s="316">
        <v>46387</v>
      </c>
      <c r="AM18" s="192" t="s">
        <v>1119</v>
      </c>
      <c r="AN18" s="470">
        <v>0</v>
      </c>
      <c r="AO18" s="192" t="s">
        <v>1011</v>
      </c>
    </row>
    <row r="19" spans="2:41" ht="31.2" x14ac:dyDescent="0.3">
      <c r="B19" s="804"/>
      <c r="C19" s="300">
        <v>14</v>
      </c>
      <c r="D19" s="301" t="s">
        <v>1120</v>
      </c>
      <c r="E19" s="39" t="str">
        <f t="shared" si="2"/>
        <v>14. Incrementar el índice de cumplimiento de proveedores</v>
      </c>
      <c r="R19" s="312">
        <v>15</v>
      </c>
      <c r="S19" s="798"/>
      <c r="T19" s="313" t="str">
        <f t="shared" si="3"/>
        <v>15. Mejorar el índice de desarrollo de nuevos productos</v>
      </c>
      <c r="U19" s="314" t="s">
        <v>1121</v>
      </c>
      <c r="V19" s="312" t="s">
        <v>1122</v>
      </c>
      <c r="W19" s="312" t="s">
        <v>1123</v>
      </c>
      <c r="X19" s="312" t="s">
        <v>1002</v>
      </c>
      <c r="Y19" s="312" t="s">
        <v>1003</v>
      </c>
      <c r="Z19" s="312" t="s">
        <v>1004</v>
      </c>
      <c r="AA19" s="315" t="s">
        <v>1005</v>
      </c>
      <c r="AB19" s="315">
        <v>0.2</v>
      </c>
      <c r="AC19" s="315">
        <v>0.1</v>
      </c>
      <c r="AD19" s="315">
        <v>0.15</v>
      </c>
      <c r="AE19" s="315">
        <v>0.12</v>
      </c>
      <c r="AF19" s="315">
        <v>0.2</v>
      </c>
      <c r="AG19" s="315" t="s">
        <v>1072</v>
      </c>
      <c r="AH19" s="315" t="s">
        <v>1124</v>
      </c>
      <c r="AI19" s="315" t="s">
        <v>1125</v>
      </c>
      <c r="AJ19" s="315">
        <f t="shared" si="1"/>
        <v>0.59999999999999987</v>
      </c>
      <c r="AK19" s="273" t="s">
        <v>1126</v>
      </c>
      <c r="AL19" s="316">
        <v>46387</v>
      </c>
      <c r="AM19" s="192" t="s">
        <v>1127</v>
      </c>
      <c r="AN19" s="470">
        <v>0</v>
      </c>
      <c r="AO19" s="192" t="s">
        <v>1011</v>
      </c>
    </row>
    <row r="20" spans="2:41" ht="31.2" x14ac:dyDescent="0.3">
      <c r="B20" s="804"/>
      <c r="C20" s="300">
        <v>15</v>
      </c>
      <c r="D20" s="301" t="s">
        <v>1128</v>
      </c>
      <c r="E20" s="39" t="str">
        <f t="shared" si="2"/>
        <v>15. Mejorar el índice de desarrollo de nuevos productos</v>
      </c>
      <c r="R20" s="312">
        <v>16</v>
      </c>
      <c r="S20" s="799" t="s">
        <v>1129</v>
      </c>
      <c r="T20" s="313" t="str">
        <f t="shared" si="3"/>
        <v>16. Aumentar el % de cumplimiento de capacitaciones al personal</v>
      </c>
      <c r="U20" s="314" t="s">
        <v>1130</v>
      </c>
      <c r="V20" s="312" t="s">
        <v>1131</v>
      </c>
      <c r="W20" s="312" t="s">
        <v>1132</v>
      </c>
      <c r="X20" s="312" t="s">
        <v>1002</v>
      </c>
      <c r="Y20" s="312" t="s">
        <v>1003</v>
      </c>
      <c r="Z20" s="312" t="s">
        <v>1004</v>
      </c>
      <c r="AA20" s="315" t="s">
        <v>1005</v>
      </c>
      <c r="AB20" s="315">
        <v>0.75</v>
      </c>
      <c r="AC20" s="315">
        <v>0.82</v>
      </c>
      <c r="AD20" s="315">
        <v>0.85</v>
      </c>
      <c r="AE20" s="315">
        <v>0.88</v>
      </c>
      <c r="AF20" s="315">
        <v>0.9</v>
      </c>
      <c r="AG20" s="315" t="s">
        <v>1053</v>
      </c>
      <c r="AH20" s="315" t="s">
        <v>1054</v>
      </c>
      <c r="AI20" s="315" t="s">
        <v>1046</v>
      </c>
      <c r="AJ20" s="315">
        <f t="shared" si="1"/>
        <v>0.97777777777777775</v>
      </c>
      <c r="AK20" s="273" t="s">
        <v>1133</v>
      </c>
      <c r="AL20" s="316">
        <v>46387</v>
      </c>
      <c r="AM20" s="192" t="s">
        <v>1134</v>
      </c>
      <c r="AN20" s="470">
        <v>100000000</v>
      </c>
      <c r="AO20" s="192" t="s">
        <v>1011</v>
      </c>
    </row>
    <row r="21" spans="2:41" ht="31.2" x14ac:dyDescent="0.3">
      <c r="B21" s="805" t="s">
        <v>1129</v>
      </c>
      <c r="C21" s="300">
        <v>16</v>
      </c>
      <c r="D21" s="301" t="s">
        <v>1135</v>
      </c>
      <c r="E21" s="39" t="str">
        <f t="shared" si="2"/>
        <v>16. Aumentar el % de cumplimiento de capacitaciones al personal</v>
      </c>
      <c r="R21" s="312">
        <v>17</v>
      </c>
      <c r="S21" s="800"/>
      <c r="T21" s="313" t="str">
        <f t="shared" si="3"/>
        <v>17. Reducir el índice de rotación de personal</v>
      </c>
      <c r="U21" s="314" t="s">
        <v>1136</v>
      </c>
      <c r="V21" s="312" t="s">
        <v>1137</v>
      </c>
      <c r="W21" s="312" t="s">
        <v>1138</v>
      </c>
      <c r="X21" s="312" t="s">
        <v>1033</v>
      </c>
      <c r="Y21" s="312" t="s">
        <v>1003</v>
      </c>
      <c r="Z21" s="312" t="s">
        <v>1004</v>
      </c>
      <c r="AA21" s="315" t="s">
        <v>1005</v>
      </c>
      <c r="AB21" s="315">
        <v>0.1</v>
      </c>
      <c r="AC21" s="315">
        <v>0.04</v>
      </c>
      <c r="AD21" s="315">
        <v>0.09</v>
      </c>
      <c r="AE21" s="315">
        <v>0.06</v>
      </c>
      <c r="AF21" s="315">
        <v>0.03</v>
      </c>
      <c r="AG21" s="315" t="s">
        <v>1099</v>
      </c>
      <c r="AH21" s="315" t="s">
        <v>1100</v>
      </c>
      <c r="AI21" s="315" t="s">
        <v>1101</v>
      </c>
      <c r="AJ21" s="315">
        <f t="shared" si="1"/>
        <v>0</v>
      </c>
      <c r="AK21" s="273" t="s">
        <v>1139</v>
      </c>
      <c r="AL21" s="316">
        <v>46387</v>
      </c>
      <c r="AM21" s="192" t="s">
        <v>1134</v>
      </c>
      <c r="AN21" s="470">
        <v>0</v>
      </c>
      <c r="AO21" s="192" t="s">
        <v>1011</v>
      </c>
    </row>
    <row r="22" spans="2:41" ht="46.8" x14ac:dyDescent="0.3">
      <c r="B22" s="805"/>
      <c r="C22" s="300">
        <v>17</v>
      </c>
      <c r="D22" s="301" t="s">
        <v>1140</v>
      </c>
      <c r="E22" s="39" t="str">
        <f t="shared" si="2"/>
        <v>17. Reducir el índice de rotación de personal</v>
      </c>
      <c r="R22" s="312">
        <v>18</v>
      </c>
      <c r="S22" s="800"/>
      <c r="T22" s="313" t="str">
        <f t="shared" si="3"/>
        <v>18. Incrementar la Inversión en tecnología</v>
      </c>
      <c r="U22" s="314" t="s">
        <v>1141</v>
      </c>
      <c r="V22" s="312" t="s">
        <v>1142</v>
      </c>
      <c r="W22" s="312" t="s">
        <v>1143</v>
      </c>
      <c r="X22" s="312" t="s">
        <v>1002</v>
      </c>
      <c r="Y22" s="312" t="s">
        <v>1043</v>
      </c>
      <c r="Z22" s="312" t="s">
        <v>1034</v>
      </c>
      <c r="AA22" s="315" t="s">
        <v>1005</v>
      </c>
      <c r="AB22" s="318">
        <v>18000</v>
      </c>
      <c r="AC22" s="318">
        <v>14000</v>
      </c>
      <c r="AD22" s="318">
        <v>20000</v>
      </c>
      <c r="AE22" s="318">
        <v>25000</v>
      </c>
      <c r="AF22" s="318">
        <v>30000</v>
      </c>
      <c r="AG22" s="315" t="s">
        <v>1144</v>
      </c>
      <c r="AH22" s="315" t="s">
        <v>1145</v>
      </c>
      <c r="AI22" s="315" t="s">
        <v>1146</v>
      </c>
      <c r="AJ22" s="315">
        <f t="shared" si="1"/>
        <v>0.83333333333333337</v>
      </c>
      <c r="AK22" s="273" t="s">
        <v>1147</v>
      </c>
      <c r="AL22" s="316">
        <v>46387</v>
      </c>
      <c r="AM22" s="192" t="s">
        <v>1148</v>
      </c>
      <c r="AN22" s="470">
        <v>0</v>
      </c>
      <c r="AO22" s="192" t="s">
        <v>1011</v>
      </c>
    </row>
    <row r="23" spans="2:41" ht="31.2" x14ac:dyDescent="0.3">
      <c r="B23" s="805"/>
      <c r="C23" s="300">
        <v>18</v>
      </c>
      <c r="D23" s="301" t="s">
        <v>1149</v>
      </c>
      <c r="E23" s="39" t="str">
        <f t="shared" si="2"/>
        <v>18. Incrementar la Inversión en tecnología</v>
      </c>
      <c r="R23" s="312">
        <v>19</v>
      </c>
      <c r="S23" s="800"/>
      <c r="T23" s="313" t="str">
        <f t="shared" si="3"/>
        <v>19. Mejorar el índice de clima laboral</v>
      </c>
      <c r="U23" s="314" t="s">
        <v>1150</v>
      </c>
      <c r="V23" s="312" t="s">
        <v>1151</v>
      </c>
      <c r="W23" s="312" t="s">
        <v>1152</v>
      </c>
      <c r="X23" s="312" t="s">
        <v>1002</v>
      </c>
      <c r="Y23" s="312" t="s">
        <v>1043</v>
      </c>
      <c r="Z23" s="312" t="s">
        <v>1004</v>
      </c>
      <c r="AA23" s="315" t="s">
        <v>1005</v>
      </c>
      <c r="AB23" s="315">
        <v>0.7</v>
      </c>
      <c r="AC23" s="315">
        <v>0.85</v>
      </c>
      <c r="AD23" s="315">
        <v>0.65</v>
      </c>
      <c r="AE23" s="315">
        <v>0.7</v>
      </c>
      <c r="AF23" s="315">
        <v>0.8</v>
      </c>
      <c r="AG23" s="315" t="s">
        <v>1053</v>
      </c>
      <c r="AH23" s="315" t="s">
        <v>1054</v>
      </c>
      <c r="AI23" s="315" t="s">
        <v>1046</v>
      </c>
      <c r="AJ23" s="315">
        <f t="shared" si="1"/>
        <v>0.87499999999999989</v>
      </c>
      <c r="AK23" s="273" t="s">
        <v>1153</v>
      </c>
      <c r="AL23" s="316">
        <v>46387</v>
      </c>
      <c r="AM23" s="192" t="s">
        <v>1134</v>
      </c>
      <c r="AN23" s="470">
        <v>10000000</v>
      </c>
      <c r="AO23" s="192" t="s">
        <v>1029</v>
      </c>
    </row>
    <row r="24" spans="2:41" ht="46.8" x14ac:dyDescent="0.3">
      <c r="B24" s="805"/>
      <c r="C24" s="300">
        <v>19</v>
      </c>
      <c r="D24" s="301" t="s">
        <v>1154</v>
      </c>
      <c r="E24" s="39" t="str">
        <f t="shared" si="2"/>
        <v>19. Mejorar el índice de clima laboral</v>
      </c>
      <c r="R24" s="312">
        <v>20</v>
      </c>
      <c r="S24" s="801"/>
      <c r="T24" s="313" t="str">
        <f t="shared" si="3"/>
        <v>20. Aumentar la tasa de cumplimiento de metas</v>
      </c>
      <c r="U24" s="314" t="s">
        <v>1155</v>
      </c>
      <c r="V24" s="312" t="s">
        <v>1156</v>
      </c>
      <c r="W24" s="312" t="s">
        <v>1157</v>
      </c>
      <c r="X24" s="312" t="s">
        <v>1002</v>
      </c>
      <c r="Y24" s="312" t="s">
        <v>1003</v>
      </c>
      <c r="Z24" s="312" t="s">
        <v>1004</v>
      </c>
      <c r="AA24" s="315" t="s">
        <v>1005</v>
      </c>
      <c r="AB24" s="315">
        <v>0.6</v>
      </c>
      <c r="AC24" s="315">
        <v>0.7</v>
      </c>
      <c r="AD24" s="315">
        <v>0.75</v>
      </c>
      <c r="AE24" s="315">
        <v>0.8</v>
      </c>
      <c r="AF24" s="315">
        <v>0.85</v>
      </c>
      <c r="AG24" s="315" t="s">
        <v>1158</v>
      </c>
      <c r="AH24" s="315" t="s">
        <v>1159</v>
      </c>
      <c r="AI24" s="315" t="s">
        <v>1117</v>
      </c>
      <c r="AJ24" s="315">
        <f t="shared" si="1"/>
        <v>0.94117647058823539</v>
      </c>
      <c r="AK24" s="273" t="s">
        <v>1160</v>
      </c>
      <c r="AL24" s="316">
        <v>46387</v>
      </c>
      <c r="AM24" s="192" t="s">
        <v>1134</v>
      </c>
      <c r="AN24" s="470">
        <v>0</v>
      </c>
      <c r="AO24" s="192" t="s">
        <v>1011</v>
      </c>
    </row>
    <row r="25" spans="2:41" ht="18" x14ac:dyDescent="0.3">
      <c r="B25" s="805"/>
      <c r="C25" s="300">
        <v>20</v>
      </c>
      <c r="D25" s="301" t="s">
        <v>1161</v>
      </c>
      <c r="E25" s="39" t="str">
        <f t="shared" si="2"/>
        <v>20. Aumentar la tasa de cumplimiento de metas</v>
      </c>
      <c r="R25" s="312"/>
      <c r="S25" s="312"/>
      <c r="T25" s="314"/>
      <c r="U25" s="314"/>
      <c r="V25" s="312"/>
      <c r="W25" s="312"/>
      <c r="X25" s="312"/>
      <c r="Y25" s="312"/>
      <c r="Z25" s="312"/>
      <c r="AA25" s="315"/>
      <c r="AB25" s="315"/>
      <c r="AC25" s="315"/>
      <c r="AD25" s="315"/>
      <c r="AE25" s="315"/>
      <c r="AF25" s="315"/>
      <c r="AG25" s="315"/>
      <c r="AH25" s="315"/>
      <c r="AI25" s="315"/>
      <c r="AJ25" s="315"/>
      <c r="AK25" s="319"/>
      <c r="AL25" s="192"/>
      <c r="AM25" s="471" t="s">
        <v>887</v>
      </c>
      <c r="AN25" s="472">
        <f>SUM(AN5:AN24)</f>
        <v>2730000000</v>
      </c>
      <c r="AO25" s="192"/>
    </row>
  </sheetData>
  <mergeCells count="8">
    <mergeCell ref="S5:S9"/>
    <mergeCell ref="S10:S14"/>
    <mergeCell ref="S15:S19"/>
    <mergeCell ref="S20:S24"/>
    <mergeCell ref="B6:B10"/>
    <mergeCell ref="B11:B15"/>
    <mergeCell ref="B16:B20"/>
    <mergeCell ref="B21:B25"/>
  </mergeCells>
  <dataValidations count="4">
    <dataValidation type="list" allowBlank="1" showInputMessage="1" showErrorMessage="1" sqref="Z5:Z24" xr:uid="{5798AE1D-0F80-4C54-82AD-B46499E899D6}">
      <formula1>$AK$5:$AK$24</formula1>
    </dataValidation>
    <dataValidation type="list" allowBlank="1" showInputMessage="1" showErrorMessage="1" sqref="Y5:Y24" xr:uid="{DCA60C08-3B98-4ACB-8C20-81437EA078F2}">
      <formula1>$AI$5:$AI$24</formula1>
    </dataValidation>
    <dataValidation type="list" allowBlank="1" showInputMessage="1" showErrorMessage="1" sqref="X5:X24" xr:uid="{0FC0E196-0667-4288-97B2-ABABFDEAD7ED}">
      <formula1>$AH$5:$AH$24</formula1>
    </dataValidation>
    <dataValidation type="list" allowBlank="1" showInputMessage="1" showErrorMessage="1" sqref="AO5:AO24" xr:uid="{E2FFB1D5-4084-48DC-A8E4-DD3FE112D986}">
      <formula1>$AJ$5:$AJ$24</formula1>
    </dataValidation>
  </dataValidations>
  <pageMargins left="0.7" right="0.7" top="0.75" bottom="0.75" header="0.3" footer="0.3"/>
  <pageSetup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735C2-2C96-4389-A1DB-173619E6DD39}">
  <sheetPr>
    <tabColor theme="1"/>
  </sheetPr>
  <dimension ref="Q3:U35"/>
  <sheetViews>
    <sheetView showGridLines="0" workbookViewId="0">
      <selection activeCell="B1" sqref="B1:O27"/>
    </sheetView>
  </sheetViews>
  <sheetFormatPr baseColWidth="10" defaultColWidth="11.44140625" defaultRowHeight="14.4" x14ac:dyDescent="0.3"/>
  <cols>
    <col min="1" max="1" width="3.44140625" customWidth="1"/>
    <col min="19" max="19" width="11.44140625" customWidth="1"/>
    <col min="20" max="20" width="11.88671875" customWidth="1"/>
    <col min="21" max="21" width="11.44140625" customWidth="1"/>
  </cols>
  <sheetData>
    <row r="3" spans="17:17" x14ac:dyDescent="0.3">
      <c r="Q3" s="320"/>
    </row>
    <row r="17" spans="19:20" x14ac:dyDescent="0.3">
      <c r="S17" s="321" t="s">
        <v>1162</v>
      </c>
      <c r="T17" s="322" t="s">
        <v>1163</v>
      </c>
    </row>
    <row r="18" spans="19:20" x14ac:dyDescent="0.3">
      <c r="S18" s="323">
        <v>0</v>
      </c>
      <c r="T18" s="324">
        <v>1</v>
      </c>
    </row>
    <row r="19" spans="19:20" x14ac:dyDescent="0.3">
      <c r="S19" s="323">
        <v>0.1</v>
      </c>
      <c r="T19" s="324">
        <v>1</v>
      </c>
    </row>
    <row r="20" spans="19:20" x14ac:dyDescent="0.3">
      <c r="S20" s="323">
        <v>0.2</v>
      </c>
      <c r="T20" s="324">
        <v>1</v>
      </c>
    </row>
    <row r="21" spans="19:20" x14ac:dyDescent="0.3">
      <c r="S21" s="323">
        <v>0.3</v>
      </c>
      <c r="T21" s="324">
        <v>1</v>
      </c>
    </row>
    <row r="22" spans="19:20" x14ac:dyDescent="0.3">
      <c r="S22" s="323">
        <v>0.4</v>
      </c>
      <c r="T22" s="324">
        <v>1</v>
      </c>
    </row>
    <row r="23" spans="19:20" x14ac:dyDescent="0.3">
      <c r="S23" s="323">
        <v>0.5</v>
      </c>
      <c r="T23" s="324">
        <v>1</v>
      </c>
    </row>
    <row r="24" spans="19:20" x14ac:dyDescent="0.3">
      <c r="S24" s="323">
        <v>0.6</v>
      </c>
      <c r="T24" s="324">
        <v>1</v>
      </c>
    </row>
    <row r="25" spans="19:20" x14ac:dyDescent="0.3">
      <c r="S25" s="323">
        <v>0.7</v>
      </c>
      <c r="T25" s="324">
        <v>1</v>
      </c>
    </row>
    <row r="26" spans="19:20" x14ac:dyDescent="0.3">
      <c r="S26" s="323">
        <v>0.8</v>
      </c>
      <c r="T26" s="324">
        <v>1</v>
      </c>
    </row>
    <row r="27" spans="19:20" x14ac:dyDescent="0.3">
      <c r="S27" s="323">
        <v>0.9</v>
      </c>
      <c r="T27" s="324">
        <v>1</v>
      </c>
    </row>
    <row r="28" spans="19:20" x14ac:dyDescent="0.3">
      <c r="S28" s="323">
        <v>1</v>
      </c>
      <c r="T28" s="324">
        <v>10</v>
      </c>
    </row>
    <row r="30" spans="19:20" x14ac:dyDescent="0.3">
      <c r="S30" s="324" t="s">
        <v>1164</v>
      </c>
      <c r="T30" s="325">
        <f>+AVERAGE([2]Tablero!W5:W9)</f>
        <v>0.82142857142857151</v>
      </c>
    </row>
    <row r="31" spans="19:20" x14ac:dyDescent="0.3">
      <c r="S31" s="324" t="s">
        <v>1165</v>
      </c>
      <c r="T31" s="326">
        <f>+T30*PI()</f>
        <v>2.5805939654487591</v>
      </c>
    </row>
    <row r="33" spans="19:21" x14ac:dyDescent="0.3">
      <c r="S33" s="327"/>
      <c r="T33" s="324" t="s">
        <v>1166</v>
      </c>
      <c r="U33" s="324" t="s">
        <v>1167</v>
      </c>
    </row>
    <row r="34" spans="19:21" x14ac:dyDescent="0.3">
      <c r="S34" s="327" t="s">
        <v>1168</v>
      </c>
      <c r="T34" s="324">
        <v>0</v>
      </c>
      <c r="U34" s="324">
        <v>0</v>
      </c>
    </row>
    <row r="35" spans="19:21" x14ac:dyDescent="0.3">
      <c r="S35" s="327" t="s">
        <v>1169</v>
      </c>
      <c r="T35" s="326">
        <f>+COS(T31)*-1</f>
        <v>0.84672419922828435</v>
      </c>
      <c r="U35" s="326">
        <f>+SIN(T31)</f>
        <v>0.53203207651533624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2EE1-DE71-4DA5-851E-8798746B1DF3}">
  <sheetPr codeName="Hoja2"/>
  <dimension ref="D1:O4"/>
  <sheetViews>
    <sheetView showGridLines="0" workbookViewId="0">
      <selection activeCell="N4" sqref="N4"/>
    </sheetView>
  </sheetViews>
  <sheetFormatPr baseColWidth="10" defaultColWidth="11.44140625" defaultRowHeight="14.4" x14ac:dyDescent="0.3"/>
  <sheetData>
    <row r="1" spans="4:15" x14ac:dyDescent="0.3">
      <c r="O1" s="118" t="s">
        <v>13</v>
      </c>
    </row>
    <row r="2" spans="4:15" ht="15.6" x14ac:dyDescent="0.3">
      <c r="D2" s="484" t="s">
        <v>14</v>
      </c>
      <c r="E2" s="484"/>
      <c r="F2" s="484"/>
      <c r="G2" s="484"/>
      <c r="H2" s="484"/>
      <c r="I2" s="484"/>
      <c r="J2" s="484"/>
      <c r="K2" s="484"/>
      <c r="L2" s="484"/>
      <c r="M2" s="484"/>
      <c r="O2" s="328" t="s">
        <v>15</v>
      </c>
    </row>
    <row r="3" spans="4:15" ht="15.6" x14ac:dyDescent="0.3">
      <c r="D3" s="484"/>
      <c r="E3" s="484"/>
      <c r="F3" s="484"/>
      <c r="G3" s="484"/>
      <c r="H3" s="484"/>
      <c r="I3" s="484"/>
      <c r="J3" s="484"/>
      <c r="K3" s="484"/>
      <c r="L3" s="484"/>
      <c r="M3" s="484"/>
      <c r="O3" s="328" t="s">
        <v>16</v>
      </c>
    </row>
    <row r="4" spans="4:15" ht="15.6" x14ac:dyDescent="0.3">
      <c r="D4" s="484"/>
      <c r="E4" s="484"/>
      <c r="F4" s="484"/>
      <c r="G4" s="484"/>
      <c r="H4" s="484"/>
      <c r="I4" s="484"/>
      <c r="J4" s="484"/>
      <c r="K4" s="484"/>
      <c r="L4" s="484"/>
      <c r="M4" s="484"/>
      <c r="O4" s="328" t="s">
        <v>17</v>
      </c>
    </row>
  </sheetData>
  <mergeCells count="1">
    <mergeCell ref="D2:M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6344D-EB91-41B8-83CE-862F37F3E360}">
  <sheetPr>
    <tabColor theme="1"/>
  </sheetPr>
  <dimension ref="S17:U35"/>
  <sheetViews>
    <sheetView showGridLines="0" workbookViewId="0">
      <selection activeCell="B1" sqref="B1:O27"/>
    </sheetView>
  </sheetViews>
  <sheetFormatPr baseColWidth="10" defaultColWidth="11.44140625" defaultRowHeight="14.4" x14ac:dyDescent="0.3"/>
  <cols>
    <col min="1" max="1" width="3.44140625" customWidth="1"/>
    <col min="19" max="19" width="11.44140625" customWidth="1"/>
    <col min="20" max="20" width="11.88671875" customWidth="1"/>
    <col min="21" max="21" width="11.44140625" customWidth="1"/>
  </cols>
  <sheetData>
    <row r="17" spans="19:20" x14ac:dyDescent="0.3">
      <c r="S17" s="321" t="s">
        <v>1162</v>
      </c>
      <c r="T17" s="322" t="s">
        <v>1163</v>
      </c>
    </row>
    <row r="18" spans="19:20" x14ac:dyDescent="0.3">
      <c r="S18" s="323">
        <v>0</v>
      </c>
      <c r="T18" s="324">
        <v>1</v>
      </c>
    </row>
    <row r="19" spans="19:20" x14ac:dyDescent="0.3">
      <c r="S19" s="323">
        <v>0.1</v>
      </c>
      <c r="T19" s="324">
        <v>1</v>
      </c>
    </row>
    <row r="20" spans="19:20" x14ac:dyDescent="0.3">
      <c r="S20" s="323">
        <v>0.2</v>
      </c>
      <c r="T20" s="324">
        <v>1</v>
      </c>
    </row>
    <row r="21" spans="19:20" x14ac:dyDescent="0.3">
      <c r="S21" s="323">
        <v>0.3</v>
      </c>
      <c r="T21" s="324">
        <v>1</v>
      </c>
    </row>
    <row r="22" spans="19:20" x14ac:dyDescent="0.3">
      <c r="S22" s="323">
        <v>0.4</v>
      </c>
      <c r="T22" s="324">
        <v>1</v>
      </c>
    </row>
    <row r="23" spans="19:20" x14ac:dyDescent="0.3">
      <c r="S23" s="323">
        <v>0.5</v>
      </c>
      <c r="T23" s="324">
        <v>1</v>
      </c>
    </row>
    <row r="24" spans="19:20" x14ac:dyDescent="0.3">
      <c r="S24" s="323">
        <v>0.6</v>
      </c>
      <c r="T24" s="324">
        <v>1</v>
      </c>
    </row>
    <row r="25" spans="19:20" x14ac:dyDescent="0.3">
      <c r="S25" s="323">
        <v>0.7</v>
      </c>
      <c r="T25" s="324">
        <v>1</v>
      </c>
    </row>
    <row r="26" spans="19:20" x14ac:dyDescent="0.3">
      <c r="S26" s="323">
        <v>0.8</v>
      </c>
      <c r="T26" s="324">
        <v>1</v>
      </c>
    </row>
    <row r="27" spans="19:20" x14ac:dyDescent="0.3">
      <c r="S27" s="323">
        <v>0.9</v>
      </c>
      <c r="T27" s="324">
        <v>1</v>
      </c>
    </row>
    <row r="28" spans="19:20" x14ac:dyDescent="0.3">
      <c r="S28" s="323">
        <v>1</v>
      </c>
      <c r="T28" s="324">
        <v>10</v>
      </c>
    </row>
    <row r="30" spans="19:20" x14ac:dyDescent="0.3">
      <c r="S30" s="324" t="s">
        <v>1164</v>
      </c>
      <c r="T30" s="325">
        <f>+AVERAGE([2]Tablero!W10:W14)</f>
        <v>0.86466666666666669</v>
      </c>
    </row>
    <row r="31" spans="19:20" x14ac:dyDescent="0.3">
      <c r="S31" s="324" t="s">
        <v>1165</v>
      </c>
      <c r="T31" s="326">
        <f>+T30*PI()</f>
        <v>2.7164304478039747</v>
      </c>
    </row>
    <row r="33" spans="19:21" x14ac:dyDescent="0.3">
      <c r="S33" s="327"/>
      <c r="T33" s="324" t="s">
        <v>1166</v>
      </c>
      <c r="U33" s="324" t="s">
        <v>1167</v>
      </c>
    </row>
    <row r="34" spans="19:21" x14ac:dyDescent="0.3">
      <c r="S34" s="327" t="s">
        <v>1168</v>
      </c>
      <c r="T34" s="324">
        <v>0</v>
      </c>
      <c r="U34" s="324">
        <v>0</v>
      </c>
    </row>
    <row r="35" spans="19:21" x14ac:dyDescent="0.3">
      <c r="S35" s="327" t="s">
        <v>1169</v>
      </c>
      <c r="T35" s="326">
        <f>+COS(T31)*-1</f>
        <v>0.9109718401528738</v>
      </c>
      <c r="U35" s="326">
        <f>+SIN(T31)</f>
        <v>0.41246855207213901</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4F879-4BFD-480F-9CE5-450E5AB09126}">
  <sheetPr>
    <tabColor theme="1"/>
  </sheetPr>
  <dimension ref="S17:U35"/>
  <sheetViews>
    <sheetView showGridLines="0" workbookViewId="0">
      <selection activeCell="B1" sqref="B1:O27"/>
    </sheetView>
  </sheetViews>
  <sheetFormatPr baseColWidth="10" defaultColWidth="11.44140625" defaultRowHeight="14.4" x14ac:dyDescent="0.3"/>
  <cols>
    <col min="1" max="1" width="3.44140625" customWidth="1"/>
    <col min="19" max="19" width="0" hidden="1" customWidth="1"/>
    <col min="20" max="20" width="11.88671875" hidden="1" customWidth="1"/>
  </cols>
  <sheetData>
    <row r="17" spans="19:20" x14ac:dyDescent="0.3">
      <c r="S17" s="321" t="s">
        <v>1162</v>
      </c>
      <c r="T17" s="322" t="s">
        <v>1163</v>
      </c>
    </row>
    <row r="18" spans="19:20" x14ac:dyDescent="0.3">
      <c r="S18" s="323">
        <v>0</v>
      </c>
      <c r="T18" s="324">
        <v>1</v>
      </c>
    </row>
    <row r="19" spans="19:20" x14ac:dyDescent="0.3">
      <c r="S19" s="323">
        <v>0.1</v>
      </c>
      <c r="T19" s="324">
        <v>1</v>
      </c>
    </row>
    <row r="20" spans="19:20" x14ac:dyDescent="0.3">
      <c r="S20" s="323">
        <v>0.2</v>
      </c>
      <c r="T20" s="324">
        <v>1</v>
      </c>
    </row>
    <row r="21" spans="19:20" x14ac:dyDescent="0.3">
      <c r="S21" s="323">
        <v>0.3</v>
      </c>
      <c r="T21" s="324">
        <v>1</v>
      </c>
    </row>
    <row r="22" spans="19:20" x14ac:dyDescent="0.3">
      <c r="S22" s="323">
        <v>0.4</v>
      </c>
      <c r="T22" s="324">
        <v>1</v>
      </c>
    </row>
    <row r="23" spans="19:20" x14ac:dyDescent="0.3">
      <c r="S23" s="323">
        <v>0.5</v>
      </c>
      <c r="T23" s="324">
        <v>1</v>
      </c>
    </row>
    <row r="24" spans="19:20" x14ac:dyDescent="0.3">
      <c r="S24" s="323">
        <v>0.6</v>
      </c>
      <c r="T24" s="324">
        <v>1</v>
      </c>
    </row>
    <row r="25" spans="19:20" x14ac:dyDescent="0.3">
      <c r="S25" s="323">
        <v>0.7</v>
      </c>
      <c r="T25" s="324">
        <v>1</v>
      </c>
    </row>
    <row r="26" spans="19:20" x14ac:dyDescent="0.3">
      <c r="S26" s="323">
        <v>0.8</v>
      </c>
      <c r="T26" s="324">
        <v>1</v>
      </c>
    </row>
    <row r="27" spans="19:20" x14ac:dyDescent="0.3">
      <c r="S27" s="323">
        <v>0.9</v>
      </c>
      <c r="T27" s="324">
        <v>1</v>
      </c>
    </row>
    <row r="28" spans="19:20" x14ac:dyDescent="0.3">
      <c r="S28" s="323">
        <v>1</v>
      </c>
      <c r="T28" s="324">
        <v>10</v>
      </c>
    </row>
    <row r="30" spans="19:20" x14ac:dyDescent="0.3">
      <c r="S30" s="324" t="s">
        <v>1164</v>
      </c>
      <c r="T30" s="325">
        <f>+AVERAGE([2]Tablero!W15:W19)</f>
        <v>0.64444444444444449</v>
      </c>
    </row>
    <row r="31" spans="19:20" x14ac:dyDescent="0.3">
      <c r="S31" s="324" t="s">
        <v>1165</v>
      </c>
      <c r="T31" s="326">
        <f>+T30*PI()</f>
        <v>2.0245819323134224</v>
      </c>
    </row>
    <row r="33" spans="19:21" x14ac:dyDescent="0.3">
      <c r="S33" s="327"/>
      <c r="T33" s="324" t="s">
        <v>1166</v>
      </c>
      <c r="U33" s="324" t="s">
        <v>1167</v>
      </c>
    </row>
    <row r="34" spans="19:21" x14ac:dyDescent="0.3">
      <c r="S34" s="327" t="s">
        <v>1168</v>
      </c>
      <c r="T34" s="324">
        <v>0</v>
      </c>
      <c r="U34" s="324">
        <v>0</v>
      </c>
    </row>
    <row r="35" spans="19:21" x14ac:dyDescent="0.3">
      <c r="S35" s="327" t="s">
        <v>1169</v>
      </c>
      <c r="T35" s="326">
        <f>+COS(T31)*-1</f>
        <v>0.43837114678907751</v>
      </c>
      <c r="U35" s="326">
        <f>+SIN(T31)</f>
        <v>0.89879404629916693</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F2ED8-DFC6-4465-836B-099BFB303CE8}">
  <sheetPr>
    <tabColor theme="1"/>
  </sheetPr>
  <dimension ref="S17:U35"/>
  <sheetViews>
    <sheetView showGridLines="0" workbookViewId="0">
      <selection activeCell="B1" sqref="B1:O27"/>
    </sheetView>
  </sheetViews>
  <sheetFormatPr baseColWidth="10" defaultColWidth="11.44140625" defaultRowHeight="14.4" x14ac:dyDescent="0.3"/>
  <cols>
    <col min="1" max="1" width="3.44140625" customWidth="1"/>
    <col min="20" max="20" width="11.88671875" bestFit="1" customWidth="1"/>
  </cols>
  <sheetData>
    <row r="17" spans="19:20" x14ac:dyDescent="0.3">
      <c r="S17" s="321" t="s">
        <v>1162</v>
      </c>
      <c r="T17" s="322" t="s">
        <v>1163</v>
      </c>
    </row>
    <row r="18" spans="19:20" x14ac:dyDescent="0.3">
      <c r="S18" s="323">
        <v>0</v>
      </c>
      <c r="T18" s="324">
        <v>1</v>
      </c>
    </row>
    <row r="19" spans="19:20" x14ac:dyDescent="0.3">
      <c r="S19" s="323">
        <v>0.1</v>
      </c>
      <c r="T19" s="324">
        <v>1</v>
      </c>
    </row>
    <row r="20" spans="19:20" x14ac:dyDescent="0.3">
      <c r="S20" s="323">
        <v>0.2</v>
      </c>
      <c r="T20" s="324">
        <v>1</v>
      </c>
    </row>
    <row r="21" spans="19:20" x14ac:dyDescent="0.3">
      <c r="S21" s="323">
        <v>0.3</v>
      </c>
      <c r="T21" s="324">
        <v>1</v>
      </c>
    </row>
    <row r="22" spans="19:20" x14ac:dyDescent="0.3">
      <c r="S22" s="323">
        <v>0.4</v>
      </c>
      <c r="T22" s="324">
        <v>1</v>
      </c>
    </row>
    <row r="23" spans="19:20" x14ac:dyDescent="0.3">
      <c r="S23" s="323">
        <v>0.5</v>
      </c>
      <c r="T23" s="324">
        <v>1</v>
      </c>
    </row>
    <row r="24" spans="19:20" x14ac:dyDescent="0.3">
      <c r="S24" s="323">
        <v>0.6</v>
      </c>
      <c r="T24" s="324">
        <v>1</v>
      </c>
    </row>
    <row r="25" spans="19:20" x14ac:dyDescent="0.3">
      <c r="S25" s="323">
        <v>0.7</v>
      </c>
      <c r="T25" s="324">
        <v>1</v>
      </c>
    </row>
    <row r="26" spans="19:20" x14ac:dyDescent="0.3">
      <c r="S26" s="323">
        <v>0.8</v>
      </c>
      <c r="T26" s="324">
        <v>1</v>
      </c>
    </row>
    <row r="27" spans="19:20" x14ac:dyDescent="0.3">
      <c r="S27" s="323">
        <v>0.9</v>
      </c>
      <c r="T27" s="324">
        <v>1</v>
      </c>
    </row>
    <row r="28" spans="19:20" x14ac:dyDescent="0.3">
      <c r="S28" s="323">
        <v>1</v>
      </c>
      <c r="T28" s="324">
        <v>10</v>
      </c>
    </row>
    <row r="30" spans="19:20" x14ac:dyDescent="0.3">
      <c r="S30" s="324" t="s">
        <v>1164</v>
      </c>
      <c r="T30" s="325">
        <f>+AVERAGE([2]Tablero!W20:W24)</f>
        <v>0.72545751633986932</v>
      </c>
    </row>
    <row r="31" spans="19:20" x14ac:dyDescent="0.3">
      <c r="S31" s="324" t="s">
        <v>1165</v>
      </c>
      <c r="T31" s="326">
        <f>+T30*PI()</f>
        <v>2.2790920038248306</v>
      </c>
    </row>
    <row r="33" spans="19:21" x14ac:dyDescent="0.3">
      <c r="S33" s="327"/>
      <c r="T33" s="324" t="s">
        <v>1166</v>
      </c>
      <c r="U33" s="324" t="s">
        <v>1167</v>
      </c>
    </row>
    <row r="34" spans="19:21" x14ac:dyDescent="0.3">
      <c r="S34" s="327" t="s">
        <v>1168</v>
      </c>
      <c r="T34" s="324">
        <v>0</v>
      </c>
      <c r="U34" s="324">
        <v>0</v>
      </c>
    </row>
    <row r="35" spans="19:21" x14ac:dyDescent="0.3">
      <c r="S35" s="327" t="s">
        <v>1169</v>
      </c>
      <c r="T35" s="326">
        <f>+COS(T31)*-1</f>
        <v>0.6505403313863658</v>
      </c>
      <c r="U35" s="326">
        <f>+SIN(T31)</f>
        <v>0.75947170930833063</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7BAF-A618-4185-8FF8-C307F6FF7161}">
  <sheetPr codeName="Hoja21">
    <tabColor theme="1"/>
  </sheetPr>
  <dimension ref="B1:V9"/>
  <sheetViews>
    <sheetView showGridLines="0" zoomScaleNormal="100" workbookViewId="0">
      <selection activeCell="C6" sqref="C6"/>
    </sheetView>
  </sheetViews>
  <sheetFormatPr baseColWidth="10" defaultColWidth="11.5546875" defaultRowHeight="14.4" x14ac:dyDescent="0.3"/>
  <cols>
    <col min="1" max="1" width="1.33203125" style="39" customWidth="1"/>
    <col min="2" max="2" width="9.44140625" style="116" customWidth="1"/>
    <col min="3" max="3" width="15" style="117" customWidth="1"/>
    <col min="4" max="4" width="179" style="39" customWidth="1"/>
    <col min="5" max="13" width="11.5546875" style="39"/>
    <col min="14" max="14" width="13.6640625" style="39" customWidth="1"/>
    <col min="15" max="16384" width="11.5546875" style="39"/>
  </cols>
  <sheetData>
    <row r="1" spans="2:22" x14ac:dyDescent="0.3">
      <c r="F1" s="39" t="s">
        <v>1012</v>
      </c>
      <c r="L1" s="39" t="s">
        <v>1057</v>
      </c>
      <c r="P1" s="39" t="s">
        <v>1095</v>
      </c>
      <c r="U1" s="39" t="s">
        <v>1135</v>
      </c>
    </row>
    <row r="2" spans="2:22" x14ac:dyDescent="0.3">
      <c r="F2" s="39" t="s">
        <v>1020</v>
      </c>
      <c r="L2" s="39" t="s">
        <v>1065</v>
      </c>
      <c r="P2" s="39" t="s">
        <v>1103</v>
      </c>
      <c r="U2" s="39" t="s">
        <v>1140</v>
      </c>
    </row>
    <row r="3" spans="2:22" x14ac:dyDescent="0.3">
      <c r="F3" s="39" t="s">
        <v>1170</v>
      </c>
      <c r="L3" s="39" t="s">
        <v>1068</v>
      </c>
      <c r="P3" s="39" t="s">
        <v>1112</v>
      </c>
      <c r="U3" s="39" t="s">
        <v>1149</v>
      </c>
    </row>
    <row r="4" spans="2:22" x14ac:dyDescent="0.3">
      <c r="F4" s="39" t="s">
        <v>1039</v>
      </c>
      <c r="L4" s="39" t="s">
        <v>1076</v>
      </c>
      <c r="P4" s="39" t="s">
        <v>1120</v>
      </c>
      <c r="U4" s="39" t="s">
        <v>1154</v>
      </c>
    </row>
    <row r="5" spans="2:22" s="2" customFormat="1" x14ac:dyDescent="0.3">
      <c r="B5" s="102" t="s">
        <v>150</v>
      </c>
      <c r="C5" s="103" t="s">
        <v>996</v>
      </c>
      <c r="D5" s="103" t="s">
        <v>1171</v>
      </c>
      <c r="F5" s="39" t="s">
        <v>1048</v>
      </c>
      <c r="G5" s="39"/>
      <c r="H5" s="39"/>
      <c r="I5" s="39"/>
      <c r="J5" s="39"/>
      <c r="K5" s="39"/>
      <c r="L5" s="39" t="s">
        <v>1084</v>
      </c>
      <c r="M5" s="39"/>
      <c r="N5" s="39"/>
      <c r="O5" s="39"/>
      <c r="P5" s="39" t="s">
        <v>1128</v>
      </c>
      <c r="Q5" s="39"/>
      <c r="R5" s="39"/>
      <c r="S5" s="39"/>
      <c r="T5" s="39"/>
      <c r="U5" s="39" t="s">
        <v>1161</v>
      </c>
      <c r="V5" s="39"/>
    </row>
    <row r="6" spans="2:22" ht="199.2" customHeight="1" thickBot="1" x14ac:dyDescent="0.35">
      <c r="B6" s="104" t="s">
        <v>1172</v>
      </c>
      <c r="C6" s="105" t="s">
        <v>1173</v>
      </c>
      <c r="D6" s="106"/>
    </row>
    <row r="7" spans="2:22" ht="153" customHeight="1" thickBot="1" x14ac:dyDescent="0.35">
      <c r="B7" s="107" t="s">
        <v>1174</v>
      </c>
      <c r="C7" s="108" t="s">
        <v>1175</v>
      </c>
      <c r="D7" s="109"/>
    </row>
    <row r="8" spans="2:22" ht="142.19999999999999" customHeight="1" thickBot="1" x14ac:dyDescent="0.35">
      <c r="B8" s="110" t="s">
        <v>1176</v>
      </c>
      <c r="C8" s="111" t="s">
        <v>1177</v>
      </c>
      <c r="D8" s="112"/>
    </row>
    <row r="9" spans="2:22" ht="150.6" customHeight="1" x14ac:dyDescent="0.3">
      <c r="B9" s="113" t="s">
        <v>1178</v>
      </c>
      <c r="C9" s="114" t="s">
        <v>1179</v>
      </c>
      <c r="D9" s="115"/>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2"/>
  <dimension ref="A1:BE141"/>
  <sheetViews>
    <sheetView showGridLines="0" topLeftCell="X1" zoomScale="37" zoomScaleNormal="37" zoomScaleSheetLayoutView="10" zoomScalePageLayoutView="25" workbookViewId="0">
      <selection activeCell="R11" sqref="R11:S11"/>
    </sheetView>
  </sheetViews>
  <sheetFormatPr baseColWidth="10" defaultColWidth="10.88671875" defaultRowHeight="14.4" outlineLevelRow="1" x14ac:dyDescent="0.3"/>
  <cols>
    <col min="5" max="5" width="11.6640625" bestFit="1" customWidth="1"/>
    <col min="6" max="6" width="18.6640625" customWidth="1"/>
    <col min="7" max="7" width="17.44140625" customWidth="1"/>
    <col min="8" max="8" width="18.109375" customWidth="1"/>
    <col min="9" max="9" width="13.33203125" bestFit="1" customWidth="1"/>
    <col min="11" max="11" width="11.6640625" bestFit="1" customWidth="1"/>
    <col min="12" max="12" width="21.44140625" bestFit="1" customWidth="1"/>
    <col min="13" max="13" width="18.6640625" customWidth="1"/>
    <col min="14" max="15" width="16.109375" customWidth="1"/>
    <col min="16" max="17" width="14.109375" customWidth="1"/>
    <col min="18" max="18" width="13.44140625" bestFit="1" customWidth="1"/>
    <col min="19" max="19" width="12.109375" bestFit="1" customWidth="1"/>
    <col min="21" max="21" width="16.33203125" bestFit="1" customWidth="1"/>
    <col min="22" max="22" width="17.44140625" customWidth="1"/>
    <col min="23" max="23" width="27.33203125" bestFit="1" customWidth="1"/>
    <col min="24" max="24" width="16.33203125" bestFit="1" customWidth="1"/>
    <col min="25" max="25" width="12.6640625" bestFit="1" customWidth="1"/>
    <col min="26" max="26" width="24.44140625" bestFit="1" customWidth="1"/>
    <col min="27" max="27" width="17.44140625" customWidth="1"/>
    <col min="28" max="28" width="18.6640625" customWidth="1"/>
    <col min="29" max="29" width="24.44140625" bestFit="1" customWidth="1"/>
    <col min="30" max="30" width="11.6640625" bestFit="1" customWidth="1"/>
    <col min="31" max="31" width="12.6640625" bestFit="1" customWidth="1"/>
    <col min="32" max="32" width="18.44140625" customWidth="1"/>
    <col min="33" max="33" width="16.109375" customWidth="1"/>
    <col min="34" max="34" width="19.88671875" customWidth="1"/>
    <col min="35" max="35" width="16.109375" customWidth="1"/>
    <col min="36" max="36" width="22.33203125" customWidth="1"/>
    <col min="37" max="39" width="11.44140625" customWidth="1"/>
    <col min="40" max="40" width="15.109375" customWidth="1"/>
    <col min="41" max="41" width="20" customWidth="1"/>
    <col min="42" max="45" width="25.88671875" bestFit="1" customWidth="1"/>
    <col min="46" max="46" width="21.6640625" customWidth="1"/>
  </cols>
  <sheetData>
    <row r="1" spans="1:57" ht="47.25" customHeight="1" x14ac:dyDescent="0.3">
      <c r="B1" s="908"/>
      <c r="C1" s="908"/>
      <c r="D1" s="908"/>
    </row>
    <row r="2" spans="1:57" ht="42" customHeight="1" x14ac:dyDescent="0.3">
      <c r="B2" s="813" t="s">
        <v>1180</v>
      </c>
      <c r="C2" s="813"/>
      <c r="D2" s="813"/>
      <c r="E2" s="813"/>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E2" s="813"/>
      <c r="AF2" s="813"/>
      <c r="AG2" s="813"/>
      <c r="AH2" s="813"/>
      <c r="AI2" s="813"/>
      <c r="AJ2" s="813"/>
      <c r="AK2" s="813"/>
      <c r="AL2" s="813"/>
      <c r="AM2" s="813"/>
      <c r="AN2" s="813"/>
      <c r="AO2" s="813"/>
      <c r="AP2" s="813"/>
      <c r="AQ2" s="813"/>
      <c r="AR2" s="813"/>
      <c r="AS2" s="813"/>
      <c r="AT2" s="813"/>
      <c r="AU2" s="813"/>
      <c r="AV2" s="813"/>
      <c r="AW2" s="813"/>
      <c r="AX2" s="813"/>
      <c r="AY2" s="813"/>
      <c r="AZ2" s="813"/>
      <c r="BA2" s="813"/>
      <c r="BB2" s="813"/>
      <c r="BC2" s="813"/>
      <c r="BD2" s="813"/>
      <c r="BE2" s="813"/>
    </row>
    <row r="3" spans="1:57" ht="39.75" customHeight="1" x14ac:dyDescent="0.3">
      <c r="B3" s="814"/>
      <c r="C3" s="814"/>
      <c r="D3" s="814"/>
      <c r="E3" s="814"/>
      <c r="F3" s="814"/>
      <c r="G3" s="814"/>
      <c r="H3" s="814"/>
      <c r="I3" s="814"/>
      <c r="J3" s="814"/>
      <c r="K3" s="814"/>
      <c r="L3" s="814"/>
      <c r="M3" s="814"/>
      <c r="N3" s="814"/>
      <c r="O3" s="814"/>
      <c r="P3" s="814"/>
      <c r="Q3" s="814"/>
      <c r="R3" s="814"/>
      <c r="S3" s="814"/>
      <c r="T3" s="814"/>
      <c r="U3" s="814"/>
      <c r="V3" s="814"/>
      <c r="W3" s="814"/>
      <c r="X3" s="814"/>
      <c r="Y3" s="814"/>
      <c r="Z3" s="814"/>
      <c r="AA3" s="814"/>
      <c r="AB3" s="814"/>
      <c r="AC3" s="814"/>
      <c r="AD3" s="814"/>
      <c r="AE3" s="814"/>
      <c r="AF3" s="814"/>
      <c r="AG3" s="814"/>
      <c r="AH3" s="814"/>
      <c r="AI3" s="814"/>
      <c r="AJ3" s="814"/>
      <c r="AK3" s="814"/>
      <c r="AL3" s="814"/>
      <c r="AM3" s="814"/>
      <c r="AN3" s="814"/>
      <c r="AO3" s="814"/>
      <c r="AP3" s="814"/>
      <c r="AQ3" s="814"/>
      <c r="AR3" s="814"/>
      <c r="AS3" s="814"/>
      <c r="AT3" s="814"/>
      <c r="AU3" s="814"/>
      <c r="AV3" s="814"/>
      <c r="AW3" s="814"/>
      <c r="AX3" s="814"/>
      <c r="AY3" s="814"/>
      <c r="AZ3" s="814"/>
      <c r="BA3" s="814"/>
      <c r="BB3" s="814"/>
      <c r="BC3" s="814"/>
      <c r="BD3" s="814"/>
      <c r="BE3" s="814"/>
    </row>
    <row r="4" spans="1:57" ht="42" customHeight="1" x14ac:dyDescent="0.3"/>
    <row r="5" spans="1:57" ht="42" customHeight="1" x14ac:dyDescent="0.3">
      <c r="F5" s="811"/>
      <c r="G5" s="811"/>
      <c r="H5" s="812"/>
      <c r="I5" s="812"/>
      <c r="P5" s="806" t="s">
        <v>1181</v>
      </c>
      <c r="Q5" s="807"/>
      <c r="R5" s="810"/>
      <c r="S5" s="810"/>
      <c r="Z5" s="806" t="s">
        <v>1181</v>
      </c>
      <c r="AA5" s="809"/>
      <c r="AB5" s="810"/>
      <c r="AC5" s="810"/>
    </row>
    <row r="6" spans="1:57" ht="42" customHeight="1" x14ac:dyDescent="0.3">
      <c r="F6" s="811"/>
      <c r="G6" s="811"/>
      <c r="H6" s="812"/>
      <c r="I6" s="812"/>
      <c r="P6" s="806" t="s">
        <v>1182</v>
      </c>
      <c r="Q6" s="807"/>
      <c r="R6" s="810"/>
      <c r="S6" s="810"/>
      <c r="Z6" s="806" t="s">
        <v>1182</v>
      </c>
      <c r="AA6" s="809"/>
      <c r="AB6" s="810"/>
      <c r="AC6" s="810"/>
    </row>
    <row r="7" spans="1:57" ht="42" customHeight="1" x14ac:dyDescent="0.3">
      <c r="F7" s="811"/>
      <c r="G7" s="811"/>
      <c r="H7" s="822"/>
      <c r="I7" s="822"/>
      <c r="P7" s="806" t="s">
        <v>1183</v>
      </c>
      <c r="Q7" s="807"/>
      <c r="R7" s="808"/>
      <c r="S7" s="808"/>
      <c r="Z7" s="806" t="s">
        <v>1183</v>
      </c>
      <c r="AA7" s="809"/>
      <c r="AB7" s="810"/>
      <c r="AC7" s="810"/>
    </row>
    <row r="8" spans="1:57" ht="42" customHeight="1" x14ac:dyDescent="0.3">
      <c r="F8" s="811"/>
      <c r="G8" s="811"/>
      <c r="H8" s="811"/>
      <c r="I8" s="811"/>
      <c r="P8" s="530" t="s">
        <v>1184</v>
      </c>
      <c r="Q8" s="531"/>
      <c r="R8" s="531"/>
      <c r="S8" s="532"/>
      <c r="Z8" s="530" t="s">
        <v>1184</v>
      </c>
      <c r="AA8" s="531"/>
      <c r="AB8" s="531"/>
      <c r="AC8" s="532"/>
    </row>
    <row r="9" spans="1:57" ht="42" customHeight="1" x14ac:dyDescent="0.3">
      <c r="F9" s="815"/>
      <c r="G9" s="815"/>
      <c r="H9" s="816"/>
      <c r="I9" s="816"/>
      <c r="P9" s="817"/>
      <c r="Q9" s="817"/>
      <c r="R9" s="818"/>
      <c r="S9" s="818"/>
      <c r="Z9" s="819"/>
      <c r="AA9" s="820"/>
      <c r="AB9" s="821"/>
      <c r="AC9" s="821"/>
    </row>
    <row r="10" spans="1:57" ht="42" customHeight="1" x14ac:dyDescent="0.3">
      <c r="F10" s="815"/>
      <c r="G10" s="815"/>
      <c r="H10" s="816"/>
      <c r="I10" s="816"/>
      <c r="P10" s="817"/>
      <c r="Q10" s="817"/>
      <c r="R10" s="818"/>
      <c r="S10" s="818"/>
      <c r="Z10" s="819"/>
      <c r="AA10" s="820"/>
      <c r="AB10" s="821"/>
      <c r="AC10" s="821"/>
    </row>
    <row r="11" spans="1:57" ht="42" customHeight="1" x14ac:dyDescent="0.3">
      <c r="F11" s="815"/>
      <c r="G11" s="815"/>
      <c r="H11" s="816"/>
      <c r="I11" s="816"/>
      <c r="P11" s="817"/>
      <c r="Q11" s="817"/>
      <c r="R11" s="818"/>
      <c r="S11" s="818"/>
      <c r="Z11" s="819"/>
      <c r="AA11" s="820"/>
      <c r="AB11" s="821"/>
      <c r="AC11" s="821"/>
    </row>
    <row r="12" spans="1:57" ht="42" customHeight="1" x14ac:dyDescent="0.3">
      <c r="F12" s="823"/>
      <c r="G12" s="823"/>
      <c r="H12" s="823"/>
      <c r="I12" s="823"/>
      <c r="P12" s="817"/>
      <c r="Q12" s="817"/>
      <c r="R12" s="818"/>
      <c r="S12" s="818"/>
      <c r="Z12" s="819"/>
      <c r="AA12" s="820"/>
      <c r="AB12" s="821"/>
      <c r="AC12" s="821"/>
    </row>
    <row r="13" spans="1:57" ht="42" customHeight="1" x14ac:dyDescent="0.3">
      <c r="F13" s="823"/>
      <c r="G13" s="823"/>
      <c r="H13" s="823"/>
      <c r="I13" s="823"/>
      <c r="P13" s="817"/>
      <c r="Q13" s="817"/>
      <c r="R13" s="818"/>
      <c r="S13" s="818"/>
      <c r="Z13" s="819"/>
      <c r="AA13" s="820"/>
      <c r="AB13" s="821"/>
      <c r="AC13" s="821"/>
    </row>
    <row r="14" spans="1:57" ht="42" customHeight="1" x14ac:dyDescent="0.3">
      <c r="F14" s="37"/>
      <c r="G14" s="37"/>
      <c r="H14" s="37"/>
      <c r="I14" s="37"/>
    </row>
    <row r="15" spans="1:57" ht="60" customHeight="1" x14ac:dyDescent="0.3">
      <c r="A15" s="2"/>
      <c r="B15" s="2"/>
      <c r="C15" s="2"/>
      <c r="D15" s="2"/>
      <c r="P15" s="824" t="s">
        <v>725</v>
      </c>
      <c r="Q15" s="825"/>
      <c r="R15" s="825"/>
      <c r="S15" s="825"/>
      <c r="T15" s="825"/>
      <c r="U15" s="825"/>
      <c r="V15" s="826"/>
      <c r="Y15" s="824" t="s">
        <v>1185</v>
      </c>
      <c r="Z15" s="825"/>
      <c r="AA15" s="825"/>
      <c r="AB15" s="825"/>
      <c r="AC15" s="825"/>
      <c r="AD15" s="825"/>
      <c r="AE15" s="825"/>
      <c r="AF15" s="826"/>
    </row>
    <row r="16" spans="1:57" ht="24.9" customHeight="1" x14ac:dyDescent="0.3">
      <c r="A16" s="2"/>
      <c r="B16" s="2"/>
      <c r="C16" s="2"/>
      <c r="D16" s="2"/>
    </row>
    <row r="17" spans="1:33" ht="60" hidden="1" customHeight="1" x14ac:dyDescent="0.3">
      <c r="A17" s="2"/>
      <c r="B17" s="2"/>
      <c r="C17" s="2"/>
      <c r="D17" s="2"/>
      <c r="E17" s="2"/>
      <c r="F17" s="2"/>
      <c r="G17" s="2"/>
      <c r="H17" s="2"/>
      <c r="I17" s="2"/>
      <c r="J17" s="2"/>
      <c r="K17" s="2"/>
      <c r="L17" s="2"/>
      <c r="N17" s="2"/>
      <c r="O17" s="2"/>
      <c r="P17" s="2"/>
      <c r="Q17" s="2"/>
      <c r="R17" s="2"/>
      <c r="S17" s="2"/>
      <c r="T17" s="2"/>
      <c r="U17" s="2"/>
      <c r="V17" s="2"/>
    </row>
    <row r="18" spans="1:33" s="2" customFormat="1" ht="24.9" hidden="1" customHeight="1" x14ac:dyDescent="0.3">
      <c r="Y18"/>
      <c r="Z18"/>
      <c r="AA18"/>
      <c r="AB18"/>
      <c r="AC18"/>
      <c r="AD18"/>
      <c r="AE18"/>
    </row>
    <row r="19" spans="1:33" s="12" customFormat="1" ht="24" customHeight="1" outlineLevel="1" x14ac:dyDescent="0.3">
      <c r="C19" s="2"/>
      <c r="D19" s="2"/>
      <c r="E19" s="2"/>
      <c r="F19" s="2"/>
      <c r="G19" s="2"/>
      <c r="H19" s="2"/>
      <c r="I19" s="2"/>
      <c r="J19" s="2"/>
      <c r="K19" s="2"/>
      <c r="L19" s="2"/>
      <c r="N19" s="2"/>
      <c r="O19" s="2"/>
      <c r="P19" s="2"/>
      <c r="Q19" s="2"/>
      <c r="R19" s="2"/>
      <c r="S19" s="2"/>
      <c r="T19" s="2"/>
      <c r="U19" s="2"/>
      <c r="V19" s="2"/>
      <c r="Y19"/>
      <c r="Z19"/>
      <c r="AA19"/>
      <c r="AB19"/>
      <c r="AC19"/>
      <c r="AD19"/>
      <c r="AE19"/>
    </row>
    <row r="20" spans="1:33" s="12" customFormat="1" ht="24" customHeight="1" outlineLevel="1" x14ac:dyDescent="0.3">
      <c r="C20" s="2"/>
      <c r="D20" s="2"/>
      <c r="E20" s="2"/>
      <c r="F20" s="2"/>
      <c r="G20" s="2"/>
      <c r="H20" s="2"/>
      <c r="I20" s="2"/>
      <c r="J20" s="2"/>
      <c r="K20" s="2"/>
      <c r="L20" s="2"/>
      <c r="N20" s="2"/>
      <c r="O20" s="2"/>
      <c r="P20" s="2"/>
      <c r="Q20" s="2"/>
      <c r="R20" s="2"/>
      <c r="S20" s="2"/>
      <c r="T20" s="2"/>
      <c r="U20" s="2"/>
      <c r="V20" s="2"/>
      <c r="Y20"/>
      <c r="Z20"/>
      <c r="AA20"/>
      <c r="AB20"/>
      <c r="AC20"/>
      <c r="AD20"/>
      <c r="AE20"/>
    </row>
    <row r="21" spans="1:33" s="12" customFormat="1" ht="24" customHeight="1" outlineLevel="1" x14ac:dyDescent="0.3">
      <c r="C21" s="2"/>
      <c r="D21" s="2"/>
      <c r="E21" s="2"/>
      <c r="F21" s="2"/>
      <c r="G21" s="2"/>
      <c r="H21" s="2"/>
      <c r="I21" s="2"/>
      <c r="J21" s="2"/>
      <c r="K21" s="2"/>
      <c r="L21" s="2"/>
      <c r="N21" s="2"/>
      <c r="O21" s="2"/>
      <c r="P21" s="2"/>
      <c r="Q21" s="2"/>
      <c r="R21" s="2"/>
      <c r="S21" s="2"/>
      <c r="T21" s="2"/>
      <c r="U21" s="2"/>
      <c r="V21" s="2"/>
      <c r="Y21"/>
      <c r="Z21"/>
      <c r="AA21"/>
      <c r="AB21"/>
      <c r="AC21"/>
      <c r="AD21"/>
      <c r="AE21"/>
    </row>
    <row r="22" spans="1:33" s="12" customFormat="1" ht="24" customHeight="1" outlineLevel="1" x14ac:dyDescent="0.3">
      <c r="C22" s="2"/>
      <c r="D22" s="2"/>
      <c r="E22" s="2"/>
      <c r="F22" s="2"/>
      <c r="G22" s="2"/>
      <c r="H22" s="2"/>
      <c r="I22" s="2"/>
      <c r="J22" s="2"/>
      <c r="K22" s="2"/>
      <c r="L22" s="2"/>
      <c r="N22" s="2"/>
      <c r="O22" s="2"/>
      <c r="P22" s="2"/>
      <c r="Q22" s="2"/>
      <c r="R22" s="2"/>
      <c r="S22" s="2"/>
      <c r="T22" s="2"/>
      <c r="U22" s="2"/>
      <c r="V22" s="2"/>
      <c r="Y22"/>
      <c r="Z22"/>
      <c r="AA22"/>
      <c r="AB22"/>
      <c r="AC22"/>
      <c r="AD22"/>
      <c r="AE22"/>
    </row>
    <row r="23" spans="1:33" s="12" customFormat="1" ht="24" customHeight="1" outlineLevel="1" x14ac:dyDescent="0.3">
      <c r="C23" s="2"/>
      <c r="D23" s="2"/>
      <c r="E23" s="2"/>
      <c r="F23" s="2"/>
      <c r="G23" s="2"/>
      <c r="H23" s="2"/>
      <c r="I23" s="2"/>
      <c r="J23" s="2"/>
      <c r="K23" s="2"/>
      <c r="L23" s="2"/>
      <c r="N23" s="2"/>
      <c r="O23" s="2"/>
      <c r="P23" s="2"/>
      <c r="Q23" s="2"/>
      <c r="R23" s="2"/>
      <c r="S23" s="2"/>
      <c r="T23" s="2"/>
      <c r="U23" s="2"/>
      <c r="V23" s="2"/>
      <c r="W23" s="2"/>
      <c r="Y23"/>
      <c r="Z23"/>
      <c r="AA23"/>
      <c r="AB23"/>
      <c r="AC23"/>
      <c r="AD23"/>
      <c r="AE23"/>
    </row>
    <row r="24" spans="1:33" s="2" customFormat="1" ht="24.9" customHeight="1" x14ac:dyDescent="0.3"/>
    <row r="25" spans="1:33" s="2" customFormat="1" ht="60" customHeight="1" x14ac:dyDescent="0.3">
      <c r="E25" s="31"/>
      <c r="F25" s="41"/>
      <c r="G25" s="827"/>
      <c r="H25" s="827"/>
      <c r="I25" s="827"/>
      <c r="J25" s="827"/>
      <c r="K25" s="827"/>
      <c r="L25" s="42"/>
      <c r="M25" s="31"/>
      <c r="N25" s="31"/>
      <c r="P25" s="457"/>
      <c r="Q25" s="828"/>
      <c r="R25" s="828"/>
      <c r="S25" s="828"/>
      <c r="T25" s="828"/>
      <c r="U25" s="828"/>
      <c r="V25" s="458"/>
      <c r="Z25" s="457"/>
      <c r="AA25" s="550"/>
      <c r="AB25" s="550"/>
      <c r="AC25" s="550"/>
      <c r="AD25" s="550"/>
      <c r="AE25" s="550"/>
      <c r="AF25" s="458"/>
    </row>
    <row r="26" spans="1:33" s="2" customFormat="1" ht="30.75" customHeight="1" x14ac:dyDescent="0.3">
      <c r="E26" s="31"/>
      <c r="F26" s="31"/>
      <c r="G26" s="31"/>
      <c r="H26" s="31"/>
      <c r="I26" s="31"/>
      <c r="J26" s="31"/>
      <c r="K26" s="31"/>
      <c r="L26" s="31"/>
      <c r="M26" s="31"/>
      <c r="N26" s="31"/>
    </row>
    <row r="27" spans="1:33" s="2" customFormat="1" ht="24.75" customHeight="1" outlineLevel="1" x14ac:dyDescent="0.3">
      <c r="E27" s="31"/>
      <c r="F27" s="832"/>
      <c r="G27" s="833"/>
      <c r="H27" s="833"/>
      <c r="I27" s="833"/>
      <c r="J27" s="833"/>
      <c r="K27" s="833"/>
      <c r="L27" s="832"/>
      <c r="M27" s="31"/>
      <c r="N27" s="31"/>
      <c r="P27" s="829"/>
      <c r="Q27" s="682"/>
      <c r="R27" s="682"/>
      <c r="S27" s="682"/>
      <c r="T27" s="682"/>
      <c r="U27" s="682"/>
      <c r="V27" s="829"/>
      <c r="Z27" s="829"/>
      <c r="AA27" s="682"/>
      <c r="AB27" s="682"/>
      <c r="AC27" s="682"/>
      <c r="AD27" s="682"/>
      <c r="AE27" s="682"/>
      <c r="AF27" s="829"/>
    </row>
    <row r="28" spans="1:33" s="2" customFormat="1" ht="24.75" customHeight="1" outlineLevel="1" x14ac:dyDescent="0.3">
      <c r="E28" s="31"/>
      <c r="F28" s="832"/>
      <c r="G28" s="833"/>
      <c r="H28" s="833"/>
      <c r="I28" s="833"/>
      <c r="J28" s="833"/>
      <c r="K28" s="833"/>
      <c r="L28" s="832"/>
      <c r="M28" s="31"/>
      <c r="N28" s="31"/>
      <c r="P28" s="829"/>
      <c r="Q28" s="682"/>
      <c r="R28" s="682"/>
      <c r="S28" s="682"/>
      <c r="T28" s="682"/>
      <c r="U28" s="682"/>
      <c r="V28" s="829"/>
      <c r="Z28" s="829"/>
      <c r="AA28" s="682"/>
      <c r="AB28" s="682"/>
      <c r="AC28" s="682"/>
      <c r="AD28" s="682"/>
      <c r="AE28" s="682"/>
      <c r="AF28" s="829"/>
    </row>
    <row r="29" spans="1:33" s="2" customFormat="1" ht="24.75" customHeight="1" outlineLevel="1" x14ac:dyDescent="0.3">
      <c r="E29" s="31"/>
      <c r="F29" s="31"/>
      <c r="G29" s="31"/>
      <c r="H29" s="31"/>
      <c r="I29" s="31"/>
      <c r="J29" s="31"/>
      <c r="K29" s="31"/>
      <c r="L29" s="31"/>
      <c r="M29" s="31"/>
      <c r="N29" s="31"/>
    </row>
    <row r="30" spans="1:33" s="2" customFormat="1" ht="24.75" customHeight="1" outlineLevel="1" x14ac:dyDescent="0.3">
      <c r="E30" s="31"/>
      <c r="F30" s="31"/>
      <c r="G30" s="31"/>
      <c r="H30" s="31"/>
      <c r="I30" s="31"/>
      <c r="J30" s="31"/>
      <c r="K30" s="31"/>
      <c r="L30" s="31"/>
      <c r="M30" s="31"/>
      <c r="N30" s="31"/>
      <c r="P30" s="829"/>
      <c r="Q30" s="682"/>
      <c r="R30" s="682"/>
      <c r="S30" s="682"/>
      <c r="T30" s="682"/>
      <c r="U30" s="682"/>
      <c r="V30" s="829"/>
      <c r="AA30" s="830"/>
      <c r="AB30" s="831"/>
      <c r="AC30" s="831"/>
      <c r="AD30" s="831"/>
      <c r="AE30" s="831"/>
      <c r="AF30" s="831"/>
      <c r="AG30" s="835"/>
    </row>
    <row r="31" spans="1:33" s="2" customFormat="1" ht="24.75" customHeight="1" outlineLevel="1" x14ac:dyDescent="0.3">
      <c r="E31" s="31"/>
      <c r="F31" s="31"/>
      <c r="G31" s="31"/>
      <c r="H31" s="31"/>
      <c r="I31" s="31"/>
      <c r="J31" s="31"/>
      <c r="K31" s="31"/>
      <c r="L31" s="31"/>
      <c r="M31" s="31"/>
      <c r="N31" s="31"/>
      <c r="P31" s="829"/>
      <c r="Q31" s="682"/>
      <c r="R31" s="682"/>
      <c r="S31" s="682"/>
      <c r="T31" s="682"/>
      <c r="U31" s="682"/>
      <c r="V31" s="829"/>
      <c r="AA31" s="830"/>
      <c r="AB31" s="831"/>
      <c r="AC31" s="831"/>
      <c r="AD31" s="831"/>
      <c r="AE31" s="831"/>
      <c r="AF31" s="831"/>
      <c r="AG31" s="835"/>
    </row>
    <row r="32" spans="1:33" s="2" customFormat="1" ht="24.75" customHeight="1" outlineLevel="1" x14ac:dyDescent="0.3">
      <c r="E32" s="31"/>
      <c r="F32" s="31"/>
      <c r="G32" s="31"/>
      <c r="H32" s="31"/>
      <c r="I32" s="31"/>
      <c r="J32" s="31"/>
      <c r="K32" s="31"/>
      <c r="L32" s="31"/>
      <c r="M32" s="31"/>
      <c r="N32" s="31"/>
    </row>
    <row r="33" spans="5:46" s="2" customFormat="1" ht="24.75" customHeight="1" x14ac:dyDescent="0.3">
      <c r="E33" s="31"/>
      <c r="F33" s="31"/>
      <c r="G33" s="836"/>
      <c r="H33" s="837"/>
      <c r="I33" s="837"/>
      <c r="J33" s="837"/>
      <c r="K33" s="837"/>
      <c r="L33" s="837"/>
      <c r="M33" s="838"/>
      <c r="N33" s="31"/>
      <c r="Q33" s="839"/>
      <c r="R33" s="841"/>
      <c r="S33" s="842"/>
      <c r="T33" s="842"/>
      <c r="U33" s="842"/>
      <c r="V33" s="843"/>
      <c r="W33" s="847"/>
      <c r="AA33" s="849"/>
      <c r="AB33" s="851"/>
      <c r="AC33" s="852"/>
      <c r="AD33" s="852"/>
      <c r="AE33" s="852"/>
      <c r="AF33" s="853"/>
      <c r="AG33" s="849"/>
    </row>
    <row r="34" spans="5:46" s="2" customFormat="1" ht="24.75" customHeight="1" x14ac:dyDescent="0.3">
      <c r="E34" s="31"/>
      <c r="F34" s="31"/>
      <c r="G34" s="836"/>
      <c r="H34" s="837"/>
      <c r="I34" s="837"/>
      <c r="J34" s="837"/>
      <c r="K34" s="837"/>
      <c r="L34" s="837"/>
      <c r="M34" s="838"/>
      <c r="N34" s="31"/>
      <c r="Q34" s="840"/>
      <c r="R34" s="844"/>
      <c r="S34" s="845"/>
      <c r="T34" s="845"/>
      <c r="U34" s="845"/>
      <c r="V34" s="846"/>
      <c r="W34" s="848"/>
      <c r="AA34" s="850"/>
      <c r="AB34" s="854"/>
      <c r="AC34" s="855"/>
      <c r="AD34" s="855"/>
      <c r="AE34" s="855"/>
      <c r="AF34" s="856"/>
      <c r="AG34" s="850"/>
    </row>
    <row r="35" spans="5:46" s="2" customFormat="1" ht="42.75" customHeight="1" outlineLevel="1" x14ac:dyDescent="0.3">
      <c r="E35" s="31"/>
      <c r="F35" s="31"/>
      <c r="G35" s="31"/>
      <c r="H35" s="31"/>
      <c r="I35" s="31"/>
      <c r="J35" s="31"/>
      <c r="K35" s="31"/>
      <c r="L35" s="31"/>
      <c r="M35" s="31"/>
      <c r="N35" s="31"/>
    </row>
    <row r="36" spans="5:46" s="2" customFormat="1" ht="24.75" customHeight="1" outlineLevel="1" x14ac:dyDescent="0.3">
      <c r="E36" s="31"/>
      <c r="F36" s="31"/>
      <c r="G36" s="832"/>
      <c r="H36" s="834"/>
      <c r="I36" s="834"/>
      <c r="J36" s="834"/>
      <c r="K36" s="834"/>
      <c r="L36" s="834"/>
      <c r="M36" s="832"/>
      <c r="N36" s="31"/>
      <c r="Q36" s="829"/>
      <c r="R36" s="682"/>
      <c r="S36" s="682"/>
      <c r="T36" s="682"/>
      <c r="U36" s="682"/>
      <c r="V36" s="682"/>
      <c r="W36" s="829"/>
      <c r="AB36" s="839"/>
      <c r="AC36" s="841"/>
      <c r="AD36" s="842"/>
      <c r="AE36" s="842"/>
      <c r="AF36" s="842"/>
      <c r="AG36" s="843"/>
      <c r="AH36" s="847"/>
    </row>
    <row r="37" spans="5:46" s="2" customFormat="1" ht="24.9" customHeight="1" outlineLevel="1" x14ac:dyDescent="0.3">
      <c r="E37" s="31"/>
      <c r="F37" s="31"/>
      <c r="G37" s="832"/>
      <c r="H37" s="834"/>
      <c r="I37" s="834"/>
      <c r="J37" s="834"/>
      <c r="K37" s="834"/>
      <c r="L37" s="834"/>
      <c r="M37" s="832"/>
      <c r="N37" s="31"/>
      <c r="Q37" s="829"/>
      <c r="R37" s="682"/>
      <c r="S37" s="682"/>
      <c r="T37" s="682"/>
      <c r="U37" s="682"/>
      <c r="V37" s="682"/>
      <c r="W37" s="829"/>
      <c r="AB37" s="857"/>
      <c r="AC37" s="858"/>
      <c r="AD37" s="859"/>
      <c r="AE37" s="859"/>
      <c r="AF37" s="859"/>
      <c r="AG37" s="860"/>
      <c r="AH37" s="861"/>
    </row>
    <row r="38" spans="5:46" s="2" customFormat="1" ht="24.9" customHeight="1" outlineLevel="1" x14ac:dyDescent="0.3">
      <c r="E38" s="31"/>
      <c r="F38" s="31"/>
      <c r="G38" s="832"/>
      <c r="H38" s="834"/>
      <c r="I38" s="834"/>
      <c r="J38" s="834"/>
      <c r="K38" s="834"/>
      <c r="L38" s="834"/>
      <c r="M38" s="832"/>
      <c r="N38" s="31"/>
      <c r="Q38" s="829"/>
      <c r="R38" s="682"/>
      <c r="S38" s="682"/>
      <c r="T38" s="682"/>
      <c r="U38" s="682"/>
      <c r="V38" s="682"/>
      <c r="W38" s="829"/>
      <c r="AB38" s="857"/>
      <c r="AC38" s="858"/>
      <c r="AD38" s="859"/>
      <c r="AE38" s="859"/>
      <c r="AF38" s="859"/>
      <c r="AG38" s="860"/>
      <c r="AH38" s="861"/>
    </row>
    <row r="39" spans="5:46" s="2" customFormat="1" ht="24.9" customHeight="1" outlineLevel="1" x14ac:dyDescent="0.3">
      <c r="E39" s="31"/>
      <c r="F39" s="31"/>
      <c r="G39" s="832"/>
      <c r="H39" s="834"/>
      <c r="I39" s="834"/>
      <c r="J39" s="834"/>
      <c r="K39" s="834"/>
      <c r="L39" s="834"/>
      <c r="M39" s="832"/>
      <c r="N39" s="31"/>
      <c r="Q39" s="829"/>
      <c r="R39" s="682"/>
      <c r="S39" s="682"/>
      <c r="T39" s="682"/>
      <c r="U39" s="682"/>
      <c r="V39" s="682"/>
      <c r="W39" s="829"/>
      <c r="AB39" s="857"/>
      <c r="AC39" s="858"/>
      <c r="AD39" s="859"/>
      <c r="AE39" s="859"/>
      <c r="AF39" s="859"/>
      <c r="AG39" s="860"/>
      <c r="AH39" s="861"/>
    </row>
    <row r="40" spans="5:46" s="2" customFormat="1" ht="24.9" customHeight="1" x14ac:dyDescent="0.3">
      <c r="E40" s="31"/>
      <c r="F40" s="31"/>
      <c r="G40" s="832"/>
      <c r="H40" s="834"/>
      <c r="I40" s="834"/>
      <c r="J40" s="834"/>
      <c r="K40" s="834"/>
      <c r="L40" s="834"/>
      <c r="M40" s="832"/>
      <c r="N40" s="31"/>
      <c r="Q40" s="829"/>
      <c r="R40" s="682"/>
      <c r="S40" s="682"/>
      <c r="T40" s="682"/>
      <c r="U40" s="682"/>
      <c r="V40" s="682"/>
      <c r="W40" s="829"/>
      <c r="AB40" s="840"/>
      <c r="AC40" s="844"/>
      <c r="AD40" s="845"/>
      <c r="AE40" s="845"/>
      <c r="AF40" s="845"/>
      <c r="AG40" s="846"/>
      <c r="AH40" s="848"/>
    </row>
    <row r="41" spans="5:46" s="2" customFormat="1" ht="24.75" customHeight="1" x14ac:dyDescent="0.3">
      <c r="E41" s="31"/>
      <c r="F41" s="31"/>
      <c r="G41" s="31"/>
      <c r="H41" s="31"/>
      <c r="I41" s="31"/>
      <c r="J41" s="31"/>
      <c r="K41" s="31"/>
      <c r="L41" s="31"/>
      <c r="M41" s="31"/>
      <c r="N41" s="31"/>
    </row>
    <row r="42" spans="5:46" s="2" customFormat="1" ht="24.9" customHeight="1" x14ac:dyDescent="0.3">
      <c r="E42" s="31"/>
      <c r="F42" s="31"/>
      <c r="G42" s="31"/>
      <c r="H42" s="836"/>
      <c r="I42" s="837"/>
      <c r="J42" s="837"/>
      <c r="K42" s="837"/>
      <c r="L42" s="837"/>
      <c r="M42" s="837"/>
      <c r="N42" s="838"/>
      <c r="AB42" s="829"/>
      <c r="AC42" s="682"/>
      <c r="AD42" s="682"/>
      <c r="AE42" s="682"/>
      <c r="AF42" s="682"/>
      <c r="AG42" s="682"/>
      <c r="AH42" s="829"/>
    </row>
    <row r="43" spans="5:46" s="2" customFormat="1" ht="24.9" customHeight="1" outlineLevel="1" x14ac:dyDescent="0.3">
      <c r="E43" s="31"/>
      <c r="F43" s="31"/>
      <c r="G43" s="31"/>
      <c r="H43" s="836"/>
      <c r="I43" s="837"/>
      <c r="J43" s="837"/>
      <c r="K43" s="837"/>
      <c r="L43" s="837"/>
      <c r="M43" s="837"/>
      <c r="N43" s="838"/>
      <c r="AB43" s="829"/>
      <c r="AC43" s="682"/>
      <c r="AD43" s="682"/>
      <c r="AE43" s="682"/>
      <c r="AF43" s="682"/>
      <c r="AG43" s="682"/>
      <c r="AH43" s="829"/>
    </row>
    <row r="44" spans="5:46" s="2" customFormat="1" ht="42.75" customHeight="1" outlineLevel="1" x14ac:dyDescent="0.3">
      <c r="E44" s="31"/>
      <c r="F44" s="31"/>
      <c r="G44" s="31"/>
      <c r="H44" s="31"/>
      <c r="I44" s="31"/>
      <c r="J44" s="31"/>
      <c r="K44" s="31"/>
      <c r="L44" s="31"/>
      <c r="M44" s="31"/>
      <c r="N44" s="31"/>
    </row>
    <row r="45" spans="5:46" s="2" customFormat="1" ht="24.75" customHeight="1" outlineLevel="1" x14ac:dyDescent="0.3">
      <c r="E45" s="31"/>
      <c r="F45" s="31"/>
      <c r="G45" s="31"/>
      <c r="H45" s="832"/>
      <c r="I45" s="862"/>
      <c r="J45" s="862"/>
      <c r="K45" s="862"/>
      <c r="L45" s="862"/>
      <c r="M45" s="862"/>
      <c r="N45" s="832"/>
      <c r="AC45" s="839"/>
      <c r="AD45" s="863"/>
      <c r="AE45" s="864"/>
      <c r="AF45" s="864"/>
      <c r="AG45" s="864"/>
      <c r="AH45" s="865"/>
      <c r="AI45" s="847"/>
    </row>
    <row r="46" spans="5:46" s="2" customFormat="1" ht="24.9" customHeight="1" outlineLevel="1" x14ac:dyDescent="0.3">
      <c r="E46" s="31"/>
      <c r="F46" s="31"/>
      <c r="G46" s="31"/>
      <c r="H46" s="832"/>
      <c r="I46" s="862"/>
      <c r="J46" s="862"/>
      <c r="K46" s="862"/>
      <c r="L46" s="862"/>
      <c r="M46" s="862"/>
      <c r="N46" s="832"/>
      <c r="AC46" s="840"/>
      <c r="AD46" s="866"/>
      <c r="AE46" s="867"/>
      <c r="AF46" s="867"/>
      <c r="AG46" s="867"/>
      <c r="AH46" s="868"/>
      <c r="AI46" s="848"/>
      <c r="AN46" s="871" t="s">
        <v>567</v>
      </c>
      <c r="AO46" s="871"/>
      <c r="AP46" s="552" t="s">
        <v>406</v>
      </c>
      <c r="AQ46" s="552"/>
      <c r="AR46" s="552"/>
      <c r="AS46" s="552"/>
      <c r="AT46" s="554" t="s">
        <v>407</v>
      </c>
    </row>
    <row r="47" spans="5:46" s="2" customFormat="1" ht="24.9" customHeight="1" outlineLevel="1" x14ac:dyDescent="0.3">
      <c r="AN47" s="871"/>
      <c r="AO47" s="871"/>
      <c r="AP47" s="698">
        <v>2009</v>
      </c>
      <c r="AQ47" s="698">
        <v>2010</v>
      </c>
      <c r="AR47" s="698">
        <v>2011</v>
      </c>
      <c r="AS47" s="698">
        <v>2012</v>
      </c>
      <c r="AT47" s="554"/>
    </row>
    <row r="48" spans="5:46" s="2" customFormat="1" ht="24.9" customHeight="1" x14ac:dyDescent="0.3">
      <c r="AC48" s="829"/>
      <c r="AD48" s="682"/>
      <c r="AE48" s="682"/>
      <c r="AF48" s="682"/>
      <c r="AG48" s="682"/>
      <c r="AH48" s="682"/>
      <c r="AI48" s="829"/>
      <c r="AN48" s="871"/>
      <c r="AO48" s="871"/>
      <c r="AP48" s="698"/>
      <c r="AQ48" s="698"/>
      <c r="AR48" s="698"/>
      <c r="AS48" s="698"/>
      <c r="AT48" s="554"/>
    </row>
    <row r="49" spans="17:46" s="2" customFormat="1" ht="24.75" customHeight="1" x14ac:dyDescent="0.3">
      <c r="AC49" s="829"/>
      <c r="AD49" s="682"/>
      <c r="AE49" s="682"/>
      <c r="AF49" s="682"/>
      <c r="AG49" s="682"/>
      <c r="AH49" s="682"/>
      <c r="AI49" s="829"/>
      <c r="AN49" s="871"/>
      <c r="AO49" s="871"/>
      <c r="AP49" s="698"/>
      <c r="AQ49" s="698"/>
      <c r="AR49" s="698"/>
      <c r="AS49" s="698"/>
      <c r="AT49" s="554"/>
    </row>
    <row r="50" spans="17:46" s="2" customFormat="1" ht="24.9" customHeight="1" x14ac:dyDescent="0.3">
      <c r="AN50" s="871"/>
      <c r="AO50" s="871"/>
      <c r="AP50" s="698"/>
      <c r="AQ50" s="698"/>
      <c r="AR50" s="698"/>
      <c r="AS50" s="698"/>
      <c r="AT50" s="554"/>
    </row>
    <row r="51" spans="17:46" s="2" customFormat="1" ht="24.9" customHeight="1" outlineLevel="1" x14ac:dyDescent="0.3">
      <c r="AC51" s="829"/>
      <c r="AD51" s="682"/>
      <c r="AE51" s="682"/>
      <c r="AF51" s="682"/>
      <c r="AG51" s="682"/>
      <c r="AH51" s="682"/>
      <c r="AI51" s="829"/>
      <c r="AN51" s="871"/>
      <c r="AO51" s="871"/>
      <c r="AP51" s="698"/>
      <c r="AQ51" s="698"/>
      <c r="AR51" s="698"/>
      <c r="AS51" s="698"/>
      <c r="AT51" s="554"/>
    </row>
    <row r="52" spans="17:46" s="2" customFormat="1" ht="24.9" customHeight="1" outlineLevel="1" x14ac:dyDescent="0.3">
      <c r="AC52" s="829"/>
      <c r="AD52" s="682"/>
      <c r="AE52" s="682"/>
      <c r="AF52" s="682"/>
      <c r="AG52" s="682"/>
      <c r="AH52" s="682"/>
      <c r="AI52" s="829"/>
      <c r="AN52" s="871"/>
      <c r="AO52" s="871"/>
      <c r="AP52" s="698"/>
      <c r="AQ52" s="698"/>
      <c r="AR52" s="698"/>
      <c r="AS52" s="698"/>
      <c r="AT52" s="554"/>
    </row>
    <row r="53" spans="17:46" s="2" customFormat="1" ht="24.9" customHeight="1" outlineLevel="1" x14ac:dyDescent="0.3">
      <c r="AN53" s="871"/>
      <c r="AO53" s="871"/>
      <c r="AP53" s="698"/>
      <c r="AQ53" s="698"/>
      <c r="AR53" s="698"/>
      <c r="AS53" s="698"/>
      <c r="AT53" s="554"/>
    </row>
    <row r="54" spans="17:46" s="2" customFormat="1" ht="24.9" customHeight="1" outlineLevel="1" x14ac:dyDescent="0.3">
      <c r="AN54" s="871"/>
      <c r="AO54" s="871"/>
      <c r="AP54" s="629">
        <v>1</v>
      </c>
      <c r="AQ54" s="629">
        <v>2</v>
      </c>
      <c r="AR54" s="629">
        <v>3</v>
      </c>
      <c r="AS54" s="629">
        <v>4</v>
      </c>
      <c r="AT54" s="554"/>
    </row>
    <row r="55" spans="17:46" s="2" customFormat="1" ht="24.9" customHeight="1" outlineLevel="1" x14ac:dyDescent="0.3">
      <c r="AN55" s="871"/>
      <c r="AO55" s="871"/>
      <c r="AP55" s="629"/>
      <c r="AQ55" s="629"/>
      <c r="AR55" s="629"/>
      <c r="AS55" s="629"/>
      <c r="AT55" s="554"/>
    </row>
    <row r="56" spans="17:46" s="2" customFormat="1" ht="24.9" customHeight="1" x14ac:dyDescent="0.3">
      <c r="AN56" s="869" t="s">
        <v>568</v>
      </c>
      <c r="AO56" s="870"/>
      <c r="AP56" s="461">
        <v>1</v>
      </c>
      <c r="AQ56" s="461">
        <v>2</v>
      </c>
      <c r="AR56" s="461">
        <v>3</v>
      </c>
      <c r="AS56" s="461">
        <v>45</v>
      </c>
      <c r="AT56" s="175">
        <f>SLOPE(AP56:AS56,$AP$54:$AS$54)</f>
        <v>13.3</v>
      </c>
    </row>
    <row r="57" spans="17:46" s="2" customFormat="1" ht="60" customHeight="1" x14ac:dyDescent="0.3">
      <c r="AN57" s="869" t="s">
        <v>569</v>
      </c>
      <c r="AO57" s="870"/>
      <c r="AP57" s="461"/>
      <c r="AQ57" s="461"/>
      <c r="AR57" s="461"/>
      <c r="AS57" s="461"/>
      <c r="AT57" s="175" t="e">
        <f>SLOPE(AP57:AS57,$AP$54:$AS$54)</f>
        <v>#DIV/0!</v>
      </c>
    </row>
    <row r="58" spans="17:46" s="2" customFormat="1" ht="63" customHeight="1" x14ac:dyDescent="0.3">
      <c r="R58" s="457"/>
      <c r="S58" s="550"/>
      <c r="T58" s="550"/>
      <c r="U58" s="550"/>
      <c r="V58" s="550"/>
      <c r="W58" s="550"/>
      <c r="X58" s="460"/>
      <c r="AC58" s="457"/>
      <c r="AD58" s="550"/>
      <c r="AE58" s="550"/>
      <c r="AF58" s="550"/>
      <c r="AG58" s="550"/>
      <c r="AH58" s="550"/>
      <c r="AI58" s="460"/>
      <c r="AN58" s="869" t="s">
        <v>570</v>
      </c>
      <c r="AO58" s="870"/>
      <c r="AP58" s="461"/>
      <c r="AQ58" s="461"/>
      <c r="AR58" s="461"/>
      <c r="AS58" s="461"/>
      <c r="AT58" s="175" t="e">
        <f>SLOPE(AP58:AS58,$AP$54:$AS$54)</f>
        <v>#DIV/0!</v>
      </c>
    </row>
    <row r="59" spans="17:46" s="2" customFormat="1" ht="42.75" customHeight="1" x14ac:dyDescent="0.3">
      <c r="AN59" s="874" t="s">
        <v>571</v>
      </c>
      <c r="AO59" s="875"/>
      <c r="AP59" s="461"/>
      <c r="AQ59" s="461"/>
      <c r="AR59" s="461"/>
      <c r="AS59" s="461"/>
      <c r="AT59" s="175" t="e">
        <f>SLOPE(AP59:AS59,$AP$54:$AS$54)</f>
        <v>#DIV/0!</v>
      </c>
    </row>
    <row r="60" spans="17:46" s="2" customFormat="1" ht="24.9" customHeight="1" outlineLevel="1" x14ac:dyDescent="0.3">
      <c r="Q60" s="829"/>
      <c r="R60" s="873"/>
      <c r="S60" s="873"/>
      <c r="T60" s="873"/>
      <c r="U60" s="873"/>
      <c r="V60" s="873"/>
      <c r="W60" s="829"/>
      <c r="AC60" s="829"/>
      <c r="AD60" s="873"/>
      <c r="AE60" s="873"/>
      <c r="AF60" s="873"/>
      <c r="AG60" s="873"/>
      <c r="AH60" s="873"/>
      <c r="AI60" s="829"/>
      <c r="AN60" s="874" t="s">
        <v>1186</v>
      </c>
      <c r="AO60" s="875"/>
      <c r="AP60" s="872"/>
      <c r="AQ60" s="872"/>
      <c r="AR60" s="872"/>
      <c r="AS60" s="872"/>
      <c r="AT60" s="872"/>
    </row>
    <row r="61" spans="17:46" s="2" customFormat="1" ht="24.9" customHeight="1" outlineLevel="1" x14ac:dyDescent="0.3">
      <c r="Q61" s="829"/>
      <c r="R61" s="873"/>
      <c r="S61" s="873"/>
      <c r="T61" s="873"/>
      <c r="U61" s="873"/>
      <c r="V61" s="873"/>
      <c r="W61" s="829"/>
      <c r="AC61" s="829"/>
      <c r="AD61" s="873"/>
      <c r="AE61" s="873"/>
      <c r="AF61" s="873"/>
      <c r="AG61" s="873"/>
      <c r="AH61" s="873"/>
      <c r="AI61" s="829"/>
      <c r="AN61" s="13"/>
    </row>
    <row r="62" spans="17:46" s="2" customFormat="1" ht="24.9" customHeight="1" outlineLevel="1" x14ac:dyDescent="0.3">
      <c r="AN62" s="13"/>
    </row>
    <row r="63" spans="17:46" s="2" customFormat="1" ht="24.9" customHeight="1" outlineLevel="1" x14ac:dyDescent="0.3">
      <c r="Q63" s="829"/>
      <c r="R63" s="873"/>
      <c r="S63" s="873"/>
      <c r="T63" s="873"/>
      <c r="U63" s="873"/>
      <c r="V63" s="873"/>
      <c r="W63" s="829"/>
      <c r="AB63" s="839"/>
      <c r="AC63" s="863"/>
      <c r="AD63" s="864"/>
      <c r="AE63" s="864"/>
      <c r="AF63" s="864"/>
      <c r="AG63" s="865"/>
      <c r="AH63" s="847"/>
      <c r="AN63" s="13"/>
    </row>
    <row r="64" spans="17:46" s="2" customFormat="1" ht="24.75" customHeight="1" outlineLevel="1" x14ac:dyDescent="0.3">
      <c r="Q64" s="829"/>
      <c r="R64" s="873"/>
      <c r="S64" s="873"/>
      <c r="T64" s="873"/>
      <c r="U64" s="873"/>
      <c r="V64" s="873"/>
      <c r="W64" s="829"/>
      <c r="AB64" s="840"/>
      <c r="AC64" s="866"/>
      <c r="AD64" s="867"/>
      <c r="AE64" s="867"/>
      <c r="AF64" s="867"/>
      <c r="AG64" s="868"/>
      <c r="AH64" s="848"/>
      <c r="AN64" s="13"/>
    </row>
    <row r="65" spans="15:34" s="2" customFormat="1" ht="24.9" customHeight="1" x14ac:dyDescent="0.3"/>
    <row r="66" spans="15:34" s="2" customFormat="1" ht="60" customHeight="1" x14ac:dyDescent="0.3">
      <c r="Q66" s="459"/>
      <c r="R66" s="873"/>
      <c r="S66" s="873"/>
      <c r="T66" s="873"/>
      <c r="U66" s="873"/>
      <c r="V66" s="873"/>
      <c r="W66" s="459"/>
      <c r="AB66" s="459"/>
      <c r="AC66" s="873"/>
      <c r="AD66" s="873"/>
      <c r="AE66" s="873"/>
      <c r="AF66" s="873"/>
      <c r="AG66" s="873"/>
      <c r="AH66" s="459"/>
    </row>
    <row r="67" spans="15:34" s="2" customFormat="1" ht="24.9" customHeight="1" collapsed="1" x14ac:dyDescent="0.3"/>
    <row r="68" spans="15:34" s="2" customFormat="1" ht="24.9" customHeight="1" outlineLevel="1" x14ac:dyDescent="0.3">
      <c r="P68" s="839"/>
      <c r="Q68" s="863"/>
      <c r="R68" s="864"/>
      <c r="S68" s="864"/>
      <c r="T68" s="864"/>
      <c r="U68" s="865"/>
      <c r="V68" s="847"/>
      <c r="AB68" s="829"/>
      <c r="AC68" s="873"/>
      <c r="AD68" s="873"/>
      <c r="AE68" s="873"/>
      <c r="AF68" s="873"/>
      <c r="AG68" s="873"/>
      <c r="AH68" s="829"/>
    </row>
    <row r="69" spans="15:34" s="2" customFormat="1" ht="24.9" customHeight="1" outlineLevel="1" x14ac:dyDescent="0.3">
      <c r="P69" s="840"/>
      <c r="Q69" s="866"/>
      <c r="R69" s="867"/>
      <c r="S69" s="867"/>
      <c r="T69" s="867"/>
      <c r="U69" s="868"/>
      <c r="V69" s="848"/>
      <c r="AB69" s="829"/>
      <c r="AC69" s="873"/>
      <c r="AD69" s="873"/>
      <c r="AE69" s="873"/>
      <c r="AF69" s="873"/>
      <c r="AG69" s="873"/>
      <c r="AH69" s="829"/>
    </row>
    <row r="70" spans="15:34" s="2" customFormat="1" ht="24.9" customHeight="1" outlineLevel="1" x14ac:dyDescent="0.3"/>
    <row r="71" spans="15:34" s="2" customFormat="1" ht="24.9" customHeight="1" outlineLevel="1" x14ac:dyDescent="0.3">
      <c r="P71" s="829"/>
      <c r="Q71" s="873"/>
      <c r="R71" s="873"/>
      <c r="S71" s="873"/>
      <c r="T71" s="873"/>
      <c r="U71" s="873"/>
      <c r="V71" s="829"/>
      <c r="AA71" s="830"/>
      <c r="AB71" s="831"/>
      <c r="AC71" s="831"/>
      <c r="AD71" s="831"/>
      <c r="AE71" s="831"/>
      <c r="AF71" s="831"/>
      <c r="AG71" s="835"/>
    </row>
    <row r="72" spans="15:34" s="2" customFormat="1" ht="24.9" customHeight="1" outlineLevel="1" x14ac:dyDescent="0.3">
      <c r="P72" s="829"/>
      <c r="Q72" s="873"/>
      <c r="R72" s="873"/>
      <c r="S72" s="873"/>
      <c r="T72" s="873"/>
      <c r="U72" s="873"/>
      <c r="V72" s="829"/>
      <c r="AA72" s="830"/>
      <c r="AB72" s="831"/>
      <c r="AC72" s="831"/>
      <c r="AD72" s="831"/>
      <c r="AE72" s="831"/>
      <c r="AF72" s="831"/>
      <c r="AG72" s="835"/>
    </row>
    <row r="73" spans="15:34" s="2" customFormat="1" ht="24.9" customHeight="1" x14ac:dyDescent="0.3"/>
    <row r="74" spans="15:34" s="2" customFormat="1" ht="60" customHeight="1" x14ac:dyDescent="0.3">
      <c r="O74" s="457"/>
      <c r="P74" s="578"/>
      <c r="Q74" s="578"/>
      <c r="R74" s="578"/>
      <c r="S74" s="578"/>
      <c r="T74" s="578"/>
      <c r="U74" s="458"/>
      <c r="AA74" s="459"/>
      <c r="AB74" s="873"/>
      <c r="AC74" s="873"/>
      <c r="AD74" s="873"/>
      <c r="AE74" s="873"/>
      <c r="AF74" s="873"/>
      <c r="AG74" s="459"/>
    </row>
    <row r="75" spans="15:34" s="2" customFormat="1" ht="24.9" customHeight="1" x14ac:dyDescent="0.3"/>
    <row r="76" spans="15:34" s="2" customFormat="1" ht="24.9" customHeight="1" outlineLevel="1" x14ac:dyDescent="0.3">
      <c r="O76" s="829"/>
      <c r="P76" s="873"/>
      <c r="Q76" s="873"/>
      <c r="R76" s="873"/>
      <c r="S76" s="873"/>
      <c r="T76" s="873"/>
      <c r="U76" s="829"/>
    </row>
    <row r="77" spans="15:34" s="2" customFormat="1" ht="24.9" customHeight="1" outlineLevel="1" x14ac:dyDescent="0.3">
      <c r="O77" s="829"/>
      <c r="P77" s="873"/>
      <c r="Q77" s="873"/>
      <c r="R77" s="873"/>
      <c r="S77" s="873"/>
      <c r="T77" s="873"/>
      <c r="U77" s="829"/>
    </row>
    <row r="78" spans="15:34" s="2" customFormat="1" ht="24.9" customHeight="1" outlineLevel="1" x14ac:dyDescent="0.3"/>
    <row r="79" spans="15:34" s="2" customFormat="1" ht="24.9" customHeight="1" outlineLevel="1" x14ac:dyDescent="0.3"/>
    <row r="80" spans="15:34" s="2" customFormat="1" ht="24.9" customHeight="1" outlineLevel="1" x14ac:dyDescent="0.3"/>
    <row r="81" spans="15:31" s="2" customFormat="1" ht="24.9" hidden="1" customHeight="1" x14ac:dyDescent="0.3"/>
    <row r="82" spans="15:31" s="2" customFormat="1" ht="60" hidden="1" customHeight="1" x14ac:dyDescent="0.3"/>
    <row r="83" spans="15:31" s="2" customFormat="1" ht="24.9" hidden="1" customHeight="1" x14ac:dyDescent="0.3"/>
    <row r="84" spans="15:31" s="2" customFormat="1" ht="24.9" customHeight="1" outlineLevel="1" x14ac:dyDescent="0.3"/>
    <row r="85" spans="15:31" s="2" customFormat="1" ht="24.9" customHeight="1" outlineLevel="1" x14ac:dyDescent="0.3"/>
    <row r="86" spans="15:31" s="2" customFormat="1" ht="24.9" customHeight="1" outlineLevel="1" x14ac:dyDescent="0.3"/>
    <row r="87" spans="15:31" s="2" customFormat="1" ht="24.9" customHeight="1" outlineLevel="1" x14ac:dyDescent="0.3"/>
    <row r="88" spans="15:31" s="2" customFormat="1" ht="24.9" customHeight="1" outlineLevel="1" x14ac:dyDescent="0.3"/>
    <row r="89" spans="15:31" s="2" customFormat="1" ht="24.9" hidden="1" customHeight="1" x14ac:dyDescent="0.3"/>
    <row r="90" spans="15:31" s="2" customFormat="1" ht="60" hidden="1" customHeight="1" collapsed="1" x14ac:dyDescent="0.3">
      <c r="O90" s="462" t="e">
        <f>+[1]MVENTAS!AL26</f>
        <v>#N/A</v>
      </c>
      <c r="P90" s="704" t="e">
        <f>+[1]MVENTAS!AM26</f>
        <v>#N/A</v>
      </c>
      <c r="Q90" s="705"/>
      <c r="R90" s="705"/>
      <c r="S90" s="705"/>
      <c r="T90" s="706"/>
      <c r="U90" s="463" t="e">
        <f>+[1]MVENTAS!AN26</f>
        <v>#N/A</v>
      </c>
      <c r="Y90" s="462" t="e">
        <f>+[1]FINANCIERO!AL26</f>
        <v>#N/A</v>
      </c>
      <c r="Z90" s="704" t="e">
        <f>+[1]FINANCIERO!AM26</f>
        <v>#N/A</v>
      </c>
      <c r="AA90" s="705"/>
      <c r="AB90" s="705"/>
      <c r="AC90" s="705"/>
      <c r="AD90" s="706"/>
      <c r="AE90" s="463" t="e">
        <f>+[1]FINANCIERO!AN26</f>
        <v>#N/A</v>
      </c>
    </row>
    <row r="91" spans="15:31" s="2" customFormat="1" ht="24.9" hidden="1" customHeight="1" x14ac:dyDescent="0.3"/>
    <row r="92" spans="15:31" s="2" customFormat="1" ht="24.9" customHeight="1" outlineLevel="1" x14ac:dyDescent="0.3">
      <c r="O92" s="14" t="e">
        <f>+[1]MVENTAS!AL27</f>
        <v>#N/A</v>
      </c>
      <c r="P92" s="876" t="e">
        <f>+[1]MVENTAS!AM27</f>
        <v>#N/A</v>
      </c>
      <c r="Q92" s="876"/>
      <c r="R92" s="876"/>
      <c r="S92" s="876"/>
      <c r="T92" s="876"/>
      <c r="U92" s="15" t="e">
        <f>+[1]MVENTAS!AN27</f>
        <v>#N/A</v>
      </c>
      <c r="Y92" s="14" t="e">
        <f>+[1]FINANCIERO!AL27</f>
        <v>#N/A</v>
      </c>
      <c r="Z92" s="876" t="e">
        <f>+[1]FINANCIERO!AM27</f>
        <v>#N/A</v>
      </c>
      <c r="AA92" s="876"/>
      <c r="AB92" s="876"/>
      <c r="AC92" s="876"/>
      <c r="AD92" s="876"/>
      <c r="AE92" s="15" t="e">
        <f>+[1]FINANCIERO!AN27</f>
        <v>#N/A</v>
      </c>
    </row>
    <row r="93" spans="15:31" s="2" customFormat="1" ht="24.9" customHeight="1" outlineLevel="1" x14ac:dyDescent="0.3">
      <c r="O93" s="16" t="e">
        <f>+[1]MVENTAS!AL28</f>
        <v>#N/A</v>
      </c>
      <c r="P93" s="877" t="e">
        <f>+[1]MVENTAS!AM28</f>
        <v>#N/A</v>
      </c>
      <c r="Q93" s="877"/>
      <c r="R93" s="877"/>
      <c r="S93" s="877"/>
      <c r="T93" s="877"/>
      <c r="U93" s="17" t="e">
        <f>+[1]MVENTAS!AN28</f>
        <v>#N/A</v>
      </c>
      <c r="Y93" s="16" t="e">
        <f>+[1]FINANCIERO!AL28</f>
        <v>#N/A</v>
      </c>
      <c r="Z93" s="877" t="e">
        <f>+[1]FINANCIERO!AM28</f>
        <v>#N/A</v>
      </c>
      <c r="AA93" s="877"/>
      <c r="AB93" s="877"/>
      <c r="AC93" s="877"/>
      <c r="AD93" s="877"/>
      <c r="AE93" s="17" t="e">
        <f>+[1]FINANCIERO!AN28</f>
        <v>#N/A</v>
      </c>
    </row>
    <row r="94" spans="15:31" s="2" customFormat="1" ht="24.9" customHeight="1" outlineLevel="1" x14ac:dyDescent="0.3">
      <c r="O94" s="14" t="e">
        <f>+[1]MVENTAS!AL29</f>
        <v>#N/A</v>
      </c>
      <c r="P94" s="876" t="e">
        <f>+[1]MVENTAS!AM29</f>
        <v>#N/A</v>
      </c>
      <c r="Q94" s="876"/>
      <c r="R94" s="876"/>
      <c r="S94" s="876"/>
      <c r="T94" s="876"/>
      <c r="U94" s="15" t="e">
        <f>+[1]MVENTAS!AN29</f>
        <v>#N/A</v>
      </c>
      <c r="Y94" s="14" t="e">
        <f>+[1]FINANCIERO!AL29</f>
        <v>#N/A</v>
      </c>
      <c r="Z94" s="876" t="e">
        <f>+[1]FINANCIERO!AM29</f>
        <v>#N/A</v>
      </c>
      <c r="AA94" s="876"/>
      <c r="AB94" s="876"/>
      <c r="AC94" s="876"/>
      <c r="AD94" s="876"/>
      <c r="AE94" s="15" t="e">
        <f>+[1]FINANCIERO!AN29</f>
        <v>#N/A</v>
      </c>
    </row>
    <row r="95" spans="15:31" s="2" customFormat="1" ht="24.9" customHeight="1" outlineLevel="1" x14ac:dyDescent="0.3">
      <c r="O95" s="16" t="e">
        <f>+[1]MVENTAS!AL30</f>
        <v>#N/A</v>
      </c>
      <c r="P95" s="877" t="e">
        <f>+[1]MVENTAS!AM30</f>
        <v>#N/A</v>
      </c>
      <c r="Q95" s="877"/>
      <c r="R95" s="877"/>
      <c r="S95" s="877"/>
      <c r="T95" s="877"/>
      <c r="U95" s="17" t="e">
        <f>+[1]MVENTAS!AN30</f>
        <v>#N/A</v>
      </c>
      <c r="Y95" s="16" t="e">
        <f>+[1]FINANCIERO!AL30</f>
        <v>#N/A</v>
      </c>
      <c r="Z95" s="877" t="e">
        <f>+[1]FINANCIERO!AM30</f>
        <v>#N/A</v>
      </c>
      <c r="AA95" s="877"/>
      <c r="AB95" s="877"/>
      <c r="AC95" s="877"/>
      <c r="AD95" s="877"/>
      <c r="AE95" s="17" t="e">
        <f>+[1]FINANCIERO!AN30</f>
        <v>#N/A</v>
      </c>
    </row>
    <row r="96" spans="15:31" s="2" customFormat="1" ht="24.9" customHeight="1" outlineLevel="1" x14ac:dyDescent="0.3">
      <c r="O96" s="14" t="e">
        <f>+[1]MVENTAS!AL31</f>
        <v>#N/A</v>
      </c>
      <c r="P96" s="876" t="e">
        <f>+[1]MVENTAS!AM31</f>
        <v>#N/A</v>
      </c>
      <c r="Q96" s="876"/>
      <c r="R96" s="876"/>
      <c r="S96" s="876"/>
      <c r="T96" s="876"/>
      <c r="U96" s="15" t="e">
        <f>+[1]MVENTAS!AN31</f>
        <v>#N/A</v>
      </c>
      <c r="Y96" s="14" t="e">
        <f>+[1]FINANCIERO!AL31</f>
        <v>#N/A</v>
      </c>
      <c r="Z96" s="876" t="e">
        <f>+[1]FINANCIERO!AM31</f>
        <v>#N/A</v>
      </c>
      <c r="AA96" s="876"/>
      <c r="AB96" s="876"/>
      <c r="AC96" s="876"/>
      <c r="AD96" s="876"/>
      <c r="AE96" s="15" t="e">
        <f>+[1]FINANCIERO!AN31</f>
        <v>#N/A</v>
      </c>
    </row>
    <row r="97" spans="1:33" s="2" customFormat="1" ht="24.9" customHeight="1" x14ac:dyDescent="0.3"/>
    <row r="98" spans="1:33" s="2" customFormat="1" ht="60" customHeight="1" x14ac:dyDescent="0.3">
      <c r="O98" s="824" t="s">
        <v>1187</v>
      </c>
      <c r="P98" s="825"/>
      <c r="Q98" s="825"/>
      <c r="R98" s="825"/>
      <c r="S98" s="825"/>
      <c r="T98" s="825"/>
      <c r="U98" s="826"/>
      <c r="Z98" s="824" t="s">
        <v>741</v>
      </c>
      <c r="AA98" s="825"/>
      <c r="AB98" s="825"/>
      <c r="AC98" s="825"/>
      <c r="AD98" s="825"/>
      <c r="AE98" s="825"/>
      <c r="AF98" s="825"/>
      <c r="AG98" s="826"/>
    </row>
    <row r="99" spans="1:33" s="2" customFormat="1" ht="24.9" customHeight="1" x14ac:dyDescent="0.3"/>
    <row r="100" spans="1:33" s="2" customFormat="1" ht="60" customHeight="1" x14ac:dyDescent="0.3">
      <c r="P100" s="806" t="s">
        <v>1181</v>
      </c>
      <c r="Q100" s="807"/>
      <c r="R100" s="810"/>
      <c r="S100" s="810"/>
      <c r="Z100" s="806" t="s">
        <v>1181</v>
      </c>
      <c r="AA100" s="807"/>
      <c r="AB100" s="810"/>
      <c r="AC100" s="810"/>
    </row>
    <row r="101" spans="1:33" s="2" customFormat="1" ht="42" customHeight="1" collapsed="1" x14ac:dyDescent="0.3">
      <c r="P101" s="806" t="s">
        <v>1182</v>
      </c>
      <c r="Q101" s="807"/>
      <c r="R101" s="810"/>
      <c r="S101" s="810"/>
      <c r="Z101" s="806" t="s">
        <v>1182</v>
      </c>
      <c r="AA101" s="807"/>
      <c r="AB101" s="810"/>
      <c r="AC101" s="810"/>
    </row>
    <row r="102" spans="1:33" s="2" customFormat="1" ht="42" customHeight="1" x14ac:dyDescent="0.3">
      <c r="P102" s="806" t="s">
        <v>1183</v>
      </c>
      <c r="Q102" s="809"/>
      <c r="R102" s="883"/>
      <c r="S102" s="884"/>
      <c r="Z102" s="806" t="s">
        <v>1183</v>
      </c>
      <c r="AA102" s="809"/>
      <c r="AB102" s="883"/>
      <c r="AC102" s="884"/>
    </row>
    <row r="103" spans="1:33" s="18" customFormat="1" ht="42" customHeight="1" x14ac:dyDescent="0.3">
      <c r="B103" s="2"/>
      <c r="C103" s="2"/>
      <c r="D103" s="2"/>
      <c r="E103" s="2"/>
      <c r="F103" s="2"/>
      <c r="G103" s="2"/>
      <c r="P103" s="530" t="s">
        <v>1184</v>
      </c>
      <c r="Q103" s="531"/>
      <c r="R103" s="531"/>
      <c r="S103" s="532"/>
      <c r="Z103" s="530" t="s">
        <v>1184</v>
      </c>
      <c r="AA103" s="531"/>
      <c r="AB103" s="531"/>
      <c r="AC103" s="532"/>
    </row>
    <row r="104" spans="1:33" s="18" customFormat="1" ht="42" customHeight="1" x14ac:dyDescent="0.3">
      <c r="B104" s="2"/>
      <c r="C104" s="2"/>
      <c r="D104" s="2"/>
      <c r="E104" s="2"/>
      <c r="F104" s="2"/>
      <c r="G104" s="2"/>
      <c r="P104" s="878"/>
      <c r="Q104" s="878"/>
      <c r="R104" s="879"/>
      <c r="S104" s="879"/>
      <c r="Z104" s="880"/>
      <c r="AA104" s="881"/>
      <c r="AB104" s="882"/>
      <c r="AC104" s="881"/>
    </row>
    <row r="105" spans="1:33" s="18" customFormat="1" ht="42" customHeight="1" x14ac:dyDescent="0.3">
      <c r="B105"/>
      <c r="C105"/>
      <c r="D105"/>
      <c r="P105" s="878"/>
      <c r="Q105" s="878"/>
      <c r="R105" s="879"/>
      <c r="S105" s="879"/>
      <c r="Z105" s="880"/>
      <c r="AA105" s="881"/>
      <c r="AB105" s="882"/>
      <c r="AC105" s="881"/>
    </row>
    <row r="106" spans="1:33" s="18" customFormat="1" ht="42" customHeight="1" x14ac:dyDescent="0.3">
      <c r="B106"/>
      <c r="C106"/>
      <c r="D106"/>
      <c r="P106" s="878"/>
      <c r="Q106" s="878"/>
      <c r="R106" s="879"/>
      <c r="S106" s="879"/>
      <c r="Z106" s="880"/>
      <c r="AA106" s="881"/>
      <c r="AB106" s="882"/>
      <c r="AC106" s="881"/>
    </row>
    <row r="107" spans="1:33" s="18" customFormat="1" ht="42" customHeight="1" x14ac:dyDescent="0.3">
      <c r="B107"/>
      <c r="C107"/>
      <c r="D107"/>
      <c r="P107" s="878"/>
      <c r="Q107" s="878"/>
      <c r="R107" s="879"/>
      <c r="S107" s="879"/>
      <c r="Z107" s="880"/>
      <c r="AA107" s="881"/>
      <c r="AB107" s="882"/>
      <c r="AC107" s="881"/>
    </row>
    <row r="108" spans="1:33" s="18" customFormat="1" ht="39.9" customHeight="1" x14ac:dyDescent="0.3">
      <c r="A108" s="19"/>
      <c r="P108" s="878"/>
      <c r="Q108" s="878"/>
      <c r="R108" s="879"/>
      <c r="S108" s="879"/>
      <c r="Z108" s="880"/>
      <c r="AA108" s="881"/>
      <c r="AB108" s="882"/>
      <c r="AC108" s="881"/>
    </row>
    <row r="109" spans="1:33" s="18" customFormat="1" ht="39.9" customHeight="1" x14ac:dyDescent="0.3">
      <c r="A109" s="19"/>
    </row>
    <row r="110" spans="1:33" s="18" customFormat="1" ht="39.9" customHeight="1" x14ac:dyDescent="0.3">
      <c r="A110" s="19"/>
    </row>
    <row r="111" spans="1:33" ht="18" x14ac:dyDescent="0.3">
      <c r="B111" s="18"/>
      <c r="C111" s="18"/>
    </row>
    <row r="112" spans="1:33" s="2" customFormat="1" ht="18" x14ac:dyDescent="0.35">
      <c r="A112" s="4"/>
      <c r="B112" s="885" t="s">
        <v>1188</v>
      </c>
      <c r="C112" s="886"/>
      <c r="D112" s="886"/>
      <c r="E112" s="886"/>
      <c r="F112" s="886"/>
      <c r="G112" s="886"/>
      <c r="H112" s="886"/>
      <c r="I112" s="886"/>
      <c r="J112" s="887"/>
      <c r="K112" s="894" t="s">
        <v>1189</v>
      </c>
      <c r="L112" s="894"/>
      <c r="M112" s="894"/>
      <c r="N112" s="894"/>
      <c r="O112" s="894"/>
      <c r="P112" s="894"/>
      <c r="Q112" s="894"/>
      <c r="R112" s="894"/>
      <c r="S112" s="894"/>
      <c r="T112" s="894"/>
      <c r="U112" s="894"/>
    </row>
    <row r="113" spans="1:21" s="2" customFormat="1" x14ac:dyDescent="0.3">
      <c r="A113" s="4"/>
      <c r="B113" s="888"/>
      <c r="C113" s="889"/>
      <c r="D113" s="889"/>
      <c r="E113" s="889"/>
      <c r="F113" s="889"/>
      <c r="G113" s="889"/>
      <c r="H113" s="889"/>
      <c r="I113" s="889"/>
      <c r="J113" s="890"/>
      <c r="K113" s="895" t="s">
        <v>1190</v>
      </c>
      <c r="L113" s="895"/>
      <c r="M113" s="895"/>
      <c r="N113" s="895"/>
      <c r="O113" s="895"/>
      <c r="P113" s="896" t="s">
        <v>1191</v>
      </c>
      <c r="Q113" s="896"/>
      <c r="R113" s="896"/>
      <c r="S113" s="896"/>
      <c r="T113" s="896"/>
      <c r="U113" s="897" t="s">
        <v>887</v>
      </c>
    </row>
    <row r="114" spans="1:21" s="2" customFormat="1" x14ac:dyDescent="0.3">
      <c r="A114" s="4"/>
      <c r="B114" s="891"/>
      <c r="C114" s="892"/>
      <c r="D114" s="892"/>
      <c r="E114" s="892"/>
      <c r="F114" s="892"/>
      <c r="G114" s="892"/>
      <c r="H114" s="892"/>
      <c r="I114" s="892"/>
      <c r="J114" s="893"/>
      <c r="K114" s="895"/>
      <c r="L114" s="895"/>
      <c r="M114" s="895"/>
      <c r="N114" s="895"/>
      <c r="O114" s="895"/>
      <c r="P114" s="896"/>
      <c r="Q114" s="896"/>
      <c r="R114" s="896"/>
      <c r="S114" s="896"/>
      <c r="T114" s="896"/>
      <c r="U114" s="898"/>
    </row>
    <row r="115" spans="1:21" s="2" customFormat="1" ht="54" x14ac:dyDescent="0.35">
      <c r="A115" s="4"/>
      <c r="B115" s="464" t="s">
        <v>1192</v>
      </c>
      <c r="C115" s="464" t="s">
        <v>1193</v>
      </c>
      <c r="D115" s="900" t="s">
        <v>1194</v>
      </c>
      <c r="E115" s="901"/>
      <c r="F115" s="901"/>
      <c r="G115" s="902"/>
      <c r="H115" s="903" t="s">
        <v>1195</v>
      </c>
      <c r="I115" s="903"/>
      <c r="J115" s="903"/>
      <c r="K115" s="329" t="s">
        <v>1196</v>
      </c>
      <c r="L115" s="329" t="s">
        <v>1197</v>
      </c>
      <c r="M115" s="329" t="s">
        <v>1198</v>
      </c>
      <c r="N115" s="329" t="s">
        <v>1199</v>
      </c>
      <c r="O115" s="329" t="s">
        <v>1200</v>
      </c>
      <c r="P115" s="329" t="s">
        <v>1196</v>
      </c>
      <c r="Q115" s="329" t="s">
        <v>1197</v>
      </c>
      <c r="R115" s="329" t="s">
        <v>1198</v>
      </c>
      <c r="S115" s="329" t="s">
        <v>1199</v>
      </c>
      <c r="T115" s="329" t="s">
        <v>1200</v>
      </c>
      <c r="U115" s="899"/>
    </row>
    <row r="116" spans="1:21" s="2" customFormat="1" x14ac:dyDescent="0.3">
      <c r="A116" s="4"/>
      <c r="B116" s="465"/>
      <c r="C116" s="465"/>
      <c r="D116" s="904"/>
      <c r="E116" s="905"/>
      <c r="F116" s="905"/>
      <c r="G116" s="906"/>
      <c r="H116" s="907"/>
      <c r="I116" s="907"/>
      <c r="J116" s="907"/>
      <c r="K116" s="465"/>
      <c r="L116" s="465"/>
      <c r="M116" s="465"/>
      <c r="N116" s="465"/>
      <c r="O116" s="465"/>
      <c r="P116" s="465"/>
      <c r="Q116" s="465"/>
      <c r="R116" s="465"/>
      <c r="S116" s="465"/>
      <c r="T116" s="465"/>
      <c r="U116" s="465"/>
    </row>
    <row r="117" spans="1:21" s="2" customFormat="1" x14ac:dyDescent="0.3">
      <c r="A117" s="4"/>
      <c r="B117" s="465"/>
      <c r="C117" s="465"/>
      <c r="D117" s="904"/>
      <c r="E117" s="905"/>
      <c r="F117" s="905"/>
      <c r="G117" s="906"/>
      <c r="H117" s="907"/>
      <c r="I117" s="907"/>
      <c r="J117" s="907"/>
      <c r="K117" s="465"/>
      <c r="L117" s="465"/>
      <c r="M117" s="465"/>
      <c r="N117" s="465"/>
      <c r="O117" s="465"/>
      <c r="P117" s="465"/>
      <c r="Q117" s="465"/>
      <c r="R117" s="465"/>
      <c r="S117" s="465"/>
      <c r="T117" s="465"/>
      <c r="U117" s="465"/>
    </row>
    <row r="118" spans="1:21" s="2" customFormat="1" x14ac:dyDescent="0.3">
      <c r="A118" s="4"/>
      <c r="B118" s="465"/>
      <c r="C118" s="465"/>
      <c r="D118" s="904"/>
      <c r="E118" s="905"/>
      <c r="F118" s="905"/>
      <c r="G118" s="906"/>
      <c r="H118" s="907"/>
      <c r="I118" s="907"/>
      <c r="J118" s="907"/>
      <c r="K118" s="465"/>
      <c r="L118" s="465"/>
      <c r="M118" s="465"/>
      <c r="N118" s="465"/>
      <c r="O118" s="465"/>
      <c r="P118" s="465"/>
      <c r="Q118" s="465"/>
      <c r="R118" s="465"/>
      <c r="S118" s="465"/>
      <c r="T118" s="465"/>
      <c r="U118" s="465"/>
    </row>
    <row r="119" spans="1:21" s="2" customFormat="1" x14ac:dyDescent="0.3">
      <c r="A119" s="4"/>
      <c r="B119" s="465"/>
      <c r="C119" s="465"/>
      <c r="D119" s="904"/>
      <c r="E119" s="905"/>
      <c r="F119" s="905"/>
      <c r="G119" s="906"/>
      <c r="H119" s="907"/>
      <c r="I119" s="907"/>
      <c r="J119" s="907"/>
      <c r="K119" s="465"/>
      <c r="L119" s="465"/>
      <c r="M119" s="465"/>
      <c r="N119" s="465"/>
      <c r="O119" s="465"/>
      <c r="P119" s="465"/>
      <c r="Q119" s="465"/>
      <c r="R119" s="465"/>
      <c r="S119" s="465"/>
      <c r="T119" s="465"/>
      <c r="U119" s="465"/>
    </row>
    <row r="120" spans="1:21" s="2" customFormat="1" x14ac:dyDescent="0.3">
      <c r="A120" s="4"/>
      <c r="B120" s="465"/>
      <c r="C120" s="465"/>
      <c r="D120" s="904"/>
      <c r="E120" s="905"/>
      <c r="F120" s="905"/>
      <c r="G120" s="906"/>
      <c r="H120" s="907"/>
      <c r="I120" s="907"/>
      <c r="J120" s="907"/>
      <c r="K120" s="465"/>
      <c r="L120" s="465"/>
      <c r="M120" s="465"/>
      <c r="N120" s="465"/>
      <c r="O120" s="465"/>
      <c r="P120" s="465"/>
      <c r="Q120" s="465"/>
      <c r="R120" s="465"/>
      <c r="S120" s="465"/>
      <c r="T120" s="465"/>
      <c r="U120" s="465"/>
    </row>
    <row r="121" spans="1:21" s="2" customFormat="1" x14ac:dyDescent="0.3">
      <c r="A121" s="4"/>
      <c r="B121" s="465"/>
      <c r="C121" s="465"/>
      <c r="D121" s="904"/>
      <c r="E121" s="905"/>
      <c r="F121" s="905"/>
      <c r="G121" s="906"/>
      <c r="H121" s="907"/>
      <c r="I121" s="907"/>
      <c r="J121" s="907"/>
      <c r="K121" s="465"/>
      <c r="L121" s="465"/>
      <c r="M121" s="465"/>
      <c r="N121" s="465"/>
      <c r="O121" s="465"/>
      <c r="P121" s="465"/>
      <c r="Q121" s="465"/>
      <c r="R121" s="465"/>
      <c r="S121" s="465"/>
      <c r="T121" s="465"/>
      <c r="U121" s="465"/>
    </row>
    <row r="122" spans="1:21" s="2" customFormat="1" x14ac:dyDescent="0.3">
      <c r="A122" s="4"/>
      <c r="B122" s="465"/>
      <c r="C122" s="465"/>
      <c r="D122" s="904"/>
      <c r="E122" s="905"/>
      <c r="F122" s="905"/>
      <c r="G122" s="906"/>
      <c r="H122" s="907"/>
      <c r="I122" s="907"/>
      <c r="J122" s="907"/>
      <c r="K122" s="465"/>
      <c r="L122" s="465"/>
      <c r="M122" s="465"/>
      <c r="N122" s="465"/>
      <c r="O122" s="465"/>
      <c r="P122" s="465"/>
      <c r="Q122" s="465"/>
      <c r="R122" s="465"/>
      <c r="S122" s="465"/>
      <c r="T122" s="465"/>
      <c r="U122" s="465"/>
    </row>
    <row r="123" spans="1:21" s="2" customFormat="1" x14ac:dyDescent="0.3">
      <c r="A123" s="4"/>
      <c r="B123" s="465"/>
      <c r="C123" s="465"/>
      <c r="D123" s="904"/>
      <c r="E123" s="905"/>
      <c r="F123" s="905"/>
      <c r="G123" s="906"/>
      <c r="H123" s="907"/>
      <c r="I123" s="907"/>
      <c r="J123" s="907"/>
      <c r="K123" s="465"/>
      <c r="L123" s="465"/>
      <c r="M123" s="465"/>
      <c r="N123" s="465"/>
      <c r="O123" s="465"/>
      <c r="P123" s="465"/>
      <c r="Q123" s="465"/>
      <c r="R123" s="465"/>
      <c r="S123" s="465"/>
      <c r="T123" s="465"/>
      <c r="U123" s="465"/>
    </row>
    <row r="124" spans="1:21" s="2" customFormat="1" x14ac:dyDescent="0.3">
      <c r="A124" s="4"/>
      <c r="B124" s="465"/>
      <c r="C124" s="465"/>
      <c r="D124" s="904"/>
      <c r="E124" s="905"/>
      <c r="F124" s="905"/>
      <c r="G124" s="906"/>
      <c r="H124" s="907"/>
      <c r="I124" s="907"/>
      <c r="J124" s="907"/>
      <c r="K124" s="465"/>
      <c r="L124" s="465"/>
      <c r="M124" s="465"/>
      <c r="N124" s="465"/>
      <c r="O124" s="465"/>
      <c r="P124" s="465"/>
      <c r="Q124" s="465"/>
      <c r="R124" s="465"/>
      <c r="S124" s="465"/>
      <c r="T124" s="465"/>
      <c r="U124" s="465"/>
    </row>
    <row r="125" spans="1:21" s="2" customFormat="1" x14ac:dyDescent="0.3">
      <c r="A125" s="4"/>
      <c r="B125" s="465"/>
      <c r="C125" s="465"/>
      <c r="D125" s="904"/>
      <c r="E125" s="905"/>
      <c r="F125" s="905"/>
      <c r="G125" s="906"/>
      <c r="H125" s="907"/>
      <c r="I125" s="907"/>
      <c r="J125" s="907"/>
      <c r="K125" s="465"/>
      <c r="L125" s="465"/>
      <c r="M125" s="465"/>
      <c r="N125" s="465"/>
      <c r="O125" s="465"/>
      <c r="P125" s="465"/>
      <c r="Q125" s="465"/>
      <c r="R125" s="465"/>
      <c r="S125" s="465"/>
      <c r="T125" s="465"/>
      <c r="U125" s="465"/>
    </row>
    <row r="126" spans="1:21" s="2" customFormat="1" x14ac:dyDescent="0.3">
      <c r="A126" s="4"/>
      <c r="B126" s="465"/>
      <c r="C126" s="465"/>
      <c r="D126" s="904"/>
      <c r="E126" s="905"/>
      <c r="F126" s="905"/>
      <c r="G126" s="906"/>
      <c r="H126" s="907"/>
      <c r="I126" s="907"/>
      <c r="J126" s="907"/>
      <c r="K126" s="465"/>
      <c r="L126" s="465"/>
      <c r="M126" s="465"/>
      <c r="N126" s="465"/>
      <c r="O126" s="465"/>
      <c r="P126" s="465"/>
      <c r="Q126" s="465"/>
      <c r="R126" s="465"/>
      <c r="S126" s="465"/>
      <c r="T126" s="465"/>
      <c r="U126" s="465"/>
    </row>
    <row r="127" spans="1:21" s="2" customFormat="1" x14ac:dyDescent="0.3">
      <c r="A127" s="4"/>
      <c r="B127" s="465"/>
      <c r="C127" s="465"/>
      <c r="D127" s="904"/>
      <c r="E127" s="905"/>
      <c r="F127" s="905"/>
      <c r="G127" s="906"/>
      <c r="H127" s="907"/>
      <c r="I127" s="907"/>
      <c r="J127" s="907"/>
      <c r="K127" s="465"/>
      <c r="L127" s="465"/>
      <c r="M127" s="465"/>
      <c r="N127" s="465"/>
      <c r="O127" s="465"/>
      <c r="P127" s="465"/>
      <c r="Q127" s="465"/>
      <c r="R127" s="465"/>
      <c r="S127" s="465"/>
      <c r="T127" s="465"/>
      <c r="U127" s="465"/>
    </row>
    <row r="128" spans="1:21" s="2" customFormat="1" x14ac:dyDescent="0.3">
      <c r="A128" s="4"/>
      <c r="B128" s="465"/>
      <c r="C128" s="465"/>
      <c r="D128" s="904"/>
      <c r="E128" s="905"/>
      <c r="F128" s="905"/>
      <c r="G128" s="906"/>
      <c r="H128" s="907"/>
      <c r="I128" s="907"/>
      <c r="J128" s="907"/>
      <c r="K128" s="465"/>
      <c r="L128" s="465"/>
      <c r="M128" s="465"/>
      <c r="N128" s="465"/>
      <c r="O128" s="465"/>
      <c r="P128" s="465"/>
      <c r="Q128" s="465"/>
      <c r="R128" s="465"/>
      <c r="S128" s="465"/>
      <c r="T128" s="465"/>
      <c r="U128" s="465"/>
    </row>
    <row r="129" spans="1:21" s="2" customFormat="1" x14ac:dyDescent="0.3">
      <c r="A129" s="4"/>
      <c r="B129" s="465"/>
      <c r="C129" s="465"/>
      <c r="D129" s="904"/>
      <c r="E129" s="905"/>
      <c r="F129" s="905"/>
      <c r="G129" s="906"/>
      <c r="H129" s="907"/>
      <c r="I129" s="907"/>
      <c r="J129" s="907"/>
      <c r="K129" s="465"/>
      <c r="L129" s="465"/>
      <c r="M129" s="465"/>
      <c r="N129" s="465"/>
      <c r="O129" s="465"/>
      <c r="P129" s="465"/>
      <c r="Q129" s="465"/>
      <c r="R129" s="465"/>
      <c r="S129" s="465"/>
      <c r="T129" s="465"/>
      <c r="U129" s="465"/>
    </row>
    <row r="130" spans="1:21" s="2" customFormat="1" x14ac:dyDescent="0.3">
      <c r="A130" s="4"/>
      <c r="B130" s="465"/>
      <c r="C130" s="465"/>
      <c r="D130" s="904"/>
      <c r="E130" s="905"/>
      <c r="F130" s="905"/>
      <c r="G130" s="906"/>
      <c r="H130" s="907"/>
      <c r="I130" s="907"/>
      <c r="J130" s="907"/>
      <c r="K130" s="465"/>
      <c r="L130" s="465"/>
      <c r="M130" s="465"/>
      <c r="N130" s="465"/>
      <c r="O130" s="465"/>
      <c r="P130" s="465"/>
      <c r="Q130" s="465"/>
      <c r="R130" s="465"/>
      <c r="S130" s="465"/>
      <c r="T130" s="465"/>
      <c r="U130" s="465"/>
    </row>
    <row r="131" spans="1:21" s="2" customFormat="1" x14ac:dyDescent="0.3">
      <c r="A131" s="4"/>
      <c r="B131" s="465"/>
      <c r="C131" s="465"/>
      <c r="D131" s="904"/>
      <c r="E131" s="905"/>
      <c r="F131" s="905"/>
      <c r="G131" s="906"/>
      <c r="H131" s="907"/>
      <c r="I131" s="907"/>
      <c r="J131" s="907"/>
      <c r="K131" s="465"/>
      <c r="L131" s="465"/>
      <c r="M131" s="465"/>
      <c r="N131" s="465"/>
      <c r="O131" s="465"/>
      <c r="P131" s="465"/>
      <c r="Q131" s="465"/>
      <c r="R131" s="465"/>
      <c r="S131" s="465"/>
      <c r="T131" s="465"/>
      <c r="U131" s="465"/>
    </row>
    <row r="132" spans="1:21" s="2" customFormat="1" x14ac:dyDescent="0.3">
      <c r="A132" s="4"/>
      <c r="B132" s="465"/>
      <c r="C132" s="465"/>
      <c r="D132" s="904"/>
      <c r="E132" s="905"/>
      <c r="F132" s="905"/>
      <c r="G132" s="906"/>
      <c r="H132" s="907"/>
      <c r="I132" s="907"/>
      <c r="J132" s="907"/>
      <c r="K132" s="465"/>
      <c r="L132" s="465"/>
      <c r="M132" s="465"/>
      <c r="N132" s="465"/>
      <c r="O132" s="465"/>
      <c r="P132" s="465"/>
      <c r="Q132" s="465"/>
      <c r="R132" s="465"/>
      <c r="S132" s="465"/>
      <c r="T132" s="465"/>
      <c r="U132" s="465"/>
    </row>
    <row r="133" spans="1:21" s="2" customFormat="1" x14ac:dyDescent="0.3">
      <c r="A133" s="4"/>
      <c r="B133" s="465"/>
      <c r="C133" s="465"/>
      <c r="D133" s="904"/>
      <c r="E133" s="905"/>
      <c r="F133" s="905"/>
      <c r="G133" s="906"/>
      <c r="H133" s="907"/>
      <c r="I133" s="907"/>
      <c r="J133" s="907"/>
      <c r="K133" s="465"/>
      <c r="L133" s="465"/>
      <c r="M133" s="465"/>
      <c r="N133" s="465"/>
      <c r="O133" s="465"/>
      <c r="P133" s="465"/>
      <c r="Q133" s="465"/>
      <c r="R133" s="465"/>
      <c r="S133" s="465"/>
      <c r="T133" s="465"/>
      <c r="U133" s="465"/>
    </row>
    <row r="134" spans="1:21" s="2" customFormat="1" x14ac:dyDescent="0.3">
      <c r="A134" s="4"/>
      <c r="B134" s="465"/>
      <c r="C134" s="465"/>
      <c r="D134" s="904"/>
      <c r="E134" s="905"/>
      <c r="F134" s="905"/>
      <c r="G134" s="906"/>
      <c r="H134" s="907"/>
      <c r="I134" s="907"/>
      <c r="J134" s="907"/>
      <c r="K134" s="465"/>
      <c r="L134" s="465"/>
      <c r="M134" s="465"/>
      <c r="N134" s="465"/>
      <c r="O134" s="465"/>
      <c r="P134" s="465"/>
      <c r="Q134" s="465"/>
      <c r="R134" s="465"/>
      <c r="S134" s="465"/>
      <c r="T134" s="465"/>
      <c r="U134" s="465"/>
    </row>
    <row r="135" spans="1:21" s="2" customFormat="1" x14ac:dyDescent="0.3">
      <c r="A135" s="4"/>
      <c r="B135" s="465"/>
      <c r="C135" s="465"/>
      <c r="D135" s="904"/>
      <c r="E135" s="905"/>
      <c r="F135" s="905"/>
      <c r="G135" s="906"/>
      <c r="H135" s="907"/>
      <c r="I135" s="907"/>
      <c r="J135" s="907"/>
      <c r="K135" s="465"/>
      <c r="L135" s="465"/>
      <c r="M135" s="465"/>
      <c r="N135" s="465"/>
      <c r="O135" s="465"/>
      <c r="P135" s="465"/>
      <c r="Q135" s="465"/>
      <c r="R135" s="465"/>
      <c r="S135" s="465"/>
      <c r="T135" s="465"/>
      <c r="U135" s="465"/>
    </row>
    <row r="136" spans="1:21" s="2" customFormat="1" ht="17.399999999999999" x14ac:dyDescent="0.3">
      <c r="A136" s="4"/>
      <c r="B136" s="466" t="s">
        <v>1201</v>
      </c>
      <c r="C136" s="467">
        <f>COUNTA(C116:C135)</f>
        <v>0</v>
      </c>
      <c r="D136" s="9"/>
      <c r="E136" s="9"/>
      <c r="F136" s="9"/>
      <c r="G136"/>
      <c r="H136" s="6"/>
      <c r="I136" s="6"/>
      <c r="J136" s="468">
        <v>5</v>
      </c>
      <c r="K136" s="469">
        <f>COUNTIFS(K116:K135,5)</f>
        <v>0</v>
      </c>
      <c r="L136" s="469">
        <f>COUNTIFS(L116:L135,5)</f>
        <v>0</v>
      </c>
      <c r="M136" s="469">
        <f>COUNTIFS(M116:M135,5)</f>
        <v>0</v>
      </c>
      <c r="N136" s="469">
        <f t="shared" ref="N136:T136" si="0">COUNTIFS(N116:N135,5)</f>
        <v>0</v>
      </c>
      <c r="O136" s="469">
        <f t="shared" si="0"/>
        <v>0</v>
      </c>
      <c r="P136" s="469">
        <f t="shared" si="0"/>
        <v>0</v>
      </c>
      <c r="Q136" s="469">
        <f t="shared" si="0"/>
        <v>0</v>
      </c>
      <c r="R136" s="469">
        <f t="shared" si="0"/>
        <v>0</v>
      </c>
      <c r="S136" s="469">
        <f t="shared" si="0"/>
        <v>0</v>
      </c>
      <c r="T136" s="469">
        <f t="shared" si="0"/>
        <v>0</v>
      </c>
      <c r="U136"/>
    </row>
    <row r="137" spans="1:21" s="2" customFormat="1" ht="17.399999999999999" x14ac:dyDescent="0.3">
      <c r="A137" s="4"/>
      <c r="B137"/>
      <c r="C137"/>
      <c r="D137" s="9"/>
      <c r="E137" s="9"/>
      <c r="F137" s="9"/>
      <c r="G137"/>
      <c r="H137" s="6"/>
      <c r="I137" s="6"/>
      <c r="J137" s="468">
        <v>3</v>
      </c>
      <c r="K137" s="469">
        <f>COUNTIFS(K116:K135,3)</f>
        <v>0</v>
      </c>
      <c r="L137" s="469">
        <f>COUNTIFS(L116:L135,3)</f>
        <v>0</v>
      </c>
      <c r="M137" s="469">
        <f t="shared" ref="M137:T137" si="1">COUNTIFS(M116:M135,3)</f>
        <v>0</v>
      </c>
      <c r="N137" s="469">
        <f t="shared" si="1"/>
        <v>0</v>
      </c>
      <c r="O137" s="469">
        <f t="shared" si="1"/>
        <v>0</v>
      </c>
      <c r="P137" s="469">
        <f>COUNTIFS(P116:P135,3)</f>
        <v>0</v>
      </c>
      <c r="Q137" s="469">
        <f t="shared" si="1"/>
        <v>0</v>
      </c>
      <c r="R137" s="469">
        <f t="shared" si="1"/>
        <v>0</v>
      </c>
      <c r="S137" s="469">
        <f t="shared" si="1"/>
        <v>0</v>
      </c>
      <c r="T137" s="469">
        <f t="shared" si="1"/>
        <v>0</v>
      </c>
      <c r="U137"/>
    </row>
    <row r="138" spans="1:21" s="2" customFormat="1" ht="20.100000000000001" customHeight="1" x14ac:dyDescent="0.3">
      <c r="A138" s="4"/>
      <c r="B138" s="909" t="s">
        <v>1202</v>
      </c>
      <c r="C138" s="910"/>
      <c r="D138" s="910"/>
      <c r="E138" s="910"/>
      <c r="F138" s="910"/>
      <c r="G138" s="910"/>
      <c r="H138" s="911"/>
      <c r="I138" s="6"/>
      <c r="J138" s="468">
        <v>1</v>
      </c>
      <c r="K138" s="469">
        <f>COUNTIFS(K116:K135,1)</f>
        <v>0</v>
      </c>
      <c r="L138" s="469">
        <f t="shared" ref="L138:S138" si="2">COUNTIFS(L116:L135,1)</f>
        <v>0</v>
      </c>
      <c r="M138" s="469">
        <f t="shared" si="2"/>
        <v>0</v>
      </c>
      <c r="N138" s="469">
        <f t="shared" si="2"/>
        <v>0</v>
      </c>
      <c r="O138" s="469">
        <f t="shared" si="2"/>
        <v>0</v>
      </c>
      <c r="P138" s="469">
        <f t="shared" si="2"/>
        <v>0</v>
      </c>
      <c r="Q138" s="469">
        <f t="shared" si="2"/>
        <v>0</v>
      </c>
      <c r="R138" s="469">
        <f t="shared" si="2"/>
        <v>0</v>
      </c>
      <c r="S138" s="469">
        <f t="shared" si="2"/>
        <v>0</v>
      </c>
      <c r="T138" s="469">
        <f>COUNTIFS(T116:T135,1)</f>
        <v>0</v>
      </c>
      <c r="U138"/>
    </row>
    <row r="139" spans="1:21" s="2" customFormat="1" ht="20.100000000000001" customHeight="1" x14ac:dyDescent="0.3">
      <c r="A139" s="4"/>
      <c r="B139" s="912"/>
      <c r="C139" s="913"/>
      <c r="D139" s="913"/>
      <c r="E139" s="913"/>
      <c r="F139" s="913"/>
      <c r="G139" s="913"/>
      <c r="H139" s="914"/>
      <c r="I139" s="6"/>
      <c r="J139" s="468" t="s">
        <v>1203</v>
      </c>
      <c r="K139" s="272" t="e">
        <f t="shared" ref="K139:L141" si="3">K136/$C$460</f>
        <v>#DIV/0!</v>
      </c>
      <c r="L139" s="272" t="e">
        <f t="shared" si="3"/>
        <v>#DIV/0!</v>
      </c>
      <c r="M139" s="272" t="e">
        <f t="shared" ref="M139:T141" si="4">M136/$C$460</f>
        <v>#DIV/0!</v>
      </c>
      <c r="N139" s="272" t="e">
        <f t="shared" si="4"/>
        <v>#DIV/0!</v>
      </c>
      <c r="O139" s="272" t="e">
        <f t="shared" si="4"/>
        <v>#DIV/0!</v>
      </c>
      <c r="P139" s="272" t="e">
        <f t="shared" si="4"/>
        <v>#DIV/0!</v>
      </c>
      <c r="Q139" s="272" t="e">
        <f t="shared" si="4"/>
        <v>#DIV/0!</v>
      </c>
      <c r="R139" s="272" t="e">
        <f t="shared" si="4"/>
        <v>#DIV/0!</v>
      </c>
      <c r="S139" s="272" t="e">
        <f t="shared" si="4"/>
        <v>#DIV/0!</v>
      </c>
      <c r="T139" s="272" t="e">
        <f t="shared" si="4"/>
        <v>#DIV/0!</v>
      </c>
      <c r="U139"/>
    </row>
    <row r="140" spans="1:21" s="2" customFormat="1" ht="20.100000000000001" customHeight="1" x14ac:dyDescent="0.3">
      <c r="A140" s="4"/>
      <c r="B140" s="912"/>
      <c r="C140" s="913"/>
      <c r="D140" s="913"/>
      <c r="E140" s="913"/>
      <c r="F140" s="913"/>
      <c r="G140" s="913"/>
      <c r="H140" s="914"/>
      <c r="I140" s="6"/>
      <c r="J140" s="468" t="s">
        <v>1204</v>
      </c>
      <c r="K140" s="272" t="e">
        <f t="shared" si="3"/>
        <v>#DIV/0!</v>
      </c>
      <c r="L140" s="272" t="e">
        <f t="shared" si="3"/>
        <v>#DIV/0!</v>
      </c>
      <c r="M140" s="272" t="e">
        <f>M137/$C$460</f>
        <v>#DIV/0!</v>
      </c>
      <c r="N140" s="272" t="e">
        <f t="shared" si="4"/>
        <v>#DIV/0!</v>
      </c>
      <c r="O140" s="272" t="e">
        <f t="shared" si="4"/>
        <v>#DIV/0!</v>
      </c>
      <c r="P140" s="272" t="e">
        <f t="shared" si="4"/>
        <v>#DIV/0!</v>
      </c>
      <c r="Q140" s="272" t="e">
        <f t="shared" si="4"/>
        <v>#DIV/0!</v>
      </c>
      <c r="R140" s="272" t="e">
        <f t="shared" si="4"/>
        <v>#DIV/0!</v>
      </c>
      <c r="S140" s="272" t="e">
        <f t="shared" si="4"/>
        <v>#DIV/0!</v>
      </c>
      <c r="T140" s="272" t="e">
        <f t="shared" si="4"/>
        <v>#DIV/0!</v>
      </c>
      <c r="U140"/>
    </row>
    <row r="141" spans="1:21" s="2" customFormat="1" ht="20.100000000000001" customHeight="1" x14ac:dyDescent="0.3">
      <c r="A141" s="4"/>
      <c r="B141" s="915"/>
      <c r="C141" s="916"/>
      <c r="D141" s="916"/>
      <c r="E141" s="916"/>
      <c r="F141" s="916"/>
      <c r="G141" s="916"/>
      <c r="H141" s="917"/>
      <c r="I141" s="6"/>
      <c r="J141" s="468" t="s">
        <v>1205</v>
      </c>
      <c r="K141" s="272" t="e">
        <f t="shared" si="3"/>
        <v>#DIV/0!</v>
      </c>
      <c r="L141" s="272" t="e">
        <f t="shared" si="3"/>
        <v>#DIV/0!</v>
      </c>
      <c r="M141" s="272" t="e">
        <f>M138/$C$460</f>
        <v>#DIV/0!</v>
      </c>
      <c r="N141" s="272" t="e">
        <f t="shared" si="4"/>
        <v>#DIV/0!</v>
      </c>
      <c r="O141" s="272" t="e">
        <f t="shared" si="4"/>
        <v>#DIV/0!</v>
      </c>
      <c r="P141" s="272" t="e">
        <f t="shared" si="4"/>
        <v>#DIV/0!</v>
      </c>
      <c r="Q141" s="272" t="e">
        <f>Q138/$C$460</f>
        <v>#DIV/0!</v>
      </c>
      <c r="R141" s="272" t="e">
        <f t="shared" si="4"/>
        <v>#DIV/0!</v>
      </c>
      <c r="S141" s="272" t="e">
        <f t="shared" si="4"/>
        <v>#DIV/0!</v>
      </c>
      <c r="T141" s="272" t="e">
        <f t="shared" si="4"/>
        <v>#DIV/0!</v>
      </c>
      <c r="U141"/>
    </row>
  </sheetData>
  <mergeCells count="255">
    <mergeCell ref="B1:D1"/>
    <mergeCell ref="D134:G134"/>
    <mergeCell ref="H134:J134"/>
    <mergeCell ref="D135:G135"/>
    <mergeCell ref="H135:J135"/>
    <mergeCell ref="B138:H141"/>
    <mergeCell ref="D131:G131"/>
    <mergeCell ref="H131:J131"/>
    <mergeCell ref="D132:G132"/>
    <mergeCell ref="H132:J132"/>
    <mergeCell ref="D133:G133"/>
    <mergeCell ref="H133:J133"/>
    <mergeCell ref="D128:G128"/>
    <mergeCell ref="H128:J128"/>
    <mergeCell ref="D129:G129"/>
    <mergeCell ref="H129:J129"/>
    <mergeCell ref="D130:G130"/>
    <mergeCell ref="H130:J130"/>
    <mergeCell ref="D125:G125"/>
    <mergeCell ref="H125:J125"/>
    <mergeCell ref="D126:G126"/>
    <mergeCell ref="H126:J126"/>
    <mergeCell ref="D127:G127"/>
    <mergeCell ref="H127:J127"/>
    <mergeCell ref="D123:G123"/>
    <mergeCell ref="H123:J123"/>
    <mergeCell ref="D124:G124"/>
    <mergeCell ref="H124:J124"/>
    <mergeCell ref="D119:G119"/>
    <mergeCell ref="H119:J119"/>
    <mergeCell ref="D120:G120"/>
    <mergeCell ref="H120:J120"/>
    <mergeCell ref="D121:G121"/>
    <mergeCell ref="H121:J121"/>
    <mergeCell ref="D116:G116"/>
    <mergeCell ref="H116:J116"/>
    <mergeCell ref="D117:G117"/>
    <mergeCell ref="H117:J117"/>
    <mergeCell ref="D118:G118"/>
    <mergeCell ref="H118:J118"/>
    <mergeCell ref="P108:Q108"/>
    <mergeCell ref="R108:S108"/>
    <mergeCell ref="D122:G122"/>
    <mergeCell ref="H122:J122"/>
    <mergeCell ref="Z108:AA108"/>
    <mergeCell ref="AB108:AC108"/>
    <mergeCell ref="B112:J114"/>
    <mergeCell ref="K112:U112"/>
    <mergeCell ref="K113:O114"/>
    <mergeCell ref="P113:T114"/>
    <mergeCell ref="U113:U115"/>
    <mergeCell ref="D115:G115"/>
    <mergeCell ref="P106:Q106"/>
    <mergeCell ref="R106:S106"/>
    <mergeCell ref="Z106:AA106"/>
    <mergeCell ref="AB106:AC106"/>
    <mergeCell ref="P107:Q107"/>
    <mergeCell ref="R107:S107"/>
    <mergeCell ref="Z107:AA107"/>
    <mergeCell ref="AB107:AC107"/>
    <mergeCell ref="H115:J115"/>
    <mergeCell ref="P104:Q104"/>
    <mergeCell ref="R104:S104"/>
    <mergeCell ref="Z104:AA104"/>
    <mergeCell ref="AB104:AC104"/>
    <mergeCell ref="P105:Q105"/>
    <mergeCell ref="R105:S105"/>
    <mergeCell ref="Z105:AA105"/>
    <mergeCell ref="AB105:AC105"/>
    <mergeCell ref="P102:Q102"/>
    <mergeCell ref="R102:S102"/>
    <mergeCell ref="Z102:AA102"/>
    <mergeCell ref="AB102:AC102"/>
    <mergeCell ref="P103:S103"/>
    <mergeCell ref="Z103:AC103"/>
    <mergeCell ref="P100:Q100"/>
    <mergeCell ref="R100:S100"/>
    <mergeCell ref="Z100:AA100"/>
    <mergeCell ref="AB100:AC100"/>
    <mergeCell ref="P101:Q101"/>
    <mergeCell ref="R101:S101"/>
    <mergeCell ref="Z101:AA101"/>
    <mergeCell ref="AB101:AC101"/>
    <mergeCell ref="P95:T95"/>
    <mergeCell ref="Z95:AD95"/>
    <mergeCell ref="P96:T96"/>
    <mergeCell ref="Z96:AD96"/>
    <mergeCell ref="O98:U98"/>
    <mergeCell ref="Z98:AG98"/>
    <mergeCell ref="P92:T92"/>
    <mergeCell ref="Z92:AD92"/>
    <mergeCell ref="P93:T93"/>
    <mergeCell ref="Z93:AD93"/>
    <mergeCell ref="P94:T94"/>
    <mergeCell ref="Z94:AD94"/>
    <mergeCell ref="P74:T74"/>
    <mergeCell ref="AB74:AF74"/>
    <mergeCell ref="O76:O77"/>
    <mergeCell ref="P76:T77"/>
    <mergeCell ref="U76:U77"/>
    <mergeCell ref="P90:T90"/>
    <mergeCell ref="Z90:AD90"/>
    <mergeCell ref="AH68:AH69"/>
    <mergeCell ref="P71:P72"/>
    <mergeCell ref="Q71:U72"/>
    <mergeCell ref="V71:V72"/>
    <mergeCell ref="AA71:AA72"/>
    <mergeCell ref="AB71:AF72"/>
    <mergeCell ref="AG71:AG72"/>
    <mergeCell ref="R66:V66"/>
    <mergeCell ref="AC66:AG66"/>
    <mergeCell ref="P68:P69"/>
    <mergeCell ref="Q68:U69"/>
    <mergeCell ref="V68:V69"/>
    <mergeCell ref="AB68:AB69"/>
    <mergeCell ref="AC68:AG69"/>
    <mergeCell ref="AP60:AT60"/>
    <mergeCell ref="Q63:Q64"/>
    <mergeCell ref="R63:V64"/>
    <mergeCell ref="W63:W64"/>
    <mergeCell ref="AB63:AB64"/>
    <mergeCell ref="AC63:AG64"/>
    <mergeCell ref="AH63:AH64"/>
    <mergeCell ref="AN59:AO59"/>
    <mergeCell ref="Q60:Q61"/>
    <mergeCell ref="R60:V61"/>
    <mergeCell ref="W60:W61"/>
    <mergeCell ref="AC60:AC61"/>
    <mergeCell ref="AD60:AH61"/>
    <mergeCell ref="AI60:AI61"/>
    <mergeCell ref="AN60:AO60"/>
    <mergeCell ref="AN56:AO56"/>
    <mergeCell ref="AN57:AO57"/>
    <mergeCell ref="S58:W58"/>
    <mergeCell ref="AD58:AH58"/>
    <mergeCell ref="AN58:AO58"/>
    <mergeCell ref="AC48:AC49"/>
    <mergeCell ref="AD48:AH49"/>
    <mergeCell ref="AI48:AI49"/>
    <mergeCell ref="AC51:AC52"/>
    <mergeCell ref="AD51:AH52"/>
    <mergeCell ref="AI51:AI52"/>
    <mergeCell ref="AN46:AO55"/>
    <mergeCell ref="AH36:AH40"/>
    <mergeCell ref="H42:H43"/>
    <mergeCell ref="I42:M43"/>
    <mergeCell ref="N42:N43"/>
    <mergeCell ref="AB42:AB43"/>
    <mergeCell ref="AC42:AG43"/>
    <mergeCell ref="AH42:AH43"/>
    <mergeCell ref="AT46:AT55"/>
    <mergeCell ref="AP47:AP53"/>
    <mergeCell ref="AQ47:AQ53"/>
    <mergeCell ref="AR47:AR53"/>
    <mergeCell ref="AS47:AS53"/>
    <mergeCell ref="AP54:AP55"/>
    <mergeCell ref="AQ54:AQ55"/>
    <mergeCell ref="AR54:AR55"/>
    <mergeCell ref="H45:H46"/>
    <mergeCell ref="I45:M46"/>
    <mergeCell ref="N45:N46"/>
    <mergeCell ref="AC45:AC46"/>
    <mergeCell ref="AD45:AH46"/>
    <mergeCell ref="AI45:AI46"/>
    <mergeCell ref="AS54:AS55"/>
    <mergeCell ref="AP46:AS46"/>
    <mergeCell ref="G36:G40"/>
    <mergeCell ref="H36:L40"/>
    <mergeCell ref="M36:M40"/>
    <mergeCell ref="Q36:Q40"/>
    <mergeCell ref="R36:V40"/>
    <mergeCell ref="W36:W40"/>
    <mergeCell ref="AG30:AG31"/>
    <mergeCell ref="G33:G34"/>
    <mergeCell ref="H33:L34"/>
    <mergeCell ref="M33:M34"/>
    <mergeCell ref="Q33:Q34"/>
    <mergeCell ref="R33:V34"/>
    <mergeCell ref="W33:W34"/>
    <mergeCell ref="AA33:AA34"/>
    <mergeCell ref="AB33:AF34"/>
    <mergeCell ref="AG33:AG34"/>
    <mergeCell ref="AB36:AB40"/>
    <mergeCell ref="AC36:AG40"/>
    <mergeCell ref="Z27:Z28"/>
    <mergeCell ref="AA27:AE28"/>
    <mergeCell ref="AF27:AF28"/>
    <mergeCell ref="P30:P31"/>
    <mergeCell ref="Q30:U31"/>
    <mergeCell ref="V30:V31"/>
    <mergeCell ref="AA30:AA31"/>
    <mergeCell ref="AB30:AF31"/>
    <mergeCell ref="F27:F28"/>
    <mergeCell ref="G27:K28"/>
    <mergeCell ref="L27:L28"/>
    <mergeCell ref="P27:P28"/>
    <mergeCell ref="Q27:U28"/>
    <mergeCell ref="V27:V28"/>
    <mergeCell ref="P15:V15"/>
    <mergeCell ref="Y15:AF15"/>
    <mergeCell ref="G25:K25"/>
    <mergeCell ref="Q25:U25"/>
    <mergeCell ref="AA25:AE25"/>
    <mergeCell ref="F13:G13"/>
    <mergeCell ref="H13:I13"/>
    <mergeCell ref="P13:Q13"/>
    <mergeCell ref="R13:S13"/>
    <mergeCell ref="Z13:AA13"/>
    <mergeCell ref="AB13:AC13"/>
    <mergeCell ref="F12:G12"/>
    <mergeCell ref="H12:I12"/>
    <mergeCell ref="P12:Q12"/>
    <mergeCell ref="R12:S12"/>
    <mergeCell ref="Z12:AA12"/>
    <mergeCell ref="AB12:AC12"/>
    <mergeCell ref="F11:G11"/>
    <mergeCell ref="H11:I11"/>
    <mergeCell ref="P11:Q11"/>
    <mergeCell ref="R11:S11"/>
    <mergeCell ref="Z11:AA11"/>
    <mergeCell ref="AB11:AC11"/>
    <mergeCell ref="B2:BE3"/>
    <mergeCell ref="F10:G10"/>
    <mergeCell ref="H10:I10"/>
    <mergeCell ref="P10:Q10"/>
    <mergeCell ref="R10:S10"/>
    <mergeCell ref="Z10:AA10"/>
    <mergeCell ref="AB10:AC10"/>
    <mergeCell ref="F8:I8"/>
    <mergeCell ref="P8:S8"/>
    <mergeCell ref="Z8:AC8"/>
    <mergeCell ref="F9:G9"/>
    <mergeCell ref="H9:I9"/>
    <mergeCell ref="P9:Q9"/>
    <mergeCell ref="R9:S9"/>
    <mergeCell ref="Z9:AA9"/>
    <mergeCell ref="AB9:AC9"/>
    <mergeCell ref="F5:G5"/>
    <mergeCell ref="H5:I5"/>
    <mergeCell ref="P5:Q5"/>
    <mergeCell ref="R5:S5"/>
    <mergeCell ref="Z5:AA5"/>
    <mergeCell ref="AB5:AC5"/>
    <mergeCell ref="F7:G7"/>
    <mergeCell ref="H7:I7"/>
    <mergeCell ref="P7:Q7"/>
    <mergeCell ref="R7:S7"/>
    <mergeCell ref="Z7:AA7"/>
    <mergeCell ref="AB7:AC7"/>
    <mergeCell ref="F6:G6"/>
    <mergeCell ref="H6:I6"/>
    <mergeCell ref="P6:Q6"/>
    <mergeCell ref="R6:S6"/>
    <mergeCell ref="Z6:AA6"/>
    <mergeCell ref="AB6:AC6"/>
  </mergeCells>
  <conditionalFormatting sqref="AT56:AT59">
    <cfRule type="iconSet" priority="4">
      <iconSet iconSet="3ArrowsGray" showValue="0">
        <cfvo type="percent" val="0"/>
        <cfvo type="num" val="0"/>
        <cfvo type="num" val="0" gte="0"/>
      </iconSet>
    </cfRule>
  </conditionalFormatting>
  <conditionalFormatting sqref="T64:W64 Q63:W63 R59:W60 H45:N45 H42:I42 G36:H36 G33:H33 R58:X58 O66:O67 V76 N64:N80 AB42:AH43 AG30 AA30:AB30 AA32:AG34 Q36:W40 M36 E77:M80 E81:AK81 V74:W75 E92:M96 V92:V96 AK51:AK55 E49:E57 W82:X83 E90:N91 V90:W91 E24:AK24 E17:W23 AF17:AK23 E89:X89 AC45:AI45 Y82:AK96 O65:W65 O90:U96 AH25:AK31 F25:G27 E82:V88 W84:W88 AC57:AI60 AJ56:AK64 F37:F39 P25:V27 M25:M29 Q41:Q55 M33 H25:K26 L25:L28 E25:E43 E48:J48 F41:G43 O25:O48 G49:G51 Q29:R33 V28 P70:V72 K46:N48 W25:W29 AC48:AI52 O73:W73 Z35:Z44 Z25:AG29 AB36:AC36 AH32:AH36 AI32:AI44 AI46:AI47 F49:F53 N25:N40 N55 N42 W32:W33 Y32:Y40 X25:X35 S29:V32 AJ32:AK50 AB48:AB62 O53:P55 S52:Y57 R52:R56 Q77:T80 V77:X80 U74:U80 O74:T76 P29:P50 W67:W72 N61 Q66:W66 T61:W61 Q60 AF61:AI61 AA40:AA70 AH65:AK80 Z47:Z75 AB65:AG70 AA78:AG80 AA73:AG74 P68:Q68 V68 AB63:AC63 AH63">
    <cfRule type="containsErrors" dxfId="0" priority="3">
      <formula>ISERROR(E17)</formula>
    </cfRule>
  </conditionalFormatting>
  <pageMargins left="0.7" right="0.7" top="0.75" bottom="0.75" header="0.3" footer="0.3"/>
  <pageSetup paperSize="176" scale="10" orientation="landscape"/>
  <rowBreaks count="1" manualBreakCount="1">
    <brk id="109"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98D3-5957-475A-96D8-E8100E3C9E9A}">
  <sheetPr codeName="Hoja3">
    <tabColor rgb="FF00B0F0"/>
  </sheetPr>
  <dimension ref="A1:T142"/>
  <sheetViews>
    <sheetView topLeftCell="M1" zoomScale="80" zoomScaleNormal="80" workbookViewId="0">
      <selection activeCell="W5" sqref="W5"/>
    </sheetView>
  </sheetViews>
  <sheetFormatPr baseColWidth="10" defaultColWidth="11.44140625" defaultRowHeight="14.4" x14ac:dyDescent="0.3"/>
  <cols>
    <col min="1" max="1" width="11.109375" style="37" bestFit="1" customWidth="1"/>
    <col min="2" max="2" width="74.109375" style="37" bestFit="1" customWidth="1"/>
    <col min="3" max="3" width="58" style="37" bestFit="1" customWidth="1"/>
    <col min="4" max="8" width="12" style="101" customWidth="1"/>
    <col min="9" max="9" width="11.44140625" style="37"/>
    <col min="10" max="10" width="2.5546875" style="37" customWidth="1"/>
    <col min="11" max="11" width="19.6640625" style="37" bestFit="1" customWidth="1"/>
    <col min="12" max="12" width="12.88671875" style="37" bestFit="1" customWidth="1"/>
    <col min="13" max="24" width="11.44140625" style="37"/>
    <col min="25" max="25" width="11.44140625" style="37" customWidth="1"/>
    <col min="26" max="16384" width="11.44140625" style="37"/>
  </cols>
  <sheetData>
    <row r="1" spans="1:20" x14ac:dyDescent="0.3">
      <c r="B1" s="496" t="s">
        <v>18</v>
      </c>
      <c r="C1" s="496"/>
      <c r="D1" s="496"/>
      <c r="E1" s="496"/>
      <c r="F1" s="496"/>
      <c r="G1" s="496"/>
      <c r="H1" s="496"/>
      <c r="I1" s="496"/>
      <c r="J1" s="496"/>
      <c r="K1" s="496"/>
      <c r="L1" s="496"/>
      <c r="M1" s="496"/>
      <c r="N1" s="496"/>
      <c r="O1" s="496"/>
      <c r="P1" s="496"/>
      <c r="Q1" s="496"/>
      <c r="R1" s="496"/>
      <c r="S1" s="496"/>
      <c r="T1" s="496"/>
    </row>
    <row r="2" spans="1:20" x14ac:dyDescent="0.3">
      <c r="B2" s="496"/>
      <c r="C2" s="496"/>
      <c r="D2" s="496"/>
      <c r="E2" s="496"/>
      <c r="F2" s="496"/>
      <c r="G2" s="496"/>
      <c r="H2" s="496"/>
      <c r="I2" s="496"/>
      <c r="J2" s="496"/>
      <c r="K2" s="496"/>
      <c r="L2" s="496"/>
      <c r="M2" s="496"/>
      <c r="N2" s="496"/>
      <c r="O2" s="496"/>
      <c r="P2" s="496"/>
      <c r="Q2" s="496"/>
      <c r="R2" s="496"/>
      <c r="S2" s="496"/>
      <c r="T2" s="496"/>
    </row>
    <row r="3" spans="1:20" x14ac:dyDescent="0.3">
      <c r="B3" s="496"/>
      <c r="C3" s="496"/>
      <c r="D3" s="496"/>
      <c r="E3" s="496"/>
      <c r="F3" s="496"/>
      <c r="G3" s="496"/>
      <c r="H3" s="496"/>
      <c r="I3" s="496"/>
      <c r="J3" s="496"/>
      <c r="K3" s="496"/>
      <c r="L3" s="496"/>
      <c r="M3" s="496"/>
      <c r="N3" s="496"/>
      <c r="O3" s="496"/>
      <c r="P3" s="496"/>
      <c r="Q3" s="496"/>
      <c r="R3" s="496"/>
      <c r="S3" s="496"/>
      <c r="T3" s="496"/>
    </row>
    <row r="5" spans="1:20" ht="20.399999999999999" x14ac:dyDescent="0.3">
      <c r="B5" s="332" t="s">
        <v>19</v>
      </c>
      <c r="C5" s="332" t="s">
        <v>20</v>
      </c>
      <c r="D5" s="333" t="s">
        <v>21</v>
      </c>
      <c r="E5" s="333" t="s">
        <v>22</v>
      </c>
      <c r="F5" s="333" t="s">
        <v>23</v>
      </c>
      <c r="G5" s="333" t="s">
        <v>24</v>
      </c>
      <c r="H5" s="333" t="s">
        <v>25</v>
      </c>
      <c r="I5" s="333" t="s">
        <v>26</v>
      </c>
      <c r="K5" s="334" t="s">
        <v>27</v>
      </c>
      <c r="L5" s="335" t="s">
        <v>28</v>
      </c>
    </row>
    <row r="6" spans="1:20" ht="20.399999999999999" customHeight="1" x14ac:dyDescent="0.3">
      <c r="A6" s="489" t="s">
        <v>29</v>
      </c>
      <c r="B6" s="492" t="s">
        <v>30</v>
      </c>
      <c r="C6" s="493"/>
      <c r="D6" s="336">
        <f>COUNTA(D7:D21)</f>
        <v>4</v>
      </c>
      <c r="E6" s="336">
        <f>COUNTA(E7:E21)</f>
        <v>0</v>
      </c>
      <c r="F6" s="336">
        <f>COUNTA(F7:F21)</f>
        <v>6</v>
      </c>
      <c r="G6" s="336">
        <f>COUNTA(G7:G21)</f>
        <v>5</v>
      </c>
      <c r="H6" s="336">
        <f>COUNTA(H7:H21)</f>
        <v>0</v>
      </c>
      <c r="I6" s="337">
        <f>IFERROR(SUM(I7:I21)/(SUM(D6:H6)*5),0)</f>
        <v>0.56000000000000005</v>
      </c>
      <c r="K6" s="338" t="s">
        <v>31</v>
      </c>
      <c r="L6" s="339">
        <f>+I6</f>
        <v>0.56000000000000005</v>
      </c>
    </row>
    <row r="7" spans="1:20" ht="16.95" customHeight="1" x14ac:dyDescent="0.3">
      <c r="A7" s="489"/>
      <c r="B7" s="490" t="s">
        <v>32</v>
      </c>
      <c r="C7" s="340" t="s">
        <v>33</v>
      </c>
      <c r="D7" s="341"/>
      <c r="E7" s="341"/>
      <c r="F7" s="341">
        <v>3</v>
      </c>
      <c r="G7" s="341"/>
      <c r="H7" s="341"/>
      <c r="I7" s="342">
        <f>SUM(D7:H7)</f>
        <v>3</v>
      </c>
      <c r="K7" s="338" t="s">
        <v>34</v>
      </c>
      <c r="L7" s="339">
        <f>+I22</f>
        <v>0.54666666666666663</v>
      </c>
    </row>
    <row r="8" spans="1:20" ht="16.95" customHeight="1" x14ac:dyDescent="0.3">
      <c r="A8" s="489"/>
      <c r="B8" s="491"/>
      <c r="C8" s="340" t="s">
        <v>35</v>
      </c>
      <c r="D8" s="341"/>
      <c r="E8" s="341"/>
      <c r="F8" s="341"/>
      <c r="G8" s="341">
        <v>4</v>
      </c>
      <c r="H8" s="341"/>
      <c r="I8" s="342">
        <f>SUM(D8:H8)</f>
        <v>4</v>
      </c>
      <c r="K8" s="338" t="s">
        <v>36</v>
      </c>
      <c r="L8" s="339">
        <f>+I38</f>
        <v>0.66363636363636369</v>
      </c>
    </row>
    <row r="9" spans="1:20" ht="16.95" customHeight="1" x14ac:dyDescent="0.3">
      <c r="A9" s="489"/>
      <c r="B9" s="490" t="s">
        <v>37</v>
      </c>
      <c r="C9" s="340" t="s">
        <v>38</v>
      </c>
      <c r="D9" s="341">
        <v>1</v>
      </c>
      <c r="E9" s="341"/>
      <c r="F9" s="341"/>
      <c r="G9" s="341"/>
      <c r="H9" s="341"/>
      <c r="I9" s="342">
        <f t="shared" ref="I9:I21" si="0">SUM(D9:H9)</f>
        <v>1</v>
      </c>
      <c r="K9" s="338" t="s">
        <v>39</v>
      </c>
      <c r="L9" s="339">
        <f>+I63</f>
        <v>0.71</v>
      </c>
    </row>
    <row r="10" spans="1:20" ht="16.95" customHeight="1" x14ac:dyDescent="0.3">
      <c r="A10" s="489"/>
      <c r="B10" s="491"/>
      <c r="C10" s="340" t="s">
        <v>40</v>
      </c>
      <c r="D10" s="341"/>
      <c r="E10" s="341"/>
      <c r="F10" s="341">
        <v>3</v>
      </c>
      <c r="G10" s="341"/>
      <c r="H10" s="341"/>
      <c r="I10" s="342">
        <f t="shared" si="0"/>
        <v>3</v>
      </c>
      <c r="K10" s="338" t="s">
        <v>41</v>
      </c>
      <c r="L10" s="339">
        <f>+I85</f>
        <v>0.7142857142857143</v>
      </c>
    </row>
    <row r="11" spans="1:20" ht="16.95" customHeight="1" x14ac:dyDescent="0.3">
      <c r="A11" s="489"/>
      <c r="B11" s="340" t="s">
        <v>42</v>
      </c>
      <c r="C11" s="340" t="s">
        <v>43</v>
      </c>
      <c r="D11" s="341"/>
      <c r="E11" s="341"/>
      <c r="F11" s="341">
        <v>3</v>
      </c>
      <c r="G11" s="341"/>
      <c r="H11" s="341"/>
      <c r="I11" s="342">
        <f t="shared" si="0"/>
        <v>3</v>
      </c>
      <c r="K11" s="338" t="s">
        <v>44</v>
      </c>
      <c r="L11" s="339">
        <f>+I93</f>
        <v>0.47499999999999998</v>
      </c>
    </row>
    <row r="12" spans="1:20" ht="16.95" customHeight="1" x14ac:dyDescent="0.3">
      <c r="A12" s="489"/>
      <c r="B12" s="340" t="s">
        <v>45</v>
      </c>
      <c r="C12" s="340" t="s">
        <v>46</v>
      </c>
      <c r="D12" s="341"/>
      <c r="E12" s="341"/>
      <c r="F12" s="341">
        <v>3</v>
      </c>
      <c r="G12" s="341"/>
      <c r="H12" s="341"/>
      <c r="I12" s="342">
        <f t="shared" si="0"/>
        <v>3</v>
      </c>
      <c r="K12" s="343" t="s">
        <v>47</v>
      </c>
      <c r="L12" s="344">
        <f>AVERAGE(L6:L11)</f>
        <v>0.6115981240981242</v>
      </c>
    </row>
    <row r="13" spans="1:20" ht="16.95" customHeight="1" x14ac:dyDescent="0.3">
      <c r="A13" s="489"/>
      <c r="B13" s="340" t="s">
        <v>48</v>
      </c>
      <c r="C13" s="340" t="s">
        <v>49</v>
      </c>
      <c r="D13" s="341"/>
      <c r="E13" s="341"/>
      <c r="F13" s="341"/>
      <c r="G13" s="341">
        <v>4</v>
      </c>
      <c r="H13" s="341"/>
      <c r="I13" s="342">
        <f t="shared" si="0"/>
        <v>4</v>
      </c>
    </row>
    <row r="14" spans="1:20" ht="16.95" customHeight="1" x14ac:dyDescent="0.3">
      <c r="A14" s="489"/>
      <c r="B14" s="340" t="s">
        <v>50</v>
      </c>
      <c r="C14" s="340" t="s">
        <v>51</v>
      </c>
      <c r="D14" s="341">
        <v>1</v>
      </c>
      <c r="E14" s="341"/>
      <c r="F14" s="341"/>
      <c r="G14" s="341"/>
      <c r="H14" s="341"/>
      <c r="I14" s="342">
        <f t="shared" si="0"/>
        <v>1</v>
      </c>
    </row>
    <row r="15" spans="1:20" ht="16.95" customHeight="1" x14ac:dyDescent="0.3">
      <c r="A15" s="489"/>
      <c r="B15" s="340" t="s">
        <v>52</v>
      </c>
      <c r="C15" s="340" t="s">
        <v>53</v>
      </c>
      <c r="D15" s="341"/>
      <c r="E15" s="341"/>
      <c r="F15" s="341">
        <v>3</v>
      </c>
      <c r="G15" s="341"/>
      <c r="H15" s="341"/>
      <c r="I15" s="342">
        <f t="shared" si="0"/>
        <v>3</v>
      </c>
    </row>
    <row r="16" spans="1:20" ht="16.95" customHeight="1" x14ac:dyDescent="0.3">
      <c r="A16" s="489"/>
      <c r="B16" s="340" t="s">
        <v>54</v>
      </c>
      <c r="C16" s="340" t="s">
        <v>55</v>
      </c>
      <c r="D16" s="341"/>
      <c r="E16" s="341"/>
      <c r="F16" s="341"/>
      <c r="G16" s="341">
        <v>4</v>
      </c>
      <c r="H16" s="341"/>
      <c r="I16" s="342">
        <f t="shared" si="0"/>
        <v>4</v>
      </c>
    </row>
    <row r="17" spans="1:9" ht="16.95" customHeight="1" x14ac:dyDescent="0.3">
      <c r="A17" s="489"/>
      <c r="B17" s="340" t="s">
        <v>56</v>
      </c>
      <c r="C17" s="340" t="s">
        <v>53</v>
      </c>
      <c r="D17" s="341"/>
      <c r="E17" s="341"/>
      <c r="F17" s="341">
        <v>3</v>
      </c>
      <c r="G17" s="341"/>
      <c r="H17" s="341"/>
      <c r="I17" s="342">
        <f t="shared" si="0"/>
        <v>3</v>
      </c>
    </row>
    <row r="18" spans="1:9" ht="16.95" customHeight="1" x14ac:dyDescent="0.3">
      <c r="A18" s="489"/>
      <c r="B18" s="340" t="s">
        <v>57</v>
      </c>
      <c r="C18" s="340" t="s">
        <v>58</v>
      </c>
      <c r="D18" s="341">
        <v>1</v>
      </c>
      <c r="E18" s="341"/>
      <c r="F18" s="341"/>
      <c r="G18" s="341"/>
      <c r="H18" s="341"/>
      <c r="I18" s="342">
        <f t="shared" si="0"/>
        <v>1</v>
      </c>
    </row>
    <row r="19" spans="1:9" ht="16.95" customHeight="1" x14ac:dyDescent="0.3">
      <c r="A19" s="489"/>
      <c r="B19" s="340" t="s">
        <v>59</v>
      </c>
      <c r="C19" s="340" t="s">
        <v>60</v>
      </c>
      <c r="D19" s="341"/>
      <c r="E19" s="341"/>
      <c r="F19" s="341"/>
      <c r="G19" s="341">
        <v>4</v>
      </c>
      <c r="H19" s="341"/>
      <c r="I19" s="342">
        <f t="shared" si="0"/>
        <v>4</v>
      </c>
    </row>
    <row r="20" spans="1:9" ht="16.95" customHeight="1" x14ac:dyDescent="0.3">
      <c r="A20" s="489"/>
      <c r="B20" s="340" t="s">
        <v>61</v>
      </c>
      <c r="C20" s="340" t="s">
        <v>62</v>
      </c>
      <c r="D20" s="341"/>
      <c r="E20" s="341"/>
      <c r="F20" s="341"/>
      <c r="G20" s="341">
        <v>4</v>
      </c>
      <c r="H20" s="341"/>
      <c r="I20" s="342">
        <f t="shared" si="0"/>
        <v>4</v>
      </c>
    </row>
    <row r="21" spans="1:9" ht="16.95" customHeight="1" x14ac:dyDescent="0.3">
      <c r="A21" s="489"/>
      <c r="B21" s="340" t="s">
        <v>63</v>
      </c>
      <c r="C21" s="340" t="s">
        <v>64</v>
      </c>
      <c r="D21" s="341">
        <v>1</v>
      </c>
      <c r="E21" s="341"/>
      <c r="F21" s="341"/>
      <c r="G21" s="341"/>
      <c r="H21" s="341"/>
      <c r="I21" s="342">
        <f t="shared" si="0"/>
        <v>1</v>
      </c>
    </row>
    <row r="22" spans="1:9" ht="24.6" x14ac:dyDescent="0.3">
      <c r="A22" s="497" t="s">
        <v>65</v>
      </c>
      <c r="B22" s="494" t="s">
        <v>66</v>
      </c>
      <c r="C22" s="495"/>
      <c r="D22" s="345">
        <f>COUNTA(D23:D37)</f>
        <v>3</v>
      </c>
      <c r="E22" s="345">
        <f>COUNTA(E23:E37)</f>
        <v>2</v>
      </c>
      <c r="F22" s="345">
        <f>COUNTA(F23:F37)</f>
        <v>7</v>
      </c>
      <c r="G22" s="345">
        <f>COUNTA(G23:G37)</f>
        <v>2</v>
      </c>
      <c r="H22" s="345">
        <f>COUNTA(H23:H37)</f>
        <v>1</v>
      </c>
      <c r="I22" s="346">
        <f>IFERROR(SUM(I23:I37)/(SUM(D22:H22)*5),0)</f>
        <v>0.54666666666666663</v>
      </c>
    </row>
    <row r="23" spans="1:9" ht="16.8" x14ac:dyDescent="0.3">
      <c r="A23" s="498"/>
      <c r="B23" s="347" t="s">
        <v>67</v>
      </c>
      <c r="C23" s="347" t="s">
        <v>68</v>
      </c>
      <c r="D23" s="348"/>
      <c r="E23" s="348"/>
      <c r="F23" s="348">
        <v>3</v>
      </c>
      <c r="G23" s="348"/>
      <c r="H23" s="348"/>
      <c r="I23" s="342">
        <f>SUM(D23:H23)</f>
        <v>3</v>
      </c>
    </row>
    <row r="24" spans="1:9" ht="16.8" x14ac:dyDescent="0.3">
      <c r="A24" s="498"/>
      <c r="B24" s="347" t="s">
        <v>69</v>
      </c>
      <c r="C24" s="347"/>
      <c r="D24" s="348"/>
      <c r="E24" s="348">
        <v>2</v>
      </c>
      <c r="F24" s="348"/>
      <c r="G24" s="348"/>
      <c r="H24" s="348"/>
      <c r="I24" s="342">
        <f>SUM(D24:H24)</f>
        <v>2</v>
      </c>
    </row>
    <row r="25" spans="1:9" ht="16.8" x14ac:dyDescent="0.3">
      <c r="A25" s="498"/>
      <c r="B25" s="347" t="s">
        <v>70</v>
      </c>
      <c r="C25" s="347"/>
      <c r="D25" s="348"/>
      <c r="E25" s="348"/>
      <c r="F25" s="348">
        <v>3</v>
      </c>
      <c r="G25" s="348"/>
      <c r="H25" s="348"/>
      <c r="I25" s="342">
        <f t="shared" ref="I25:I37" si="1">SUM(D25:H25)</f>
        <v>3</v>
      </c>
    </row>
    <row r="26" spans="1:9" ht="16.8" x14ac:dyDescent="0.3">
      <c r="A26" s="498"/>
      <c r="B26" s="347" t="s">
        <v>71</v>
      </c>
      <c r="C26" s="347"/>
      <c r="D26" s="348">
        <v>1</v>
      </c>
      <c r="E26" s="348"/>
      <c r="F26" s="348"/>
      <c r="G26" s="348"/>
      <c r="H26" s="348"/>
      <c r="I26" s="342">
        <f t="shared" si="1"/>
        <v>1</v>
      </c>
    </row>
    <row r="27" spans="1:9" ht="16.8" x14ac:dyDescent="0.3">
      <c r="A27" s="498"/>
      <c r="B27" s="347" t="s">
        <v>72</v>
      </c>
      <c r="C27" s="347"/>
      <c r="D27" s="348"/>
      <c r="E27" s="348"/>
      <c r="F27" s="348">
        <v>3</v>
      </c>
      <c r="G27" s="348"/>
      <c r="H27" s="348"/>
      <c r="I27" s="342">
        <f t="shared" si="1"/>
        <v>3</v>
      </c>
    </row>
    <row r="28" spans="1:9" ht="16.8" x14ac:dyDescent="0.3">
      <c r="A28" s="498"/>
      <c r="B28" s="347" t="s">
        <v>73</v>
      </c>
      <c r="C28" s="347"/>
      <c r="D28" s="348"/>
      <c r="E28" s="348"/>
      <c r="F28" s="348">
        <v>3</v>
      </c>
      <c r="G28" s="348"/>
      <c r="H28" s="348"/>
      <c r="I28" s="342">
        <f t="shared" si="1"/>
        <v>3</v>
      </c>
    </row>
    <row r="29" spans="1:9" ht="16.8" x14ac:dyDescent="0.3">
      <c r="A29" s="498"/>
      <c r="B29" s="347" t="s">
        <v>74</v>
      </c>
      <c r="C29" s="347"/>
      <c r="D29" s="348"/>
      <c r="E29" s="348"/>
      <c r="F29" s="348">
        <v>3</v>
      </c>
      <c r="G29" s="348"/>
      <c r="H29" s="348"/>
      <c r="I29" s="342">
        <f t="shared" si="1"/>
        <v>3</v>
      </c>
    </row>
    <row r="30" spans="1:9" ht="16.8" x14ac:dyDescent="0.3">
      <c r="A30" s="498"/>
      <c r="B30" s="347" t="s">
        <v>75</v>
      </c>
      <c r="C30" s="347"/>
      <c r="D30" s="348"/>
      <c r="E30" s="348"/>
      <c r="F30" s="348"/>
      <c r="G30" s="348"/>
      <c r="H30" s="348">
        <v>5</v>
      </c>
      <c r="I30" s="342">
        <f t="shared" si="1"/>
        <v>5</v>
      </c>
    </row>
    <row r="31" spans="1:9" ht="16.8" x14ac:dyDescent="0.3">
      <c r="A31" s="498"/>
      <c r="B31" s="347" t="s">
        <v>76</v>
      </c>
      <c r="C31" s="347"/>
      <c r="D31" s="348"/>
      <c r="E31" s="348"/>
      <c r="F31" s="348"/>
      <c r="G31" s="348">
        <v>4</v>
      </c>
      <c r="H31" s="348"/>
      <c r="I31" s="342">
        <f t="shared" si="1"/>
        <v>4</v>
      </c>
    </row>
    <row r="32" spans="1:9" ht="16.8" x14ac:dyDescent="0.3">
      <c r="A32" s="498"/>
      <c r="B32" s="347" t="s">
        <v>77</v>
      </c>
      <c r="C32" s="347"/>
      <c r="D32" s="348"/>
      <c r="E32" s="348"/>
      <c r="F32" s="348">
        <v>3</v>
      </c>
      <c r="G32" s="348"/>
      <c r="H32" s="348"/>
      <c r="I32" s="342">
        <f t="shared" si="1"/>
        <v>3</v>
      </c>
    </row>
    <row r="33" spans="1:9" ht="16.8" x14ac:dyDescent="0.3">
      <c r="A33" s="498"/>
      <c r="B33" s="347" t="s">
        <v>78</v>
      </c>
      <c r="C33" s="347"/>
      <c r="D33" s="348"/>
      <c r="E33" s="348"/>
      <c r="F33" s="348"/>
      <c r="G33" s="348">
        <v>4</v>
      </c>
      <c r="H33" s="348"/>
      <c r="I33" s="342">
        <f t="shared" si="1"/>
        <v>4</v>
      </c>
    </row>
    <row r="34" spans="1:9" ht="16.8" x14ac:dyDescent="0.3">
      <c r="A34" s="498"/>
      <c r="B34" s="347" t="s">
        <v>79</v>
      </c>
      <c r="C34" s="347"/>
      <c r="D34" s="348">
        <v>1</v>
      </c>
      <c r="E34" s="348"/>
      <c r="F34" s="348"/>
      <c r="G34" s="348"/>
      <c r="H34" s="348"/>
      <c r="I34" s="342">
        <f t="shared" si="1"/>
        <v>1</v>
      </c>
    </row>
    <row r="35" spans="1:9" ht="16.8" x14ac:dyDescent="0.3">
      <c r="A35" s="498"/>
      <c r="B35" s="347" t="s">
        <v>80</v>
      </c>
      <c r="C35" s="347"/>
      <c r="D35" s="348"/>
      <c r="E35" s="348">
        <v>2</v>
      </c>
      <c r="F35" s="348"/>
      <c r="G35" s="348"/>
      <c r="H35" s="348"/>
      <c r="I35" s="342">
        <f t="shared" si="1"/>
        <v>2</v>
      </c>
    </row>
    <row r="36" spans="1:9" ht="16.8" x14ac:dyDescent="0.3">
      <c r="A36" s="498"/>
      <c r="B36" s="347" t="s">
        <v>81</v>
      </c>
      <c r="C36" s="347"/>
      <c r="D36" s="348"/>
      <c r="E36" s="348"/>
      <c r="F36" s="348">
        <v>3</v>
      </c>
      <c r="G36" s="348"/>
      <c r="H36" s="348"/>
      <c r="I36" s="342">
        <f t="shared" si="1"/>
        <v>3</v>
      </c>
    </row>
    <row r="37" spans="1:9" ht="16.8" x14ac:dyDescent="0.3">
      <c r="A37" s="499"/>
      <c r="B37" s="347" t="s">
        <v>82</v>
      </c>
      <c r="C37" s="347"/>
      <c r="D37" s="348">
        <v>1</v>
      </c>
      <c r="E37" s="348"/>
      <c r="F37" s="348"/>
      <c r="G37" s="348"/>
      <c r="H37" s="348"/>
      <c r="I37" s="342">
        <f t="shared" si="1"/>
        <v>1</v>
      </c>
    </row>
    <row r="38" spans="1:9" ht="20.399999999999999" x14ac:dyDescent="0.3">
      <c r="A38" s="500" t="s">
        <v>83</v>
      </c>
      <c r="B38" s="349" t="s">
        <v>84</v>
      </c>
      <c r="C38" s="349"/>
      <c r="D38" s="350">
        <f>COUNTA(D39:D62)</f>
        <v>2</v>
      </c>
      <c r="E38" s="350">
        <f t="shared" ref="E38:H38" si="2">COUNTA(E39:E62)</f>
        <v>0</v>
      </c>
      <c r="F38" s="350">
        <f t="shared" si="2"/>
        <v>11</v>
      </c>
      <c r="G38" s="350">
        <f t="shared" si="2"/>
        <v>7</v>
      </c>
      <c r="H38" s="350">
        <f t="shared" si="2"/>
        <v>2</v>
      </c>
      <c r="I38" s="351">
        <f>IFERROR(SUM(I39:I62)/(SUM(D38:H38)*5),0)</f>
        <v>0.66363636363636369</v>
      </c>
    </row>
    <row r="39" spans="1:9" ht="16.8" x14ac:dyDescent="0.3">
      <c r="A39" s="501"/>
      <c r="B39" s="352" t="s">
        <v>85</v>
      </c>
      <c r="C39" s="352"/>
      <c r="D39" s="353"/>
      <c r="E39" s="353"/>
      <c r="F39" s="353">
        <v>3</v>
      </c>
      <c r="G39" s="353"/>
      <c r="H39" s="353"/>
      <c r="I39" s="342">
        <f>SUM(D39:H39)</f>
        <v>3</v>
      </c>
    </row>
    <row r="40" spans="1:9" ht="16.8" x14ac:dyDescent="0.3">
      <c r="A40" s="501"/>
      <c r="B40" s="352" t="s">
        <v>86</v>
      </c>
      <c r="C40" s="352"/>
      <c r="D40" s="353"/>
      <c r="E40" s="353"/>
      <c r="F40" s="353"/>
      <c r="G40" s="353">
        <v>4</v>
      </c>
      <c r="H40" s="353"/>
      <c r="I40" s="342">
        <f>SUM(D40:H40)</f>
        <v>4</v>
      </c>
    </row>
    <row r="41" spans="1:9" ht="16.8" x14ac:dyDescent="0.3">
      <c r="A41" s="501"/>
      <c r="B41" s="352" t="s">
        <v>87</v>
      </c>
      <c r="C41" s="352"/>
      <c r="D41" s="353"/>
      <c r="E41" s="353"/>
      <c r="F41" s="353"/>
      <c r="G41" s="353">
        <v>4</v>
      </c>
      <c r="H41" s="353"/>
      <c r="I41" s="342">
        <f t="shared" ref="I41:I101" si="3">SUM(D41:H41)</f>
        <v>4</v>
      </c>
    </row>
    <row r="42" spans="1:9" ht="16.8" x14ac:dyDescent="0.3">
      <c r="A42" s="501"/>
      <c r="B42" s="352" t="s">
        <v>88</v>
      </c>
      <c r="C42" s="352"/>
      <c r="D42" s="353"/>
      <c r="E42" s="353"/>
      <c r="F42" s="353"/>
      <c r="G42" s="353">
        <v>4</v>
      </c>
      <c r="H42" s="353"/>
      <c r="I42" s="342">
        <f t="shared" si="3"/>
        <v>4</v>
      </c>
    </row>
    <row r="43" spans="1:9" ht="16.8" x14ac:dyDescent="0.3">
      <c r="A43" s="501"/>
      <c r="B43" s="352" t="s">
        <v>89</v>
      </c>
      <c r="C43" s="352"/>
      <c r="D43" s="353"/>
      <c r="E43" s="353"/>
      <c r="F43" s="353">
        <v>3</v>
      </c>
      <c r="G43" s="353"/>
      <c r="H43" s="353"/>
      <c r="I43" s="342">
        <f t="shared" si="3"/>
        <v>3</v>
      </c>
    </row>
    <row r="44" spans="1:9" ht="16.8" x14ac:dyDescent="0.3">
      <c r="A44" s="501"/>
      <c r="B44" s="352" t="s">
        <v>90</v>
      </c>
      <c r="C44" s="352"/>
      <c r="D44" s="353">
        <v>1</v>
      </c>
      <c r="E44" s="353"/>
      <c r="F44" s="353"/>
      <c r="G44" s="353"/>
      <c r="H44" s="353"/>
      <c r="I44" s="342">
        <f t="shared" si="3"/>
        <v>1</v>
      </c>
    </row>
    <row r="45" spans="1:9" ht="16.8" x14ac:dyDescent="0.3">
      <c r="A45" s="501"/>
      <c r="B45" s="352" t="s">
        <v>91</v>
      </c>
      <c r="C45" s="352"/>
      <c r="D45" s="353"/>
      <c r="E45" s="353"/>
      <c r="F45" s="353"/>
      <c r="G45" s="353"/>
      <c r="H45" s="353">
        <v>5</v>
      </c>
      <c r="I45" s="342">
        <f t="shared" si="3"/>
        <v>5</v>
      </c>
    </row>
    <row r="46" spans="1:9" ht="16.8" x14ac:dyDescent="0.3">
      <c r="A46" s="501"/>
      <c r="B46" s="352" t="s">
        <v>92</v>
      </c>
      <c r="C46" s="352"/>
      <c r="D46" s="353"/>
      <c r="E46" s="353"/>
      <c r="F46" s="353"/>
      <c r="G46" s="353">
        <v>4</v>
      </c>
      <c r="H46" s="353"/>
      <c r="I46" s="342">
        <f t="shared" si="3"/>
        <v>4</v>
      </c>
    </row>
    <row r="47" spans="1:9" ht="16.8" x14ac:dyDescent="0.3">
      <c r="A47" s="501"/>
      <c r="B47" s="352" t="s">
        <v>93</v>
      </c>
      <c r="C47" s="352"/>
      <c r="D47" s="353"/>
      <c r="E47" s="353"/>
      <c r="F47" s="353">
        <v>3</v>
      </c>
      <c r="G47" s="353"/>
      <c r="H47" s="353"/>
      <c r="I47" s="342">
        <f t="shared" si="3"/>
        <v>3</v>
      </c>
    </row>
    <row r="48" spans="1:9" ht="16.8" x14ac:dyDescent="0.3">
      <c r="A48" s="501"/>
      <c r="B48" s="352" t="s">
        <v>94</v>
      </c>
      <c r="C48" s="352"/>
      <c r="D48" s="353"/>
      <c r="E48" s="353"/>
      <c r="F48" s="353">
        <v>3</v>
      </c>
      <c r="G48" s="353"/>
      <c r="H48" s="353"/>
      <c r="I48" s="342">
        <f t="shared" si="3"/>
        <v>3</v>
      </c>
    </row>
    <row r="49" spans="1:9" ht="16.8" x14ac:dyDescent="0.3">
      <c r="A49" s="501"/>
      <c r="B49" s="352" t="s">
        <v>95</v>
      </c>
      <c r="C49" s="352"/>
      <c r="D49" s="353"/>
      <c r="E49" s="353"/>
      <c r="F49" s="353">
        <v>3</v>
      </c>
      <c r="G49" s="353"/>
      <c r="H49" s="353"/>
      <c r="I49" s="342">
        <f t="shared" si="3"/>
        <v>3</v>
      </c>
    </row>
    <row r="50" spans="1:9" ht="16.8" x14ac:dyDescent="0.3">
      <c r="A50" s="501"/>
      <c r="B50" s="352" t="s">
        <v>96</v>
      </c>
      <c r="C50" s="352"/>
      <c r="D50" s="353"/>
      <c r="E50" s="353"/>
      <c r="F50" s="353">
        <v>3</v>
      </c>
      <c r="G50" s="353"/>
      <c r="H50" s="353"/>
      <c r="I50" s="342">
        <f t="shared" si="3"/>
        <v>3</v>
      </c>
    </row>
    <row r="51" spans="1:9" ht="16.8" x14ac:dyDescent="0.3">
      <c r="A51" s="501"/>
      <c r="B51" s="352" t="s">
        <v>97</v>
      </c>
      <c r="C51" s="352"/>
      <c r="D51" s="353"/>
      <c r="E51" s="353"/>
      <c r="F51" s="353"/>
      <c r="G51" s="353">
        <v>4</v>
      </c>
      <c r="H51" s="353"/>
      <c r="I51" s="342">
        <f t="shared" si="3"/>
        <v>4</v>
      </c>
    </row>
    <row r="52" spans="1:9" ht="16.8" x14ac:dyDescent="0.3">
      <c r="A52" s="501"/>
      <c r="B52" s="352" t="s">
        <v>98</v>
      </c>
      <c r="C52" s="352"/>
      <c r="D52" s="353"/>
      <c r="E52" s="353"/>
      <c r="F52" s="353">
        <v>3</v>
      </c>
      <c r="G52" s="353"/>
      <c r="H52" s="353"/>
      <c r="I52" s="342">
        <f t="shared" si="3"/>
        <v>3</v>
      </c>
    </row>
    <row r="53" spans="1:9" ht="16.8" x14ac:dyDescent="0.3">
      <c r="A53" s="501"/>
      <c r="B53" s="352" t="s">
        <v>99</v>
      </c>
      <c r="C53" s="352"/>
      <c r="D53" s="353"/>
      <c r="E53" s="353"/>
      <c r="F53" s="353">
        <v>3</v>
      </c>
      <c r="G53" s="353"/>
      <c r="H53" s="353"/>
      <c r="I53" s="342">
        <f t="shared" si="3"/>
        <v>3</v>
      </c>
    </row>
    <row r="54" spans="1:9" ht="16.8" x14ac:dyDescent="0.3">
      <c r="A54" s="501"/>
      <c r="B54" s="352" t="s">
        <v>100</v>
      </c>
      <c r="C54" s="352"/>
      <c r="D54" s="353"/>
      <c r="E54" s="353"/>
      <c r="F54" s="353">
        <v>3</v>
      </c>
      <c r="G54" s="353"/>
      <c r="H54" s="353"/>
      <c r="I54" s="342">
        <f t="shared" si="3"/>
        <v>3</v>
      </c>
    </row>
    <row r="55" spans="1:9" ht="16.8" x14ac:dyDescent="0.3">
      <c r="A55" s="501"/>
      <c r="B55" s="352" t="s">
        <v>101</v>
      </c>
      <c r="C55" s="352"/>
      <c r="D55" s="353"/>
      <c r="E55" s="353"/>
      <c r="F55" s="353"/>
      <c r="G55" s="353"/>
      <c r="H55" s="353">
        <v>5</v>
      </c>
      <c r="I55" s="342">
        <f t="shared" si="3"/>
        <v>5</v>
      </c>
    </row>
    <row r="56" spans="1:9" ht="16.8" x14ac:dyDescent="0.3">
      <c r="A56" s="501"/>
      <c r="B56" s="352" t="s">
        <v>102</v>
      </c>
      <c r="C56" s="352"/>
      <c r="D56" s="353"/>
      <c r="E56" s="353"/>
      <c r="F56" s="353">
        <v>3</v>
      </c>
      <c r="G56" s="353"/>
      <c r="H56" s="353"/>
      <c r="I56" s="342">
        <f t="shared" si="3"/>
        <v>3</v>
      </c>
    </row>
    <row r="57" spans="1:9" ht="16.8" x14ac:dyDescent="0.3">
      <c r="A57" s="501"/>
      <c r="B57" s="352" t="s">
        <v>103</v>
      </c>
      <c r="C57" s="352"/>
      <c r="D57" s="353"/>
      <c r="E57" s="353"/>
      <c r="F57" s="353"/>
      <c r="G57" s="353"/>
      <c r="H57" s="353"/>
      <c r="I57" s="342">
        <f t="shared" si="3"/>
        <v>0</v>
      </c>
    </row>
    <row r="58" spans="1:9" ht="16.8" x14ac:dyDescent="0.3">
      <c r="A58" s="501"/>
      <c r="B58" s="352" t="s">
        <v>104</v>
      </c>
      <c r="C58" s="352"/>
      <c r="D58" s="353"/>
      <c r="E58" s="353"/>
      <c r="F58" s="353"/>
      <c r="G58" s="353"/>
      <c r="H58" s="353"/>
      <c r="I58" s="342">
        <f t="shared" si="3"/>
        <v>0</v>
      </c>
    </row>
    <row r="59" spans="1:9" ht="16.8" x14ac:dyDescent="0.3">
      <c r="A59" s="501"/>
      <c r="B59" s="352" t="s">
        <v>105</v>
      </c>
      <c r="C59" s="352"/>
      <c r="D59" s="353">
        <v>1</v>
      </c>
      <c r="E59" s="353"/>
      <c r="F59" s="353"/>
      <c r="G59" s="353"/>
      <c r="H59" s="353"/>
      <c r="I59" s="342">
        <f t="shared" si="3"/>
        <v>1</v>
      </c>
    </row>
    <row r="60" spans="1:9" ht="16.8" x14ac:dyDescent="0.3">
      <c r="A60" s="501"/>
      <c r="B60" s="352" t="s">
        <v>106</v>
      </c>
      <c r="C60" s="352"/>
      <c r="D60" s="353"/>
      <c r="E60" s="353"/>
      <c r="F60" s="353"/>
      <c r="G60" s="353">
        <v>4</v>
      </c>
      <c r="H60" s="353"/>
      <c r="I60" s="342">
        <f t="shared" si="3"/>
        <v>4</v>
      </c>
    </row>
    <row r="61" spans="1:9" ht="16.8" x14ac:dyDescent="0.3">
      <c r="A61" s="501"/>
      <c r="B61" s="352" t="s">
        <v>107</v>
      </c>
      <c r="C61" s="352"/>
      <c r="D61" s="353"/>
      <c r="E61" s="353"/>
      <c r="F61" s="353"/>
      <c r="G61" s="353">
        <v>4</v>
      </c>
      <c r="H61" s="353"/>
      <c r="I61" s="342">
        <f t="shared" si="3"/>
        <v>4</v>
      </c>
    </row>
    <row r="62" spans="1:9" ht="16.8" x14ac:dyDescent="0.3">
      <c r="A62" s="502"/>
      <c r="B62" s="352" t="s">
        <v>108</v>
      </c>
      <c r="C62" s="352"/>
      <c r="D62" s="353"/>
      <c r="E62" s="353"/>
      <c r="F62" s="353">
        <v>3</v>
      </c>
      <c r="G62" s="353"/>
      <c r="H62" s="353"/>
      <c r="I62" s="342">
        <f t="shared" si="3"/>
        <v>3</v>
      </c>
    </row>
    <row r="63" spans="1:9" ht="20.399999999999999" x14ac:dyDescent="0.3">
      <c r="A63" s="503" t="s">
        <v>109</v>
      </c>
      <c r="B63" s="354" t="s">
        <v>110</v>
      </c>
      <c r="C63" s="354"/>
      <c r="D63" s="355">
        <f>COUNTA(D64:D84)</f>
        <v>0</v>
      </c>
      <c r="E63" s="355">
        <f t="shared" ref="E63:H63" si="4">COUNTA(E64:E84)</f>
        <v>1</v>
      </c>
      <c r="F63" s="355">
        <f t="shared" si="4"/>
        <v>10</v>
      </c>
      <c r="G63" s="355">
        <f t="shared" si="4"/>
        <v>6</v>
      </c>
      <c r="H63" s="355">
        <f t="shared" si="4"/>
        <v>3</v>
      </c>
      <c r="I63" s="356">
        <f>IFERROR(SUM(I64:I84)/(SUM(D63:H63)*5),0)</f>
        <v>0.71</v>
      </c>
    </row>
    <row r="64" spans="1:9" ht="16.8" x14ac:dyDescent="0.3">
      <c r="A64" s="504"/>
      <c r="B64" s="357" t="s">
        <v>111</v>
      </c>
      <c r="C64" s="357"/>
      <c r="D64" s="358"/>
      <c r="E64" s="358"/>
      <c r="F64" s="358"/>
      <c r="G64" s="358"/>
      <c r="H64" s="358">
        <v>5</v>
      </c>
      <c r="I64" s="342">
        <f t="shared" si="3"/>
        <v>5</v>
      </c>
    </row>
    <row r="65" spans="1:9" ht="16.8" x14ac:dyDescent="0.3">
      <c r="A65" s="504"/>
      <c r="B65" s="357" t="s">
        <v>112</v>
      </c>
      <c r="C65" s="357"/>
      <c r="D65" s="358"/>
      <c r="E65" s="358"/>
      <c r="F65" s="358"/>
      <c r="G65" s="358"/>
      <c r="H65" s="358">
        <v>5</v>
      </c>
      <c r="I65" s="342">
        <f t="shared" si="3"/>
        <v>5</v>
      </c>
    </row>
    <row r="66" spans="1:9" ht="16.8" x14ac:dyDescent="0.3">
      <c r="A66" s="504"/>
      <c r="B66" s="357" t="s">
        <v>113</v>
      </c>
      <c r="C66" s="357"/>
      <c r="D66" s="358"/>
      <c r="E66" s="358"/>
      <c r="F66" s="358"/>
      <c r="G66" s="358"/>
      <c r="H66" s="358">
        <v>5</v>
      </c>
      <c r="I66" s="342">
        <f t="shared" si="3"/>
        <v>5</v>
      </c>
    </row>
    <row r="67" spans="1:9" ht="16.8" x14ac:dyDescent="0.3">
      <c r="A67" s="504"/>
      <c r="B67" s="357" t="s">
        <v>114</v>
      </c>
      <c r="C67" s="357"/>
      <c r="D67" s="358"/>
      <c r="E67" s="358"/>
      <c r="F67" s="358">
        <v>3</v>
      </c>
      <c r="G67" s="358"/>
      <c r="H67" s="358"/>
      <c r="I67" s="342">
        <f t="shared" si="3"/>
        <v>3</v>
      </c>
    </row>
    <row r="68" spans="1:9" ht="16.8" x14ac:dyDescent="0.3">
      <c r="A68" s="504"/>
      <c r="B68" s="357" t="s">
        <v>115</v>
      </c>
      <c r="C68" s="357"/>
      <c r="D68" s="358"/>
      <c r="E68" s="358"/>
      <c r="F68" s="358">
        <v>3</v>
      </c>
      <c r="G68" s="358"/>
      <c r="H68" s="358"/>
      <c r="I68" s="342">
        <f t="shared" si="3"/>
        <v>3</v>
      </c>
    </row>
    <row r="69" spans="1:9" ht="16.8" x14ac:dyDescent="0.3">
      <c r="A69" s="504"/>
      <c r="B69" s="357" t="s">
        <v>116</v>
      </c>
      <c r="C69" s="357"/>
      <c r="D69" s="358"/>
      <c r="E69" s="358"/>
      <c r="F69" s="358"/>
      <c r="G69" s="358">
        <v>4</v>
      </c>
      <c r="H69" s="358"/>
      <c r="I69" s="342">
        <f t="shared" si="3"/>
        <v>4</v>
      </c>
    </row>
    <row r="70" spans="1:9" ht="16.8" x14ac:dyDescent="0.3">
      <c r="A70" s="504"/>
      <c r="B70" s="357" t="s">
        <v>117</v>
      </c>
      <c r="C70" s="357"/>
      <c r="D70" s="358"/>
      <c r="E70" s="358"/>
      <c r="F70" s="358">
        <v>3</v>
      </c>
      <c r="G70" s="358"/>
      <c r="H70" s="358"/>
      <c r="I70" s="342">
        <f t="shared" si="3"/>
        <v>3</v>
      </c>
    </row>
    <row r="71" spans="1:9" ht="16.8" x14ac:dyDescent="0.3">
      <c r="A71" s="504"/>
      <c r="B71" s="357" t="s">
        <v>118</v>
      </c>
      <c r="C71" s="357"/>
      <c r="D71" s="358"/>
      <c r="E71" s="358"/>
      <c r="F71" s="358"/>
      <c r="G71" s="358">
        <v>4</v>
      </c>
      <c r="H71" s="358"/>
      <c r="I71" s="342">
        <f t="shared" si="3"/>
        <v>4</v>
      </c>
    </row>
    <row r="72" spans="1:9" ht="16.8" x14ac:dyDescent="0.3">
      <c r="A72" s="504"/>
      <c r="B72" s="357" t="s">
        <v>119</v>
      </c>
      <c r="C72" s="357"/>
      <c r="D72" s="358"/>
      <c r="E72" s="358"/>
      <c r="F72" s="358"/>
      <c r="G72" s="358">
        <v>4</v>
      </c>
      <c r="H72" s="358"/>
      <c r="I72" s="342">
        <f t="shared" si="3"/>
        <v>4</v>
      </c>
    </row>
    <row r="73" spans="1:9" ht="16.8" x14ac:dyDescent="0.3">
      <c r="A73" s="504"/>
      <c r="B73" s="357" t="s">
        <v>120</v>
      </c>
      <c r="C73" s="357"/>
      <c r="D73" s="358"/>
      <c r="E73" s="358"/>
      <c r="F73" s="358">
        <v>3</v>
      </c>
      <c r="G73" s="358"/>
      <c r="H73" s="358"/>
      <c r="I73" s="342">
        <f t="shared" si="3"/>
        <v>3</v>
      </c>
    </row>
    <row r="74" spans="1:9" ht="16.8" x14ac:dyDescent="0.3">
      <c r="A74" s="504"/>
      <c r="B74" s="357" t="s">
        <v>121</v>
      </c>
      <c r="C74" s="357"/>
      <c r="D74" s="358"/>
      <c r="E74" s="358"/>
      <c r="F74" s="358">
        <v>3</v>
      </c>
      <c r="G74" s="358"/>
      <c r="H74" s="358"/>
      <c r="I74" s="342">
        <f t="shared" si="3"/>
        <v>3</v>
      </c>
    </row>
    <row r="75" spans="1:9" ht="16.8" x14ac:dyDescent="0.3">
      <c r="A75" s="504"/>
      <c r="B75" s="357" t="s">
        <v>122</v>
      </c>
      <c r="C75" s="357"/>
      <c r="D75" s="358"/>
      <c r="E75" s="358"/>
      <c r="F75" s="358">
        <v>3</v>
      </c>
      <c r="G75" s="358"/>
      <c r="H75" s="358"/>
      <c r="I75" s="342">
        <f t="shared" si="3"/>
        <v>3</v>
      </c>
    </row>
    <row r="76" spans="1:9" ht="16.8" x14ac:dyDescent="0.3">
      <c r="A76" s="504"/>
      <c r="B76" s="357" t="s">
        <v>123</v>
      </c>
      <c r="C76" s="357"/>
      <c r="D76" s="358"/>
      <c r="E76" s="358"/>
      <c r="F76" s="358"/>
      <c r="G76" s="358">
        <v>4</v>
      </c>
      <c r="H76" s="358"/>
      <c r="I76" s="342">
        <f t="shared" si="3"/>
        <v>4</v>
      </c>
    </row>
    <row r="77" spans="1:9" ht="16.8" x14ac:dyDescent="0.3">
      <c r="A77" s="504"/>
      <c r="B77" s="357" t="s">
        <v>124</v>
      </c>
      <c r="C77" s="357"/>
      <c r="D77" s="358"/>
      <c r="E77" s="358"/>
      <c r="F77" s="358"/>
      <c r="G77" s="358"/>
      <c r="H77" s="358"/>
      <c r="I77" s="342">
        <f t="shared" si="3"/>
        <v>0</v>
      </c>
    </row>
    <row r="78" spans="1:9" ht="16.8" x14ac:dyDescent="0.3">
      <c r="A78" s="504"/>
      <c r="B78" s="357" t="s">
        <v>125</v>
      </c>
      <c r="C78" s="357"/>
      <c r="D78" s="358"/>
      <c r="E78" s="358"/>
      <c r="F78" s="358">
        <v>3</v>
      </c>
      <c r="G78" s="358"/>
      <c r="H78" s="358"/>
      <c r="I78" s="342">
        <f t="shared" si="3"/>
        <v>3</v>
      </c>
    </row>
    <row r="79" spans="1:9" ht="16.8" x14ac:dyDescent="0.3">
      <c r="A79" s="504"/>
      <c r="B79" s="357" t="s">
        <v>126</v>
      </c>
      <c r="C79" s="357"/>
      <c r="D79" s="358"/>
      <c r="E79" s="358">
        <v>2</v>
      </c>
      <c r="F79" s="358"/>
      <c r="G79" s="358"/>
      <c r="H79" s="358"/>
      <c r="I79" s="342">
        <f t="shared" si="3"/>
        <v>2</v>
      </c>
    </row>
    <row r="80" spans="1:9" ht="16.8" x14ac:dyDescent="0.3">
      <c r="A80" s="504"/>
      <c r="B80" s="357" t="s">
        <v>127</v>
      </c>
      <c r="C80" s="357"/>
      <c r="D80" s="358"/>
      <c r="E80" s="358"/>
      <c r="F80" s="358">
        <v>3</v>
      </c>
      <c r="G80" s="358"/>
      <c r="H80" s="358"/>
      <c r="I80" s="342">
        <f t="shared" si="3"/>
        <v>3</v>
      </c>
    </row>
    <row r="81" spans="1:9" ht="16.8" x14ac:dyDescent="0.3">
      <c r="A81" s="504"/>
      <c r="B81" s="357" t="s">
        <v>128</v>
      </c>
      <c r="C81" s="357"/>
      <c r="D81" s="358"/>
      <c r="E81" s="358"/>
      <c r="F81" s="358">
        <v>3</v>
      </c>
      <c r="G81" s="358"/>
      <c r="H81" s="358"/>
      <c r="I81" s="342">
        <f t="shared" si="3"/>
        <v>3</v>
      </c>
    </row>
    <row r="82" spans="1:9" ht="16.8" x14ac:dyDescent="0.3">
      <c r="A82" s="504"/>
      <c r="B82" s="357" t="s">
        <v>129</v>
      </c>
      <c r="C82" s="357"/>
      <c r="D82" s="358"/>
      <c r="E82" s="358"/>
      <c r="F82" s="358"/>
      <c r="G82" s="358">
        <v>4</v>
      </c>
      <c r="H82" s="358"/>
      <c r="I82" s="342">
        <f t="shared" si="3"/>
        <v>4</v>
      </c>
    </row>
    <row r="83" spans="1:9" ht="16.8" x14ac:dyDescent="0.3">
      <c r="A83" s="504"/>
      <c r="B83" s="357" t="s">
        <v>130</v>
      </c>
      <c r="C83" s="357"/>
      <c r="D83" s="358"/>
      <c r="E83" s="358"/>
      <c r="F83" s="358">
        <v>3</v>
      </c>
      <c r="G83" s="358"/>
      <c r="H83" s="358"/>
      <c r="I83" s="342">
        <f t="shared" si="3"/>
        <v>3</v>
      </c>
    </row>
    <row r="84" spans="1:9" ht="16.8" x14ac:dyDescent="0.3">
      <c r="A84" s="505"/>
      <c r="B84" s="357" t="s">
        <v>131</v>
      </c>
      <c r="C84" s="357"/>
      <c r="D84" s="358"/>
      <c r="E84" s="358"/>
      <c r="F84" s="358"/>
      <c r="G84" s="358">
        <v>4</v>
      </c>
      <c r="H84" s="358"/>
      <c r="I84" s="342">
        <f t="shared" si="3"/>
        <v>4</v>
      </c>
    </row>
    <row r="85" spans="1:9" ht="20.399999999999999" x14ac:dyDescent="0.3">
      <c r="A85" s="506" t="s">
        <v>65</v>
      </c>
      <c r="B85" s="359" t="s">
        <v>132</v>
      </c>
      <c r="C85" s="359"/>
      <c r="D85" s="360">
        <f>COUNTA(D86:D92)</f>
        <v>0</v>
      </c>
      <c r="E85" s="360">
        <f t="shared" ref="E85:H85" si="5">COUNTA(E86:E92)</f>
        <v>0</v>
      </c>
      <c r="F85" s="360">
        <f t="shared" si="5"/>
        <v>4</v>
      </c>
      <c r="G85" s="360">
        <f t="shared" si="5"/>
        <v>2</v>
      </c>
      <c r="H85" s="360">
        <f t="shared" si="5"/>
        <v>1</v>
      </c>
      <c r="I85" s="361">
        <f>IFERROR(SUM(I86:I92)/(SUM(D85:H85)*5),0)</f>
        <v>0.7142857142857143</v>
      </c>
    </row>
    <row r="86" spans="1:9" ht="16.8" x14ac:dyDescent="0.3">
      <c r="A86" s="507"/>
      <c r="B86" s="362" t="s">
        <v>133</v>
      </c>
      <c r="C86" s="362"/>
      <c r="D86" s="363"/>
      <c r="E86" s="363"/>
      <c r="F86" s="363">
        <v>3</v>
      </c>
      <c r="G86" s="363"/>
      <c r="H86" s="363"/>
      <c r="I86" s="342">
        <f t="shared" si="3"/>
        <v>3</v>
      </c>
    </row>
    <row r="87" spans="1:9" ht="16.8" x14ac:dyDescent="0.3">
      <c r="A87" s="507"/>
      <c r="B87" s="362" t="s">
        <v>134</v>
      </c>
      <c r="C87" s="362"/>
      <c r="D87" s="363"/>
      <c r="E87" s="363"/>
      <c r="F87" s="363"/>
      <c r="G87" s="363">
        <v>4</v>
      </c>
      <c r="H87" s="363"/>
      <c r="I87" s="342">
        <f t="shared" si="3"/>
        <v>4</v>
      </c>
    </row>
    <row r="88" spans="1:9" ht="16.8" x14ac:dyDescent="0.3">
      <c r="A88" s="507"/>
      <c r="B88" s="362" t="s">
        <v>135</v>
      </c>
      <c r="C88" s="362"/>
      <c r="D88" s="363"/>
      <c r="E88" s="363"/>
      <c r="F88" s="363">
        <v>3</v>
      </c>
      <c r="G88" s="363"/>
      <c r="H88" s="363"/>
      <c r="I88" s="342">
        <f t="shared" si="3"/>
        <v>3</v>
      </c>
    </row>
    <row r="89" spans="1:9" ht="16.8" x14ac:dyDescent="0.3">
      <c r="A89" s="507"/>
      <c r="B89" s="362" t="s">
        <v>136</v>
      </c>
      <c r="C89" s="362"/>
      <c r="D89" s="363"/>
      <c r="E89" s="363"/>
      <c r="F89" s="363"/>
      <c r="G89" s="363">
        <v>4</v>
      </c>
      <c r="H89" s="363"/>
      <c r="I89" s="342">
        <f t="shared" si="3"/>
        <v>4</v>
      </c>
    </row>
    <row r="90" spans="1:9" ht="16.8" x14ac:dyDescent="0.3">
      <c r="A90" s="507"/>
      <c r="B90" s="362" t="s">
        <v>137</v>
      </c>
      <c r="C90" s="362"/>
      <c r="D90" s="363"/>
      <c r="E90" s="363"/>
      <c r="F90" s="363">
        <v>3</v>
      </c>
      <c r="G90" s="363"/>
      <c r="H90" s="363"/>
      <c r="I90" s="342">
        <f t="shared" si="3"/>
        <v>3</v>
      </c>
    </row>
    <row r="91" spans="1:9" ht="16.8" x14ac:dyDescent="0.3">
      <c r="A91" s="507"/>
      <c r="B91" s="362" t="s">
        <v>138</v>
      </c>
      <c r="C91" s="362"/>
      <c r="D91" s="363"/>
      <c r="E91" s="363"/>
      <c r="F91" s="363">
        <v>3</v>
      </c>
      <c r="G91" s="363"/>
      <c r="H91" s="363"/>
      <c r="I91" s="342">
        <f t="shared" si="3"/>
        <v>3</v>
      </c>
    </row>
    <row r="92" spans="1:9" ht="16.8" x14ac:dyDescent="0.3">
      <c r="A92" s="508"/>
      <c r="B92" s="362" t="s">
        <v>139</v>
      </c>
      <c r="C92" s="362"/>
      <c r="D92" s="363"/>
      <c r="E92" s="363"/>
      <c r="F92" s="363"/>
      <c r="G92" s="363"/>
      <c r="H92" s="363">
        <v>5</v>
      </c>
      <c r="I92" s="342">
        <f t="shared" si="3"/>
        <v>5</v>
      </c>
    </row>
    <row r="93" spans="1:9" ht="20.399999999999999" x14ac:dyDescent="0.3">
      <c r="A93" s="486" t="s">
        <v>140</v>
      </c>
      <c r="B93" s="364" t="s">
        <v>141</v>
      </c>
      <c r="C93" s="364"/>
      <c r="D93" s="365">
        <f>COUNTA(D94:D101)</f>
        <v>2</v>
      </c>
      <c r="E93" s="365">
        <f t="shared" ref="E93:H93" si="6">COUNTA(E94:E101)</f>
        <v>2</v>
      </c>
      <c r="F93" s="365">
        <f t="shared" si="6"/>
        <v>3</v>
      </c>
      <c r="G93" s="365">
        <f t="shared" si="6"/>
        <v>1</v>
      </c>
      <c r="H93" s="365">
        <f t="shared" si="6"/>
        <v>0</v>
      </c>
      <c r="I93" s="366">
        <f>IFERROR(SUM(I94:I101)/(SUM(D93:H93)*5),0)</f>
        <v>0.47499999999999998</v>
      </c>
    </row>
    <row r="94" spans="1:9" ht="16.8" x14ac:dyDescent="0.3">
      <c r="A94" s="487"/>
      <c r="B94" s="367" t="s">
        <v>142</v>
      </c>
      <c r="C94" s="367"/>
      <c r="D94" s="368"/>
      <c r="E94" s="368">
        <v>2</v>
      </c>
      <c r="F94" s="368"/>
      <c r="G94" s="368"/>
      <c r="H94" s="368"/>
      <c r="I94" s="342">
        <f t="shared" si="3"/>
        <v>2</v>
      </c>
    </row>
    <row r="95" spans="1:9" ht="16.8" x14ac:dyDescent="0.3">
      <c r="A95" s="487"/>
      <c r="B95" s="367" t="s">
        <v>143</v>
      </c>
      <c r="C95" s="367"/>
      <c r="D95" s="368"/>
      <c r="E95" s="368">
        <v>2</v>
      </c>
      <c r="F95" s="368"/>
      <c r="G95" s="368"/>
      <c r="H95" s="368"/>
      <c r="I95" s="342">
        <f t="shared" si="3"/>
        <v>2</v>
      </c>
    </row>
    <row r="96" spans="1:9" ht="16.8" x14ac:dyDescent="0.3">
      <c r="A96" s="487"/>
      <c r="B96" s="367" t="s">
        <v>144</v>
      </c>
      <c r="C96" s="367"/>
      <c r="D96" s="368"/>
      <c r="E96" s="368"/>
      <c r="F96" s="368"/>
      <c r="G96" s="368">
        <v>4</v>
      </c>
      <c r="H96" s="368"/>
      <c r="I96" s="342">
        <f t="shared" si="3"/>
        <v>4</v>
      </c>
    </row>
    <row r="97" spans="1:9" ht="16.8" x14ac:dyDescent="0.3">
      <c r="A97" s="487"/>
      <c r="B97" s="367" t="s">
        <v>145</v>
      </c>
      <c r="C97" s="367"/>
      <c r="D97" s="368"/>
      <c r="E97" s="368"/>
      <c r="F97" s="368">
        <v>3</v>
      </c>
      <c r="G97" s="368"/>
      <c r="H97" s="368"/>
      <c r="I97" s="342">
        <f t="shared" si="3"/>
        <v>3</v>
      </c>
    </row>
    <row r="98" spans="1:9" ht="16.8" x14ac:dyDescent="0.3">
      <c r="A98" s="487"/>
      <c r="B98" s="367" t="s">
        <v>146</v>
      </c>
      <c r="C98" s="367"/>
      <c r="D98" s="368">
        <v>1</v>
      </c>
      <c r="E98" s="368"/>
      <c r="F98" s="368"/>
      <c r="G98" s="368"/>
      <c r="H98" s="368"/>
      <c r="I98" s="342">
        <f t="shared" si="3"/>
        <v>1</v>
      </c>
    </row>
    <row r="99" spans="1:9" ht="16.8" x14ac:dyDescent="0.3">
      <c r="A99" s="487"/>
      <c r="B99" s="367" t="s">
        <v>147</v>
      </c>
      <c r="C99" s="367"/>
      <c r="D99" s="368"/>
      <c r="E99" s="368"/>
      <c r="F99" s="368">
        <v>3</v>
      </c>
      <c r="G99" s="368"/>
      <c r="H99" s="368"/>
      <c r="I99" s="342">
        <f t="shared" si="3"/>
        <v>3</v>
      </c>
    </row>
    <row r="100" spans="1:9" ht="16.8" x14ac:dyDescent="0.3">
      <c r="A100" s="487"/>
      <c r="B100" s="367" t="s">
        <v>148</v>
      </c>
      <c r="C100" s="367"/>
      <c r="D100" s="368">
        <v>1</v>
      </c>
      <c r="E100" s="368"/>
      <c r="F100" s="368"/>
      <c r="G100" s="368"/>
      <c r="H100" s="368"/>
      <c r="I100" s="342">
        <f t="shared" si="3"/>
        <v>1</v>
      </c>
    </row>
    <row r="101" spans="1:9" ht="16.8" x14ac:dyDescent="0.3">
      <c r="A101" s="488"/>
      <c r="B101" s="367" t="s">
        <v>149</v>
      </c>
      <c r="C101" s="367"/>
      <c r="D101" s="368"/>
      <c r="E101" s="368"/>
      <c r="F101" s="368">
        <v>3</v>
      </c>
      <c r="G101" s="368"/>
      <c r="H101" s="368"/>
      <c r="I101" s="342">
        <f t="shared" si="3"/>
        <v>3</v>
      </c>
    </row>
    <row r="108" spans="1:9" s="176" customFormat="1" x14ac:dyDescent="0.3">
      <c r="A108" s="178" t="s">
        <v>150</v>
      </c>
      <c r="B108" s="178" t="s">
        <v>151</v>
      </c>
      <c r="C108" s="178" t="s">
        <v>152</v>
      </c>
    </row>
    <row r="109" spans="1:9" s="176" customFormat="1" ht="43.2" x14ac:dyDescent="0.3">
      <c r="A109" s="485" t="s">
        <v>153</v>
      </c>
      <c r="B109" s="177" t="s">
        <v>154</v>
      </c>
      <c r="C109" s="177" t="s">
        <v>155</v>
      </c>
    </row>
    <row r="110" spans="1:9" s="176" customFormat="1" ht="43.2" x14ac:dyDescent="0.3">
      <c r="A110" s="485"/>
      <c r="B110" s="177" t="s">
        <v>156</v>
      </c>
      <c r="C110" s="177" t="s">
        <v>157</v>
      </c>
    </row>
    <row r="111" spans="1:9" s="176" customFormat="1" ht="55.2" customHeight="1" x14ac:dyDescent="0.3">
      <c r="A111" s="485" t="s">
        <v>158</v>
      </c>
      <c r="B111" s="177" t="s">
        <v>159</v>
      </c>
      <c r="C111" s="177" t="s">
        <v>160</v>
      </c>
    </row>
    <row r="112" spans="1:9" s="176" customFormat="1" ht="43.2" x14ac:dyDescent="0.3">
      <c r="A112" s="485"/>
      <c r="B112" s="177" t="s">
        <v>161</v>
      </c>
      <c r="C112" s="177" t="s">
        <v>162</v>
      </c>
    </row>
    <row r="113" spans="1:8" s="176" customFormat="1" ht="43.2" x14ac:dyDescent="0.3">
      <c r="A113" s="485" t="s">
        <v>163</v>
      </c>
      <c r="B113" s="177" t="s">
        <v>164</v>
      </c>
      <c r="C113" s="177" t="s">
        <v>165</v>
      </c>
    </row>
    <row r="114" spans="1:8" s="176" customFormat="1" ht="43.2" x14ac:dyDescent="0.3">
      <c r="A114" s="485"/>
      <c r="B114" s="177" t="s">
        <v>166</v>
      </c>
      <c r="C114" s="177" t="s">
        <v>167</v>
      </c>
    </row>
    <row r="115" spans="1:8" s="176" customFormat="1" ht="43.2" x14ac:dyDescent="0.3">
      <c r="A115" s="485" t="s">
        <v>168</v>
      </c>
      <c r="B115" s="177" t="s">
        <v>169</v>
      </c>
      <c r="C115" s="177" t="s">
        <v>170</v>
      </c>
    </row>
    <row r="116" spans="1:8" s="176" customFormat="1" ht="43.2" x14ac:dyDescent="0.3">
      <c r="A116" s="485"/>
      <c r="B116" s="177" t="s">
        <v>171</v>
      </c>
      <c r="C116" s="177" t="s">
        <v>172</v>
      </c>
    </row>
    <row r="117" spans="1:8" s="176" customFormat="1" ht="63" customHeight="1" x14ac:dyDescent="0.3">
      <c r="A117" s="485" t="s">
        <v>173</v>
      </c>
      <c r="B117" s="177" t="s">
        <v>174</v>
      </c>
      <c r="C117" s="177" t="s">
        <v>175</v>
      </c>
    </row>
    <row r="118" spans="1:8" s="176" customFormat="1" ht="54.6" customHeight="1" x14ac:dyDescent="0.3">
      <c r="A118" s="485"/>
      <c r="B118" s="177" t="s">
        <v>176</v>
      </c>
      <c r="C118" s="177" t="s">
        <v>177</v>
      </c>
    </row>
    <row r="119" spans="1:8" s="176" customFormat="1" ht="57.6" x14ac:dyDescent="0.3">
      <c r="A119" s="485" t="s">
        <v>178</v>
      </c>
      <c r="B119" s="177" t="s">
        <v>179</v>
      </c>
      <c r="C119" s="177" t="s">
        <v>180</v>
      </c>
    </row>
    <row r="120" spans="1:8" s="176" customFormat="1" ht="43.2" x14ac:dyDescent="0.3">
      <c r="A120" s="485"/>
      <c r="B120" s="177"/>
      <c r="C120" s="177" t="s">
        <v>181</v>
      </c>
    </row>
    <row r="121" spans="1:8" s="176" customFormat="1" ht="43.2" x14ac:dyDescent="0.3">
      <c r="A121" s="485"/>
      <c r="B121" s="179"/>
      <c r="C121" s="177" t="s">
        <v>182</v>
      </c>
    </row>
    <row r="122" spans="1:8" s="176" customFormat="1" x14ac:dyDescent="0.3">
      <c r="D122" s="101"/>
      <c r="E122" s="101"/>
      <c r="F122" s="101"/>
      <c r="G122" s="101"/>
      <c r="H122" s="101"/>
    </row>
    <row r="123" spans="1:8" s="176" customFormat="1" x14ac:dyDescent="0.3">
      <c r="D123" s="101"/>
      <c r="E123" s="101"/>
      <c r="F123" s="101"/>
      <c r="G123" s="101"/>
      <c r="H123" s="101"/>
    </row>
    <row r="124" spans="1:8" s="176" customFormat="1" x14ac:dyDescent="0.3">
      <c r="D124" s="101"/>
      <c r="E124" s="101"/>
      <c r="F124" s="101"/>
      <c r="G124" s="101"/>
      <c r="H124" s="101"/>
    </row>
    <row r="125" spans="1:8" s="176" customFormat="1" x14ac:dyDescent="0.3">
      <c r="D125" s="101"/>
      <c r="E125" s="101"/>
      <c r="F125" s="101"/>
      <c r="G125" s="101"/>
      <c r="H125" s="101"/>
    </row>
    <row r="126" spans="1:8" s="176" customFormat="1" x14ac:dyDescent="0.3">
      <c r="D126" s="101"/>
      <c r="E126" s="101"/>
      <c r="F126" s="101"/>
      <c r="G126" s="101"/>
      <c r="H126" s="101"/>
    </row>
    <row r="127" spans="1:8" s="176" customFormat="1" x14ac:dyDescent="0.3">
      <c r="D127" s="101"/>
      <c r="E127" s="101"/>
      <c r="F127" s="101"/>
      <c r="G127" s="101"/>
      <c r="H127" s="101"/>
    </row>
    <row r="128" spans="1:8" s="176" customFormat="1" x14ac:dyDescent="0.3">
      <c r="D128" s="101"/>
      <c r="E128" s="101"/>
      <c r="F128" s="101"/>
      <c r="G128" s="101"/>
      <c r="H128" s="101"/>
    </row>
    <row r="129" spans="4:8" s="176" customFormat="1" x14ac:dyDescent="0.3">
      <c r="D129" s="101"/>
      <c r="E129" s="101"/>
      <c r="F129" s="101"/>
      <c r="G129" s="101"/>
      <c r="H129" s="101"/>
    </row>
    <row r="130" spans="4:8" s="176" customFormat="1" x14ac:dyDescent="0.3">
      <c r="D130" s="101"/>
      <c r="E130" s="101"/>
      <c r="F130" s="101"/>
      <c r="G130" s="101"/>
      <c r="H130" s="101"/>
    </row>
    <row r="131" spans="4:8" s="176" customFormat="1" x14ac:dyDescent="0.3">
      <c r="D131" s="101"/>
      <c r="E131" s="101"/>
      <c r="F131" s="101"/>
      <c r="G131" s="101"/>
      <c r="H131" s="101"/>
    </row>
    <row r="132" spans="4:8" s="176" customFormat="1" x14ac:dyDescent="0.3">
      <c r="D132" s="101"/>
      <c r="E132" s="101"/>
      <c r="F132" s="101"/>
      <c r="G132" s="101"/>
      <c r="H132" s="101"/>
    </row>
    <row r="133" spans="4:8" s="176" customFormat="1" x14ac:dyDescent="0.3">
      <c r="D133" s="101"/>
      <c r="E133" s="101"/>
      <c r="F133" s="101"/>
      <c r="G133" s="101"/>
      <c r="H133" s="101"/>
    </row>
    <row r="134" spans="4:8" s="176" customFormat="1" x14ac:dyDescent="0.3">
      <c r="D134" s="101"/>
      <c r="E134" s="101"/>
      <c r="F134" s="101"/>
      <c r="G134" s="101"/>
      <c r="H134" s="101"/>
    </row>
    <row r="135" spans="4:8" s="176" customFormat="1" x14ac:dyDescent="0.3">
      <c r="D135" s="101"/>
      <c r="E135" s="101"/>
      <c r="F135" s="101"/>
      <c r="G135" s="101"/>
      <c r="H135" s="101"/>
    </row>
    <row r="136" spans="4:8" s="176" customFormat="1" x14ac:dyDescent="0.3">
      <c r="D136" s="101"/>
      <c r="E136" s="101"/>
      <c r="F136" s="101"/>
      <c r="G136" s="101"/>
      <c r="H136" s="101"/>
    </row>
    <row r="137" spans="4:8" s="176" customFormat="1" x14ac:dyDescent="0.3">
      <c r="D137" s="101"/>
      <c r="E137" s="101"/>
      <c r="F137" s="101"/>
      <c r="G137" s="101"/>
      <c r="H137" s="101"/>
    </row>
    <row r="138" spans="4:8" s="176" customFormat="1" x14ac:dyDescent="0.3">
      <c r="D138" s="101"/>
      <c r="E138" s="101"/>
      <c r="F138" s="101"/>
      <c r="G138" s="101"/>
      <c r="H138" s="101"/>
    </row>
    <row r="139" spans="4:8" s="176" customFormat="1" x14ac:dyDescent="0.3">
      <c r="D139" s="101"/>
      <c r="E139" s="101"/>
      <c r="F139" s="101"/>
      <c r="G139" s="101"/>
      <c r="H139" s="101"/>
    </row>
    <row r="140" spans="4:8" s="176" customFormat="1" x14ac:dyDescent="0.3">
      <c r="D140" s="101"/>
      <c r="E140" s="101"/>
      <c r="F140" s="101"/>
      <c r="G140" s="101"/>
      <c r="H140" s="101"/>
    </row>
    <row r="141" spans="4:8" s="176" customFormat="1" x14ac:dyDescent="0.3">
      <c r="D141" s="101"/>
      <c r="E141" s="101"/>
      <c r="F141" s="101"/>
      <c r="G141" s="101"/>
      <c r="H141" s="101"/>
    </row>
    <row r="142" spans="4:8" s="176" customFormat="1" x14ac:dyDescent="0.3">
      <c r="D142" s="101"/>
      <c r="E142" s="101"/>
      <c r="F142" s="101"/>
      <c r="G142" s="101"/>
      <c r="H142" s="101"/>
    </row>
  </sheetData>
  <mergeCells count="17">
    <mergeCell ref="B1:T3"/>
    <mergeCell ref="A22:A37"/>
    <mergeCell ref="A38:A62"/>
    <mergeCell ref="A63:A84"/>
    <mergeCell ref="A85:A92"/>
    <mergeCell ref="A93:A101"/>
    <mergeCell ref="A6:A21"/>
    <mergeCell ref="B7:B8"/>
    <mergeCell ref="B9:B10"/>
    <mergeCell ref="B6:C6"/>
    <mergeCell ref="B22:C22"/>
    <mergeCell ref="A119:A121"/>
    <mergeCell ref="A109:A110"/>
    <mergeCell ref="A111:A112"/>
    <mergeCell ref="A113:A114"/>
    <mergeCell ref="A115:A116"/>
    <mergeCell ref="A117:A118"/>
  </mergeCells>
  <conditionalFormatting sqref="D7:D21">
    <cfRule type="cellIs" dxfId="318" priority="38" operator="equal">
      <formula>1</formula>
    </cfRule>
  </conditionalFormatting>
  <conditionalFormatting sqref="E7:E21">
    <cfRule type="cellIs" dxfId="317" priority="37" operator="equal">
      <formula>2</formula>
    </cfRule>
  </conditionalFormatting>
  <conditionalFormatting sqref="F7:F21">
    <cfRule type="cellIs" dxfId="316" priority="36" operator="equal">
      <formula>3</formula>
    </cfRule>
  </conditionalFormatting>
  <conditionalFormatting sqref="G7:G21">
    <cfRule type="cellIs" dxfId="315" priority="35" operator="equal">
      <formula>4</formula>
    </cfRule>
  </conditionalFormatting>
  <conditionalFormatting sqref="H7:H21">
    <cfRule type="cellIs" dxfId="314" priority="34" operator="equal">
      <formula>5</formula>
    </cfRule>
  </conditionalFormatting>
  <conditionalFormatting sqref="I7:I21">
    <cfRule type="colorScale" priority="32">
      <colorScale>
        <cfvo type="min"/>
        <cfvo type="percentile" val="50"/>
        <cfvo type="max"/>
        <color rgb="FFF8696B"/>
        <color rgb="FFFFEB84"/>
        <color rgb="FF63BE7B"/>
      </colorScale>
    </cfRule>
  </conditionalFormatting>
  <conditionalFormatting sqref="I23:I37">
    <cfRule type="colorScale" priority="31">
      <colorScale>
        <cfvo type="min"/>
        <cfvo type="percentile" val="50"/>
        <cfvo type="max"/>
        <color rgb="FFF8696B"/>
        <color rgb="FFFFEB84"/>
        <color rgb="FF63BE7B"/>
      </colorScale>
    </cfRule>
  </conditionalFormatting>
  <conditionalFormatting sqref="I39:I62">
    <cfRule type="colorScale" priority="30">
      <colorScale>
        <cfvo type="min"/>
        <cfvo type="percentile" val="50"/>
        <cfvo type="max"/>
        <color rgb="FFF8696B"/>
        <color rgb="FFFFEB84"/>
        <color rgb="FF63BE7B"/>
      </colorScale>
    </cfRule>
  </conditionalFormatting>
  <conditionalFormatting sqref="I64:I84">
    <cfRule type="colorScale" priority="29">
      <colorScale>
        <cfvo type="min"/>
        <cfvo type="percentile" val="50"/>
        <cfvo type="max"/>
        <color rgb="FFF8696B"/>
        <color rgb="FFFFEB84"/>
        <color rgb="FF63BE7B"/>
      </colorScale>
    </cfRule>
  </conditionalFormatting>
  <conditionalFormatting sqref="I86:I92">
    <cfRule type="colorScale" priority="28">
      <colorScale>
        <cfvo type="min"/>
        <cfvo type="percentile" val="50"/>
        <cfvo type="max"/>
        <color rgb="FFF8696B"/>
        <color rgb="FFFFEB84"/>
        <color rgb="FF63BE7B"/>
      </colorScale>
    </cfRule>
  </conditionalFormatting>
  <conditionalFormatting sqref="I94:I101">
    <cfRule type="colorScale" priority="27">
      <colorScale>
        <cfvo type="min"/>
        <cfvo type="percentile" val="50"/>
        <cfvo type="max"/>
        <color rgb="FFF8696B"/>
        <color rgb="FFFFEB84"/>
        <color rgb="FF63BE7B"/>
      </colorScale>
    </cfRule>
  </conditionalFormatting>
  <conditionalFormatting sqref="D23:D37">
    <cfRule type="cellIs" dxfId="313" priority="26" operator="equal">
      <formula>1</formula>
    </cfRule>
  </conditionalFormatting>
  <conditionalFormatting sqref="E23:E37">
    <cfRule type="cellIs" dxfId="312" priority="25" operator="equal">
      <formula>2</formula>
    </cfRule>
  </conditionalFormatting>
  <conditionalFormatting sqref="F23:F37">
    <cfRule type="cellIs" dxfId="311" priority="24" operator="equal">
      <formula>3</formula>
    </cfRule>
  </conditionalFormatting>
  <conditionalFormatting sqref="G23:G37">
    <cfRule type="cellIs" dxfId="310" priority="23" operator="equal">
      <formula>4</formula>
    </cfRule>
  </conditionalFormatting>
  <conditionalFormatting sqref="H23:H37">
    <cfRule type="cellIs" dxfId="309" priority="22" operator="equal">
      <formula>5</formula>
    </cfRule>
  </conditionalFormatting>
  <conditionalFormatting sqref="D39:D62">
    <cfRule type="cellIs" dxfId="308" priority="21" operator="equal">
      <formula>1</formula>
    </cfRule>
  </conditionalFormatting>
  <conditionalFormatting sqref="E39:E62">
    <cfRule type="cellIs" dxfId="307" priority="20" operator="equal">
      <formula>2</formula>
    </cfRule>
  </conditionalFormatting>
  <conditionalFormatting sqref="F39:F62">
    <cfRule type="cellIs" dxfId="306" priority="19" operator="equal">
      <formula>3</formula>
    </cfRule>
  </conditionalFormatting>
  <conditionalFormatting sqref="G39:G62">
    <cfRule type="cellIs" dxfId="305" priority="18" operator="equal">
      <formula>4</formula>
    </cfRule>
  </conditionalFormatting>
  <conditionalFormatting sqref="H39:H62">
    <cfRule type="cellIs" dxfId="304" priority="17" operator="equal">
      <formula>5</formula>
    </cfRule>
  </conditionalFormatting>
  <conditionalFormatting sqref="D64:D84">
    <cfRule type="cellIs" dxfId="303" priority="16" operator="equal">
      <formula>1</formula>
    </cfRule>
  </conditionalFormatting>
  <conditionalFormatting sqref="E64:E84">
    <cfRule type="cellIs" dxfId="302" priority="15" operator="equal">
      <formula>2</formula>
    </cfRule>
  </conditionalFormatting>
  <conditionalFormatting sqref="F64:F84">
    <cfRule type="cellIs" dxfId="301" priority="14" operator="equal">
      <formula>3</formula>
    </cfRule>
  </conditionalFormatting>
  <conditionalFormatting sqref="G64:G84">
    <cfRule type="cellIs" dxfId="300" priority="13" operator="equal">
      <formula>4</formula>
    </cfRule>
  </conditionalFormatting>
  <conditionalFormatting sqref="H64:H84">
    <cfRule type="cellIs" dxfId="299" priority="12" operator="equal">
      <formula>5</formula>
    </cfRule>
  </conditionalFormatting>
  <conditionalFormatting sqref="D86:D92">
    <cfRule type="cellIs" dxfId="298" priority="11" operator="equal">
      <formula>1</formula>
    </cfRule>
  </conditionalFormatting>
  <conditionalFormatting sqref="E86:E92">
    <cfRule type="cellIs" dxfId="297" priority="10" operator="equal">
      <formula>2</formula>
    </cfRule>
  </conditionalFormatting>
  <conditionalFormatting sqref="F86:F92">
    <cfRule type="cellIs" dxfId="296" priority="9" operator="equal">
      <formula>3</formula>
    </cfRule>
  </conditionalFormatting>
  <conditionalFormatting sqref="G86:G92">
    <cfRule type="cellIs" dxfId="295" priority="8" operator="equal">
      <formula>4</formula>
    </cfRule>
  </conditionalFormatting>
  <conditionalFormatting sqref="H86:H92">
    <cfRule type="cellIs" dxfId="294" priority="7" operator="equal">
      <formula>5</formula>
    </cfRule>
  </conditionalFormatting>
  <conditionalFormatting sqref="D94:D101">
    <cfRule type="cellIs" dxfId="293" priority="6" operator="equal">
      <formula>1</formula>
    </cfRule>
  </conditionalFormatting>
  <conditionalFormatting sqref="E94:E101">
    <cfRule type="cellIs" dxfId="292" priority="5" operator="equal">
      <formula>2</formula>
    </cfRule>
  </conditionalFormatting>
  <conditionalFormatting sqref="F94:F101">
    <cfRule type="cellIs" dxfId="291" priority="4" operator="equal">
      <formula>3</formula>
    </cfRule>
  </conditionalFormatting>
  <conditionalFormatting sqref="G94:G101">
    <cfRule type="cellIs" dxfId="290" priority="3" operator="equal">
      <formula>4</formula>
    </cfRule>
  </conditionalFormatting>
  <conditionalFormatting sqref="H94:H101">
    <cfRule type="cellIs" dxfId="289" priority="2" operator="equal">
      <formula>5</formula>
    </cfRule>
  </conditionalFormatting>
  <conditionalFormatting sqref="L6:L11">
    <cfRule type="colorScale" priority="1">
      <colorScale>
        <cfvo type="min"/>
        <cfvo type="percentile" val="50"/>
        <cfvo type="max"/>
        <color rgb="FFF8696B"/>
        <color rgb="FFFFEB84"/>
        <color rgb="FF63BE7B"/>
      </colorScale>
    </cfRule>
  </conditionalFormatting>
  <dataValidations count="5">
    <dataValidation type="list" allowBlank="1" showInputMessage="1" showErrorMessage="1" sqref="D7:D21 D23:D37 D39:D62 D64:D84 D86:D92 D94:D101" xr:uid="{A2F64C90-8EAE-491D-BCCD-4372275861C9}">
      <formula1>"1"</formula1>
    </dataValidation>
    <dataValidation type="list" allowBlank="1" showInputMessage="1" showErrorMessage="1" sqref="E7:E21 E23:E37 E39:E62 E64:E84 E86:E92 E94:E101" xr:uid="{F3258FF2-37EB-49B4-B4BD-5D5DAD498892}">
      <formula1>"2"</formula1>
    </dataValidation>
    <dataValidation type="list" allowBlank="1" showInputMessage="1" showErrorMessage="1" sqref="F7:F21 F23:F37 F39:F62 F64:F84 F86:F92 F94:F101" xr:uid="{D5586DF8-2E47-49D8-A2F4-FEE68258A324}">
      <formula1>"3"</formula1>
    </dataValidation>
    <dataValidation type="list" allowBlank="1" showInputMessage="1" showErrorMessage="1" sqref="G7:G21 G23:G37 G39:G62 G64:G84 G86:G92 G94:G101" xr:uid="{16B59E19-2E6D-4918-95E0-B66EC76FDAD3}">
      <formula1>"4"</formula1>
    </dataValidation>
    <dataValidation type="list" allowBlank="1" showInputMessage="1" showErrorMessage="1" sqref="H7:H21 H23:H37 H39:H62 H64:H84 H86:H92 H94:H101" xr:uid="{A280C4B4-7754-4B72-9BD4-37DAA7B0A06C}">
      <formula1>"5"</formula1>
    </dataValidation>
  </dataValidations>
  <pageMargins left="0.7" right="0.7" top="0.75" bottom="0.75" header="0.3" footer="0.3"/>
  <pageSetup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CECA1-E6DA-4E07-8193-FAFE276EC2C4}">
  <sheetPr codeName="Hoja4">
    <tabColor rgb="FF00B0F0"/>
  </sheetPr>
  <dimension ref="A2:Q73"/>
  <sheetViews>
    <sheetView showGridLines="0" zoomScale="110" zoomScaleNormal="110" workbookViewId="0">
      <selection activeCell="K6" sqref="K6:M12"/>
    </sheetView>
  </sheetViews>
  <sheetFormatPr baseColWidth="10" defaultColWidth="11.44140625" defaultRowHeight="14.4" x14ac:dyDescent="0.3"/>
  <cols>
    <col min="1" max="1" width="36.6640625" customWidth="1"/>
    <col min="2" max="2" width="62.5546875" bestFit="1" customWidth="1"/>
    <col min="3" max="3" width="22.5546875" style="119" bestFit="1" customWidth="1"/>
    <col min="4" max="5" width="2.6640625" style="119" bestFit="1" customWidth="1"/>
    <col min="6" max="8" width="2.33203125" style="119" bestFit="1" customWidth="1"/>
    <col min="9" max="9" width="23.88671875" style="119" bestFit="1" customWidth="1"/>
    <col min="11" max="11" width="32" bestFit="1" customWidth="1"/>
    <col min="12" max="12" width="17.33203125" bestFit="1" customWidth="1"/>
    <col min="13" max="13" width="13.6640625" bestFit="1" customWidth="1"/>
  </cols>
  <sheetData>
    <row r="2" spans="1:13" x14ac:dyDescent="0.3">
      <c r="A2" s="510" t="s">
        <v>183</v>
      </c>
      <c r="B2" s="510"/>
      <c r="C2" s="510"/>
      <c r="D2" s="510"/>
      <c r="E2" s="510"/>
      <c r="F2" s="510"/>
      <c r="G2" s="510"/>
      <c r="H2" s="510"/>
      <c r="I2" s="510"/>
      <c r="J2" s="510"/>
      <c r="K2" s="510"/>
      <c r="L2" s="510"/>
      <c r="M2" s="510"/>
    </row>
    <row r="3" spans="1:13" x14ac:dyDescent="0.3">
      <c r="A3" s="510"/>
      <c r="B3" s="510"/>
      <c r="C3" s="510"/>
      <c r="D3" s="510"/>
      <c r="E3" s="510"/>
      <c r="F3" s="510"/>
      <c r="G3" s="510"/>
      <c r="H3" s="510"/>
      <c r="I3" s="510"/>
      <c r="J3" s="510"/>
      <c r="K3" s="510"/>
      <c r="L3" s="510"/>
      <c r="M3" s="510"/>
    </row>
    <row r="4" spans="1:13" x14ac:dyDescent="0.3">
      <c r="A4" s="510"/>
      <c r="B4" s="510"/>
      <c r="C4" s="510"/>
      <c r="D4" s="510"/>
      <c r="E4" s="510"/>
      <c r="F4" s="510"/>
      <c r="G4" s="510"/>
      <c r="H4" s="510"/>
      <c r="I4" s="510"/>
      <c r="J4" s="510"/>
      <c r="K4" s="510"/>
      <c r="L4" s="510"/>
      <c r="M4" s="510"/>
    </row>
    <row r="6" spans="1:13" x14ac:dyDescent="0.3">
      <c r="A6" s="513" t="s">
        <v>184</v>
      </c>
      <c r="B6" s="122" t="s">
        <v>185</v>
      </c>
      <c r="C6" s="124" t="s">
        <v>186</v>
      </c>
      <c r="D6" s="122">
        <v>-2</v>
      </c>
      <c r="E6" s="122">
        <v>-1</v>
      </c>
      <c r="F6" s="122">
        <v>0</v>
      </c>
      <c r="G6" s="122">
        <v>1</v>
      </c>
      <c r="H6" s="122">
        <v>2</v>
      </c>
      <c r="I6" s="124" t="s">
        <v>187</v>
      </c>
      <c r="K6" s="148" t="s">
        <v>188</v>
      </c>
      <c r="L6" s="149" t="s">
        <v>189</v>
      </c>
      <c r="M6" s="149" t="s">
        <v>190</v>
      </c>
    </row>
    <row r="7" spans="1:13" x14ac:dyDescent="0.3">
      <c r="A7" s="514"/>
      <c r="B7" s="123" t="s">
        <v>191</v>
      </c>
      <c r="C7" s="121" t="s">
        <v>192</v>
      </c>
      <c r="D7" s="369"/>
      <c r="E7" s="369"/>
      <c r="F7" s="369"/>
      <c r="G7" s="369"/>
      <c r="H7" s="369">
        <v>2</v>
      </c>
      <c r="I7" s="121" t="s">
        <v>193</v>
      </c>
      <c r="K7" s="120" t="s">
        <v>185</v>
      </c>
      <c r="L7" s="146">
        <f>AVERAGE(D7:H22)</f>
        <v>0.9375</v>
      </c>
      <c r="M7" s="147">
        <v>0.2</v>
      </c>
    </row>
    <row r="8" spans="1:13" x14ac:dyDescent="0.3">
      <c r="A8" s="514"/>
      <c r="B8" s="123" t="s">
        <v>194</v>
      </c>
      <c r="C8" s="121" t="s">
        <v>192</v>
      </c>
      <c r="D8" s="369"/>
      <c r="E8" s="369"/>
      <c r="F8" s="369"/>
      <c r="G8" s="369">
        <v>1</v>
      </c>
      <c r="H8" s="369"/>
      <c r="I8" s="121" t="s">
        <v>193</v>
      </c>
      <c r="K8" s="125" t="s">
        <v>195</v>
      </c>
      <c r="L8" s="146">
        <f>AVERAGE(D25:H39)</f>
        <v>-0.42857142857142855</v>
      </c>
      <c r="M8" s="147">
        <v>0.2</v>
      </c>
    </row>
    <row r="9" spans="1:13" x14ac:dyDescent="0.3">
      <c r="A9" s="514"/>
      <c r="B9" s="123" t="s">
        <v>196</v>
      </c>
      <c r="C9" s="121" t="s">
        <v>197</v>
      </c>
      <c r="D9" s="369"/>
      <c r="E9" s="369"/>
      <c r="F9" s="369"/>
      <c r="G9" s="369">
        <v>1</v>
      </c>
      <c r="H9" s="369"/>
      <c r="I9" s="121" t="s">
        <v>198</v>
      </c>
      <c r="K9" s="152" t="s">
        <v>199</v>
      </c>
      <c r="L9" s="146">
        <f>AVERAGE(D42:H53)</f>
        <v>-0.5</v>
      </c>
      <c r="M9" s="147">
        <v>0.2</v>
      </c>
    </row>
    <row r="10" spans="1:13" x14ac:dyDescent="0.3">
      <c r="A10" s="514"/>
      <c r="B10" s="123" t="s">
        <v>200</v>
      </c>
      <c r="C10" s="121" t="s">
        <v>197</v>
      </c>
      <c r="D10" s="369"/>
      <c r="E10" s="369"/>
      <c r="F10" s="369"/>
      <c r="G10" s="369">
        <v>1</v>
      </c>
      <c r="H10" s="369"/>
      <c r="I10" s="121" t="s">
        <v>198</v>
      </c>
      <c r="K10" s="135" t="s">
        <v>201</v>
      </c>
      <c r="L10" s="146">
        <f>AVERAGE(D56:H66)</f>
        <v>0.72727272727272729</v>
      </c>
      <c r="M10" s="147">
        <v>0.2</v>
      </c>
    </row>
    <row r="11" spans="1:13" x14ac:dyDescent="0.3">
      <c r="A11" s="514"/>
      <c r="B11" s="123" t="s">
        <v>202</v>
      </c>
      <c r="C11" s="121" t="s">
        <v>197</v>
      </c>
      <c r="D11" s="369"/>
      <c r="E11" s="369"/>
      <c r="F11" s="369">
        <v>0</v>
      </c>
      <c r="G11" s="369"/>
      <c r="H11" s="369"/>
      <c r="I11" s="121" t="s">
        <v>198</v>
      </c>
      <c r="K11" s="140" t="s">
        <v>203</v>
      </c>
      <c r="L11" s="146">
        <f>AVERAGE(D69:H73)</f>
        <v>-0.2</v>
      </c>
      <c r="M11" s="147">
        <v>0.2</v>
      </c>
    </row>
    <row r="12" spans="1:13" x14ac:dyDescent="0.3">
      <c r="A12" s="514"/>
      <c r="B12" s="123" t="s">
        <v>204</v>
      </c>
      <c r="C12" s="121" t="s">
        <v>205</v>
      </c>
      <c r="D12" s="369"/>
      <c r="E12" s="369"/>
      <c r="F12" s="369"/>
      <c r="G12" s="369"/>
      <c r="H12" s="369">
        <v>2</v>
      </c>
      <c r="I12" s="121" t="s">
        <v>206</v>
      </c>
      <c r="K12" s="145" t="s">
        <v>207</v>
      </c>
      <c r="L12" s="145" t="str">
        <f>+K15</f>
        <v>ATRACTIVO MEDIO</v>
      </c>
      <c r="M12" s="150">
        <f>SUMPRODUCT(M7:M11,L7:L11)</f>
        <v>0.10724025974025975</v>
      </c>
    </row>
    <row r="13" spans="1:13" x14ac:dyDescent="0.3">
      <c r="A13" s="514"/>
      <c r="B13" s="123" t="s">
        <v>208</v>
      </c>
      <c r="C13" s="121" t="s">
        <v>209</v>
      </c>
      <c r="D13" s="369"/>
      <c r="E13" s="369">
        <v>-1</v>
      </c>
      <c r="F13" s="369"/>
      <c r="G13" s="369"/>
      <c r="H13" s="369"/>
      <c r="I13" s="121" t="s">
        <v>210</v>
      </c>
    </row>
    <row r="14" spans="1:13" x14ac:dyDescent="0.3">
      <c r="A14" s="514"/>
      <c r="B14" s="123" t="s">
        <v>211</v>
      </c>
      <c r="C14" s="121" t="s">
        <v>212</v>
      </c>
      <c r="D14" s="369"/>
      <c r="E14" s="369"/>
      <c r="F14" s="369"/>
      <c r="G14" s="369"/>
      <c r="H14" s="369">
        <v>2</v>
      </c>
      <c r="I14" s="121" t="s">
        <v>213</v>
      </c>
      <c r="K14" s="145" t="s">
        <v>214</v>
      </c>
      <c r="L14" s="157" t="s">
        <v>215</v>
      </c>
      <c r="M14" s="118" t="str">
        <f>IF(AND($M$12&gt;=-2,$M$12&lt;=-0.67),$M$12,"")</f>
        <v/>
      </c>
    </row>
    <row r="15" spans="1:13" x14ac:dyDescent="0.3">
      <c r="A15" s="514"/>
      <c r="B15" s="123" t="s">
        <v>216</v>
      </c>
      <c r="C15" s="121" t="s">
        <v>217</v>
      </c>
      <c r="D15" s="369"/>
      <c r="E15" s="369"/>
      <c r="F15" s="369"/>
      <c r="G15" s="369">
        <v>1</v>
      </c>
      <c r="H15" s="369"/>
      <c r="I15" s="121" t="s">
        <v>193</v>
      </c>
      <c r="K15" s="145" t="s">
        <v>218</v>
      </c>
      <c r="L15" s="157" t="s">
        <v>219</v>
      </c>
      <c r="M15" s="153">
        <f>IF(AND($M$12&gt;-0.67,$M$12&lt;=0.67),$M$12,"")</f>
        <v>0.10724025974025975</v>
      </c>
    </row>
    <row r="16" spans="1:13" x14ac:dyDescent="0.3">
      <c r="A16" s="514"/>
      <c r="B16" s="123" t="s">
        <v>220</v>
      </c>
      <c r="C16" s="121" t="s">
        <v>221</v>
      </c>
      <c r="D16" s="369"/>
      <c r="E16" s="369"/>
      <c r="F16" s="369"/>
      <c r="G16" s="369">
        <v>1</v>
      </c>
      <c r="H16" s="369"/>
      <c r="I16" s="121" t="s">
        <v>222</v>
      </c>
      <c r="K16" s="145" t="s">
        <v>223</v>
      </c>
      <c r="L16" s="119" t="s">
        <v>224</v>
      </c>
      <c r="M16" s="118" t="str">
        <f>IF(AND($M$12&gt;0.67,$M$12&lt;=2),$M$12,"")</f>
        <v/>
      </c>
    </row>
    <row r="17" spans="1:17" x14ac:dyDescent="0.3">
      <c r="A17" s="514"/>
      <c r="B17" s="123" t="s">
        <v>225</v>
      </c>
      <c r="C17" s="121" t="s">
        <v>197</v>
      </c>
      <c r="D17" s="369">
        <v>-2</v>
      </c>
      <c r="E17" s="369"/>
      <c r="F17" s="369"/>
      <c r="G17" s="369"/>
      <c r="H17" s="369"/>
      <c r="I17" s="121" t="s">
        <v>198</v>
      </c>
      <c r="P17" s="151"/>
      <c r="Q17" s="28"/>
    </row>
    <row r="18" spans="1:17" x14ac:dyDescent="0.3">
      <c r="A18" s="514"/>
      <c r="B18" s="123" t="s">
        <v>226</v>
      </c>
      <c r="C18" s="121" t="s">
        <v>227</v>
      </c>
      <c r="D18" s="369"/>
      <c r="E18" s="369"/>
      <c r="F18" s="369"/>
      <c r="G18" s="369">
        <v>1</v>
      </c>
      <c r="H18" s="369"/>
      <c r="I18" s="121" t="s">
        <v>228</v>
      </c>
      <c r="P18" s="151"/>
      <c r="Q18" s="28"/>
    </row>
    <row r="19" spans="1:17" x14ac:dyDescent="0.3">
      <c r="A19" s="514"/>
      <c r="B19" s="123" t="s">
        <v>229</v>
      </c>
      <c r="C19" s="121" t="s">
        <v>205</v>
      </c>
      <c r="D19" s="369"/>
      <c r="E19" s="369"/>
      <c r="F19" s="369"/>
      <c r="G19" s="369">
        <v>1</v>
      </c>
      <c r="H19" s="369"/>
      <c r="I19" s="121" t="s">
        <v>206</v>
      </c>
      <c r="P19" s="151"/>
      <c r="Q19" s="28"/>
    </row>
    <row r="20" spans="1:17" x14ac:dyDescent="0.3">
      <c r="A20" s="514"/>
      <c r="B20" s="123" t="s">
        <v>230</v>
      </c>
      <c r="C20" s="121" t="s">
        <v>221</v>
      </c>
      <c r="D20" s="369"/>
      <c r="E20" s="369"/>
      <c r="F20" s="369"/>
      <c r="G20" s="369">
        <v>1</v>
      </c>
      <c r="H20" s="369"/>
      <c r="I20" s="121" t="s">
        <v>231</v>
      </c>
      <c r="P20" s="28"/>
    </row>
    <row r="21" spans="1:17" x14ac:dyDescent="0.3">
      <c r="A21" s="514"/>
      <c r="B21" s="123" t="s">
        <v>232</v>
      </c>
      <c r="C21" s="121" t="s">
        <v>233</v>
      </c>
      <c r="D21" s="369"/>
      <c r="E21" s="369"/>
      <c r="F21" s="369"/>
      <c r="G21" s="369"/>
      <c r="H21" s="369">
        <v>2</v>
      </c>
      <c r="I21" s="121" t="s">
        <v>234</v>
      </c>
      <c r="P21" s="28"/>
    </row>
    <row r="22" spans="1:17" x14ac:dyDescent="0.3">
      <c r="A22" s="514"/>
      <c r="B22" s="123" t="s">
        <v>235</v>
      </c>
      <c r="C22" s="121" t="s">
        <v>222</v>
      </c>
      <c r="D22" s="369"/>
      <c r="E22" s="369"/>
      <c r="F22" s="369"/>
      <c r="G22" s="369"/>
      <c r="H22" s="369">
        <v>2</v>
      </c>
      <c r="I22" s="121" t="s">
        <v>236</v>
      </c>
    </row>
    <row r="24" spans="1:17" x14ac:dyDescent="0.3">
      <c r="A24" s="515" t="s">
        <v>237</v>
      </c>
      <c r="B24" s="127" t="s">
        <v>195</v>
      </c>
      <c r="C24" s="130" t="s">
        <v>186</v>
      </c>
      <c r="D24" s="127">
        <v>-2</v>
      </c>
      <c r="E24" s="127">
        <v>-1</v>
      </c>
      <c r="F24" s="127">
        <v>0</v>
      </c>
      <c r="G24" s="127">
        <v>1</v>
      </c>
      <c r="H24" s="127">
        <v>2</v>
      </c>
      <c r="I24" s="130" t="s">
        <v>187</v>
      </c>
    </row>
    <row r="25" spans="1:17" x14ac:dyDescent="0.3">
      <c r="A25" s="516"/>
      <c r="B25" s="128" t="s">
        <v>238</v>
      </c>
      <c r="C25" s="126" t="s">
        <v>236</v>
      </c>
      <c r="D25" s="369"/>
      <c r="E25" s="369"/>
      <c r="F25" s="369"/>
      <c r="G25" s="369"/>
      <c r="H25" s="369">
        <v>2</v>
      </c>
      <c r="I25" s="126" t="s">
        <v>222</v>
      </c>
    </row>
    <row r="26" spans="1:17" x14ac:dyDescent="0.3">
      <c r="A26" s="516"/>
      <c r="B26" s="128" t="s">
        <v>239</v>
      </c>
      <c r="C26" s="126" t="s">
        <v>240</v>
      </c>
      <c r="D26" s="369"/>
      <c r="E26" s="369"/>
      <c r="F26" s="369"/>
      <c r="G26" s="369">
        <v>1</v>
      </c>
      <c r="H26" s="369"/>
      <c r="I26" s="126" t="s">
        <v>241</v>
      </c>
    </row>
    <row r="27" spans="1:17" x14ac:dyDescent="0.3">
      <c r="A27" s="516"/>
      <c r="B27" s="128" t="s">
        <v>242</v>
      </c>
      <c r="C27" s="126" t="s">
        <v>222</v>
      </c>
      <c r="D27" s="369"/>
      <c r="E27" s="369"/>
      <c r="F27" s="369"/>
      <c r="G27" s="369">
        <v>1</v>
      </c>
      <c r="H27" s="369"/>
      <c r="I27" s="126" t="s">
        <v>236</v>
      </c>
    </row>
    <row r="28" spans="1:17" x14ac:dyDescent="0.3">
      <c r="A28" s="516"/>
      <c r="B28" s="128" t="s">
        <v>243</v>
      </c>
      <c r="C28" s="126" t="s">
        <v>210</v>
      </c>
      <c r="D28" s="369"/>
      <c r="E28" s="369"/>
      <c r="F28" s="369"/>
      <c r="G28" s="369"/>
      <c r="H28" s="369">
        <v>2</v>
      </c>
      <c r="I28" s="126" t="s">
        <v>209</v>
      </c>
    </row>
    <row r="29" spans="1:17" x14ac:dyDescent="0.3">
      <c r="A29" s="516"/>
      <c r="B29" s="128" t="s">
        <v>244</v>
      </c>
      <c r="C29" s="126" t="s">
        <v>236</v>
      </c>
      <c r="D29" s="369"/>
      <c r="E29" s="369"/>
      <c r="F29" s="369"/>
      <c r="G29" s="369">
        <v>1</v>
      </c>
      <c r="H29" s="369"/>
      <c r="I29" s="126" t="s">
        <v>222</v>
      </c>
    </row>
    <row r="30" spans="1:17" x14ac:dyDescent="0.3">
      <c r="A30" s="516"/>
      <c r="B30" s="128" t="s">
        <v>245</v>
      </c>
      <c r="C30" s="126" t="s">
        <v>246</v>
      </c>
      <c r="D30" s="369">
        <v>-2</v>
      </c>
      <c r="E30" s="369"/>
      <c r="F30" s="369"/>
      <c r="G30" s="369"/>
      <c r="H30" s="369"/>
      <c r="I30" s="126" t="s">
        <v>247</v>
      </c>
    </row>
    <row r="31" spans="1:17" x14ac:dyDescent="0.3">
      <c r="A31" s="516"/>
      <c r="B31" s="128" t="s">
        <v>248</v>
      </c>
      <c r="C31" s="126" t="s">
        <v>205</v>
      </c>
      <c r="D31" s="369">
        <v>-2</v>
      </c>
      <c r="E31" s="369"/>
      <c r="F31" s="369"/>
      <c r="G31" s="369"/>
      <c r="H31" s="369"/>
      <c r="I31" s="126" t="s">
        <v>206</v>
      </c>
    </row>
    <row r="32" spans="1:17" x14ac:dyDescent="0.3">
      <c r="A32" s="516"/>
      <c r="B32" s="128" t="s">
        <v>249</v>
      </c>
      <c r="C32" s="126" t="s">
        <v>222</v>
      </c>
      <c r="D32" s="369"/>
      <c r="E32" s="369">
        <v>-1</v>
      </c>
      <c r="F32" s="369"/>
      <c r="G32" s="369"/>
      <c r="H32" s="369"/>
      <c r="I32" s="126" t="s">
        <v>236</v>
      </c>
    </row>
    <row r="33" spans="1:9" x14ac:dyDescent="0.3">
      <c r="A33" s="516"/>
      <c r="B33" s="128" t="s">
        <v>250</v>
      </c>
      <c r="C33" s="126" t="s">
        <v>206</v>
      </c>
      <c r="D33" s="369"/>
      <c r="E33" s="369">
        <v>-1</v>
      </c>
      <c r="F33" s="369"/>
      <c r="G33" s="369"/>
      <c r="H33" s="369"/>
      <c r="I33" s="126" t="s">
        <v>205</v>
      </c>
    </row>
    <row r="34" spans="1:9" x14ac:dyDescent="0.3">
      <c r="A34" s="516"/>
      <c r="B34" s="127" t="s">
        <v>251</v>
      </c>
      <c r="C34" s="154"/>
      <c r="D34" s="155"/>
      <c r="E34" s="155"/>
      <c r="F34" s="155"/>
      <c r="G34" s="155"/>
      <c r="H34" s="155"/>
      <c r="I34" s="156"/>
    </row>
    <row r="35" spans="1:9" x14ac:dyDescent="0.3">
      <c r="A35" s="516"/>
      <c r="B35" s="129" t="s">
        <v>252</v>
      </c>
      <c r="C35" s="126" t="s">
        <v>222</v>
      </c>
      <c r="D35" s="369">
        <v>-2</v>
      </c>
      <c r="E35" s="369"/>
      <c r="F35" s="369"/>
      <c r="G35" s="369"/>
      <c r="H35" s="369"/>
      <c r="I35" s="126" t="s">
        <v>236</v>
      </c>
    </row>
    <row r="36" spans="1:9" x14ac:dyDescent="0.3">
      <c r="A36" s="516"/>
      <c r="B36" s="129" t="s">
        <v>253</v>
      </c>
      <c r="C36" s="126" t="s">
        <v>210</v>
      </c>
      <c r="D36" s="369"/>
      <c r="E36" s="369">
        <v>-1</v>
      </c>
      <c r="F36" s="369"/>
      <c r="G36" s="369"/>
      <c r="H36" s="369"/>
      <c r="I36" s="126" t="s">
        <v>209</v>
      </c>
    </row>
    <row r="37" spans="1:9" x14ac:dyDescent="0.3">
      <c r="A37" s="516"/>
      <c r="B37" s="129" t="s">
        <v>254</v>
      </c>
      <c r="C37" s="126" t="s">
        <v>222</v>
      </c>
      <c r="D37" s="369"/>
      <c r="E37" s="369">
        <v>-1</v>
      </c>
      <c r="F37" s="369"/>
      <c r="G37" s="369"/>
      <c r="H37" s="369"/>
      <c r="I37" s="126" t="s">
        <v>236</v>
      </c>
    </row>
    <row r="38" spans="1:9" x14ac:dyDescent="0.3">
      <c r="A38" s="516"/>
      <c r="B38" s="129" t="s">
        <v>255</v>
      </c>
      <c r="C38" s="126" t="s">
        <v>256</v>
      </c>
      <c r="D38" s="369">
        <v>-2</v>
      </c>
      <c r="E38" s="369"/>
      <c r="F38" s="369"/>
      <c r="G38" s="369"/>
      <c r="H38" s="369"/>
      <c r="I38" s="126" t="s">
        <v>257</v>
      </c>
    </row>
    <row r="39" spans="1:9" x14ac:dyDescent="0.3">
      <c r="A39" s="516"/>
      <c r="B39" s="129" t="s">
        <v>258</v>
      </c>
      <c r="C39" s="126" t="s">
        <v>256</v>
      </c>
      <c r="D39" s="369"/>
      <c r="E39" s="369">
        <v>-1</v>
      </c>
      <c r="F39" s="369"/>
      <c r="G39" s="369"/>
      <c r="H39" s="369"/>
      <c r="I39" s="126" t="s">
        <v>257</v>
      </c>
    </row>
    <row r="41" spans="1:9" x14ac:dyDescent="0.3">
      <c r="A41" s="511" t="s">
        <v>259</v>
      </c>
      <c r="B41" s="132" t="s">
        <v>199</v>
      </c>
      <c r="C41" s="131" t="s">
        <v>186</v>
      </c>
      <c r="D41" s="132">
        <v>-2</v>
      </c>
      <c r="E41" s="132">
        <v>-1</v>
      </c>
      <c r="F41" s="132">
        <v>0</v>
      </c>
      <c r="G41" s="132">
        <v>1</v>
      </c>
      <c r="H41" s="132">
        <v>2</v>
      </c>
      <c r="I41" s="131" t="s">
        <v>187</v>
      </c>
    </row>
    <row r="42" spans="1:9" x14ac:dyDescent="0.3">
      <c r="A42" s="512"/>
      <c r="B42" s="133" t="s">
        <v>260</v>
      </c>
      <c r="C42" s="134" t="s">
        <v>210</v>
      </c>
      <c r="D42" s="369">
        <v>-2</v>
      </c>
      <c r="E42" s="369"/>
      <c r="F42" s="369"/>
      <c r="G42" s="369"/>
      <c r="H42" s="369"/>
      <c r="I42" s="134" t="s">
        <v>209</v>
      </c>
    </row>
    <row r="43" spans="1:9" x14ac:dyDescent="0.3">
      <c r="A43" s="512"/>
      <c r="B43" s="133" t="s">
        <v>261</v>
      </c>
      <c r="C43" s="134" t="s">
        <v>210</v>
      </c>
      <c r="D43" s="369"/>
      <c r="E43" s="369">
        <v>-1</v>
      </c>
      <c r="F43" s="369"/>
      <c r="G43" s="369"/>
      <c r="H43" s="369"/>
      <c r="I43" s="134" t="s">
        <v>209</v>
      </c>
    </row>
    <row r="44" spans="1:9" x14ac:dyDescent="0.3">
      <c r="A44" s="512"/>
      <c r="B44" s="133" t="s">
        <v>262</v>
      </c>
      <c r="C44" s="134" t="s">
        <v>263</v>
      </c>
      <c r="D44" s="369">
        <v>-2</v>
      </c>
      <c r="E44" s="369"/>
      <c r="F44" s="369"/>
      <c r="G44" s="369"/>
      <c r="H44" s="369"/>
      <c r="I44" s="134" t="s">
        <v>264</v>
      </c>
    </row>
    <row r="45" spans="1:9" x14ac:dyDescent="0.3">
      <c r="A45" s="512"/>
      <c r="B45" s="133" t="s">
        <v>265</v>
      </c>
      <c r="C45" s="134" t="s">
        <v>209</v>
      </c>
      <c r="D45" s="369">
        <v>-2</v>
      </c>
      <c r="E45" s="369"/>
      <c r="F45" s="369"/>
      <c r="G45" s="369"/>
      <c r="H45" s="369"/>
      <c r="I45" s="134" t="s">
        <v>210</v>
      </c>
    </row>
    <row r="46" spans="1:9" x14ac:dyDescent="0.3">
      <c r="A46" s="512"/>
      <c r="B46" s="133" t="s">
        <v>266</v>
      </c>
      <c r="C46" s="134" t="s">
        <v>236</v>
      </c>
      <c r="D46" s="369"/>
      <c r="E46" s="369">
        <v>-1</v>
      </c>
      <c r="F46" s="369"/>
      <c r="G46" s="369"/>
      <c r="H46" s="369"/>
      <c r="I46" s="134" t="s">
        <v>222</v>
      </c>
    </row>
    <row r="47" spans="1:9" x14ac:dyDescent="0.3">
      <c r="A47" s="512"/>
      <c r="B47" s="133" t="s">
        <v>267</v>
      </c>
      <c r="C47" s="134" t="s">
        <v>209</v>
      </c>
      <c r="D47" s="369"/>
      <c r="E47" s="369">
        <v>-1</v>
      </c>
      <c r="F47" s="369"/>
      <c r="G47" s="369"/>
      <c r="H47" s="369"/>
      <c r="I47" s="134" t="s">
        <v>210</v>
      </c>
    </row>
    <row r="48" spans="1:9" x14ac:dyDescent="0.3">
      <c r="A48" s="512"/>
      <c r="B48" s="133" t="s">
        <v>268</v>
      </c>
      <c r="C48" s="134" t="s">
        <v>236</v>
      </c>
      <c r="D48" s="369"/>
      <c r="E48" s="369">
        <v>-1</v>
      </c>
      <c r="F48" s="369"/>
      <c r="G48" s="369"/>
      <c r="H48" s="369"/>
      <c r="I48" s="134" t="s">
        <v>222</v>
      </c>
    </row>
    <row r="49" spans="1:9" x14ac:dyDescent="0.3">
      <c r="A49" s="512"/>
      <c r="B49" s="133" t="s">
        <v>269</v>
      </c>
      <c r="C49" s="134" t="s">
        <v>270</v>
      </c>
      <c r="D49" s="369"/>
      <c r="E49" s="369"/>
      <c r="F49" s="369"/>
      <c r="G49" s="369">
        <v>1</v>
      </c>
      <c r="H49" s="369"/>
      <c r="I49" s="134" t="s">
        <v>271</v>
      </c>
    </row>
    <row r="50" spans="1:9" x14ac:dyDescent="0.3">
      <c r="A50" s="512"/>
      <c r="B50" s="133" t="s">
        <v>272</v>
      </c>
      <c r="C50" s="134" t="s">
        <v>222</v>
      </c>
      <c r="D50" s="369"/>
      <c r="E50" s="369"/>
      <c r="F50" s="369"/>
      <c r="G50" s="369"/>
      <c r="H50" s="369">
        <v>2</v>
      </c>
      <c r="I50" s="134" t="s">
        <v>236</v>
      </c>
    </row>
    <row r="51" spans="1:9" x14ac:dyDescent="0.3">
      <c r="A51" s="512"/>
      <c r="B51" s="133" t="s">
        <v>273</v>
      </c>
      <c r="C51" s="134" t="s">
        <v>210</v>
      </c>
      <c r="D51" s="369"/>
      <c r="E51" s="369"/>
      <c r="F51" s="369"/>
      <c r="G51" s="369"/>
      <c r="H51" s="369">
        <v>2</v>
      </c>
      <c r="I51" s="134" t="s">
        <v>209</v>
      </c>
    </row>
    <row r="52" spans="1:9" x14ac:dyDescent="0.3">
      <c r="A52" s="512"/>
      <c r="B52" s="133" t="s">
        <v>274</v>
      </c>
      <c r="C52" s="134" t="s">
        <v>222</v>
      </c>
      <c r="D52" s="369"/>
      <c r="E52" s="369"/>
      <c r="F52" s="369">
        <v>0</v>
      </c>
      <c r="G52" s="369"/>
      <c r="H52" s="369"/>
      <c r="I52" s="134" t="s">
        <v>236</v>
      </c>
    </row>
    <row r="53" spans="1:9" x14ac:dyDescent="0.3">
      <c r="A53" s="512"/>
      <c r="B53" s="133" t="s">
        <v>275</v>
      </c>
      <c r="C53" s="134" t="s">
        <v>222</v>
      </c>
      <c r="D53" s="369"/>
      <c r="E53" s="369">
        <v>-1</v>
      </c>
      <c r="F53" s="369"/>
      <c r="G53" s="369"/>
      <c r="H53" s="369"/>
      <c r="I53" s="134" t="s">
        <v>236</v>
      </c>
    </row>
    <row r="55" spans="1:9" x14ac:dyDescent="0.3">
      <c r="A55" s="517" t="s">
        <v>276</v>
      </c>
      <c r="B55" s="137" t="s">
        <v>201</v>
      </c>
      <c r="C55" s="139" t="s">
        <v>186</v>
      </c>
      <c r="D55" s="137">
        <v>-2</v>
      </c>
      <c r="E55" s="137">
        <v>-1</v>
      </c>
      <c r="F55" s="137">
        <v>0</v>
      </c>
      <c r="G55" s="137">
        <v>1</v>
      </c>
      <c r="H55" s="137">
        <v>2</v>
      </c>
      <c r="I55" s="139" t="s">
        <v>187</v>
      </c>
    </row>
    <row r="56" spans="1:9" x14ac:dyDescent="0.3">
      <c r="A56" s="518"/>
      <c r="B56" s="138" t="s">
        <v>277</v>
      </c>
      <c r="C56" s="136" t="s">
        <v>278</v>
      </c>
      <c r="D56" s="369"/>
      <c r="E56" s="369">
        <v>-1</v>
      </c>
      <c r="F56" s="369"/>
      <c r="G56" s="369"/>
      <c r="H56" s="369"/>
      <c r="I56" s="136" t="s">
        <v>234</v>
      </c>
    </row>
    <row r="57" spans="1:9" x14ac:dyDescent="0.3">
      <c r="A57" s="518"/>
      <c r="B57" s="138" t="s">
        <v>279</v>
      </c>
      <c r="C57" s="136" t="s">
        <v>280</v>
      </c>
      <c r="D57" s="369"/>
      <c r="E57" s="369"/>
      <c r="F57" s="369"/>
      <c r="G57" s="369"/>
      <c r="H57" s="369">
        <v>2</v>
      </c>
      <c r="I57" s="136" t="s">
        <v>281</v>
      </c>
    </row>
    <row r="58" spans="1:9" x14ac:dyDescent="0.3">
      <c r="A58" s="518"/>
      <c r="B58" s="138" t="s">
        <v>282</v>
      </c>
      <c r="C58" s="136" t="s">
        <v>263</v>
      </c>
      <c r="D58" s="369"/>
      <c r="E58" s="369"/>
      <c r="F58" s="369"/>
      <c r="G58" s="369">
        <v>1</v>
      </c>
      <c r="H58" s="369"/>
      <c r="I58" s="136" t="s">
        <v>264</v>
      </c>
    </row>
    <row r="59" spans="1:9" x14ac:dyDescent="0.3">
      <c r="A59" s="518"/>
      <c r="B59" s="138" t="s">
        <v>283</v>
      </c>
      <c r="C59" s="136" t="s">
        <v>236</v>
      </c>
      <c r="D59" s="369"/>
      <c r="E59" s="369"/>
      <c r="F59" s="369"/>
      <c r="G59" s="369">
        <v>1</v>
      </c>
      <c r="H59" s="369"/>
      <c r="I59" s="136" t="s">
        <v>222</v>
      </c>
    </row>
    <row r="60" spans="1:9" x14ac:dyDescent="0.3">
      <c r="A60" s="518"/>
      <c r="B60" s="138" t="s">
        <v>284</v>
      </c>
      <c r="C60" s="136" t="s">
        <v>285</v>
      </c>
      <c r="D60" s="369"/>
      <c r="E60" s="369"/>
      <c r="F60" s="369"/>
      <c r="G60" s="369">
        <v>1</v>
      </c>
      <c r="H60" s="369"/>
      <c r="I60" s="136" t="s">
        <v>286</v>
      </c>
    </row>
    <row r="61" spans="1:9" x14ac:dyDescent="0.3">
      <c r="A61" s="518"/>
      <c r="B61" s="138" t="s">
        <v>287</v>
      </c>
      <c r="C61" s="136" t="s">
        <v>236</v>
      </c>
      <c r="D61" s="369"/>
      <c r="E61" s="369"/>
      <c r="F61" s="369"/>
      <c r="G61" s="369"/>
      <c r="H61" s="369">
        <v>2</v>
      </c>
      <c r="I61" s="136" t="s">
        <v>222</v>
      </c>
    </row>
    <row r="62" spans="1:9" x14ac:dyDescent="0.3">
      <c r="A62" s="518"/>
      <c r="B62" s="138" t="s">
        <v>288</v>
      </c>
      <c r="C62" s="136" t="s">
        <v>236</v>
      </c>
      <c r="D62" s="369"/>
      <c r="E62" s="369">
        <v>-1</v>
      </c>
      <c r="F62" s="369"/>
      <c r="G62" s="369"/>
      <c r="H62" s="369"/>
      <c r="I62" s="136" t="s">
        <v>222</v>
      </c>
    </row>
    <row r="63" spans="1:9" x14ac:dyDescent="0.3">
      <c r="A63" s="518"/>
      <c r="B63" s="138" t="s">
        <v>289</v>
      </c>
      <c r="C63" s="136" t="s">
        <v>210</v>
      </c>
      <c r="D63" s="369"/>
      <c r="E63" s="369"/>
      <c r="F63" s="369"/>
      <c r="G63" s="369">
        <v>1</v>
      </c>
      <c r="H63" s="369"/>
      <c r="I63" s="136" t="s">
        <v>209</v>
      </c>
    </row>
    <row r="64" spans="1:9" x14ac:dyDescent="0.3">
      <c r="A64" s="518"/>
      <c r="B64" s="138" t="s">
        <v>290</v>
      </c>
      <c r="C64" s="136" t="s">
        <v>210</v>
      </c>
      <c r="D64" s="369"/>
      <c r="E64" s="369">
        <v>-1</v>
      </c>
      <c r="F64" s="369"/>
      <c r="G64" s="369"/>
      <c r="H64" s="369"/>
      <c r="I64" s="136" t="s">
        <v>209</v>
      </c>
    </row>
    <row r="65" spans="1:9" x14ac:dyDescent="0.3">
      <c r="A65" s="518"/>
      <c r="B65" s="138" t="s">
        <v>291</v>
      </c>
      <c r="C65" s="136" t="s">
        <v>210</v>
      </c>
      <c r="D65" s="369"/>
      <c r="E65" s="369"/>
      <c r="F65" s="369"/>
      <c r="G65" s="369">
        <v>1</v>
      </c>
      <c r="H65" s="369"/>
      <c r="I65" s="136" t="s">
        <v>209</v>
      </c>
    </row>
    <row r="66" spans="1:9" x14ac:dyDescent="0.3">
      <c r="A66" s="518"/>
      <c r="B66" s="138" t="s">
        <v>292</v>
      </c>
      <c r="C66" s="136" t="s">
        <v>256</v>
      </c>
      <c r="D66" s="369"/>
      <c r="E66" s="369"/>
      <c r="F66" s="369"/>
      <c r="G66" s="369"/>
      <c r="H66" s="369">
        <v>2</v>
      </c>
      <c r="I66" s="136" t="s">
        <v>257</v>
      </c>
    </row>
    <row r="68" spans="1:9" x14ac:dyDescent="0.3">
      <c r="A68" s="509" t="s">
        <v>293</v>
      </c>
      <c r="B68" s="142" t="s">
        <v>203</v>
      </c>
      <c r="C68" s="144" t="s">
        <v>186</v>
      </c>
      <c r="D68" s="142">
        <v>-2</v>
      </c>
      <c r="E68" s="142">
        <v>-1</v>
      </c>
      <c r="F68" s="142">
        <v>0</v>
      </c>
      <c r="G68" s="142">
        <v>1</v>
      </c>
      <c r="H68" s="142">
        <v>2</v>
      </c>
      <c r="I68" s="144" t="s">
        <v>187</v>
      </c>
    </row>
    <row r="69" spans="1:9" x14ac:dyDescent="0.3">
      <c r="A69" s="509"/>
      <c r="B69" s="143" t="s">
        <v>294</v>
      </c>
      <c r="C69" s="141" t="s">
        <v>198</v>
      </c>
      <c r="D69" s="369">
        <v>-2</v>
      </c>
      <c r="E69" s="369"/>
      <c r="F69" s="369"/>
      <c r="G69" s="369"/>
      <c r="H69" s="369"/>
      <c r="I69" s="141" t="s">
        <v>197</v>
      </c>
    </row>
    <row r="70" spans="1:9" x14ac:dyDescent="0.3">
      <c r="A70" s="509"/>
      <c r="B70" s="143" t="s">
        <v>295</v>
      </c>
      <c r="C70" s="141" t="s">
        <v>296</v>
      </c>
      <c r="D70" s="369"/>
      <c r="E70" s="369">
        <v>-1</v>
      </c>
      <c r="F70" s="369"/>
      <c r="G70" s="369"/>
      <c r="H70" s="369"/>
      <c r="I70" s="141" t="s">
        <v>297</v>
      </c>
    </row>
    <row r="71" spans="1:9" x14ac:dyDescent="0.3">
      <c r="A71" s="509"/>
      <c r="B71" s="143" t="s">
        <v>298</v>
      </c>
      <c r="C71" s="141" t="s">
        <v>205</v>
      </c>
      <c r="D71" s="369"/>
      <c r="E71" s="369"/>
      <c r="F71" s="369">
        <v>0</v>
      </c>
      <c r="G71" s="369"/>
      <c r="H71" s="369"/>
      <c r="I71" s="141" t="s">
        <v>206</v>
      </c>
    </row>
    <row r="72" spans="1:9" x14ac:dyDescent="0.3">
      <c r="A72" s="509"/>
      <c r="B72" s="143" t="s">
        <v>299</v>
      </c>
      <c r="C72" s="141" t="s">
        <v>256</v>
      </c>
      <c r="D72" s="369"/>
      <c r="E72" s="369"/>
      <c r="F72" s="369"/>
      <c r="G72" s="369">
        <v>1</v>
      </c>
      <c r="H72" s="369"/>
      <c r="I72" s="141" t="s">
        <v>257</v>
      </c>
    </row>
    <row r="73" spans="1:9" x14ac:dyDescent="0.3">
      <c r="A73" s="509"/>
      <c r="B73" s="143" t="s">
        <v>300</v>
      </c>
      <c r="C73" s="141" t="s">
        <v>210</v>
      </c>
      <c r="D73" s="369"/>
      <c r="E73" s="369"/>
      <c r="F73" s="369"/>
      <c r="G73" s="369">
        <v>1</v>
      </c>
      <c r="H73" s="369"/>
      <c r="I73" s="141" t="s">
        <v>209</v>
      </c>
    </row>
  </sheetData>
  <mergeCells count="6">
    <mergeCell ref="A68:A73"/>
    <mergeCell ref="A2:M4"/>
    <mergeCell ref="A41:A53"/>
    <mergeCell ref="A6:A22"/>
    <mergeCell ref="A24:A39"/>
    <mergeCell ref="A55:A66"/>
  </mergeCells>
  <conditionalFormatting sqref="D7:D22">
    <cfRule type="cellIs" dxfId="288" priority="417" operator="equal">
      <formula>1</formula>
    </cfRule>
  </conditionalFormatting>
  <conditionalFormatting sqref="E7:E22">
    <cfRule type="cellIs" dxfId="287" priority="416" operator="equal">
      <formula>2</formula>
    </cfRule>
  </conditionalFormatting>
  <conditionalFormatting sqref="F7:F22">
    <cfRule type="cellIs" dxfId="286" priority="415" operator="equal">
      <formula>3</formula>
    </cfRule>
  </conditionalFormatting>
  <conditionalFormatting sqref="G7:G22">
    <cfRule type="cellIs" dxfId="285" priority="414" operator="equal">
      <formula>4</formula>
    </cfRule>
  </conditionalFormatting>
  <conditionalFormatting sqref="H7:H22">
    <cfRule type="cellIs" dxfId="284" priority="413" operator="equal">
      <formula>5</formula>
    </cfRule>
  </conditionalFormatting>
  <conditionalFormatting sqref="D8">
    <cfRule type="cellIs" dxfId="283" priority="354" operator="equal">
      <formula>1</formula>
    </cfRule>
  </conditionalFormatting>
  <conditionalFormatting sqref="E8">
    <cfRule type="cellIs" dxfId="282" priority="353" operator="equal">
      <formula>2</formula>
    </cfRule>
  </conditionalFormatting>
  <conditionalFormatting sqref="F8">
    <cfRule type="cellIs" dxfId="281" priority="352" operator="equal">
      <formula>3</formula>
    </cfRule>
  </conditionalFormatting>
  <conditionalFormatting sqref="G8">
    <cfRule type="cellIs" dxfId="280" priority="351" operator="equal">
      <formula>4</formula>
    </cfRule>
  </conditionalFormatting>
  <conditionalFormatting sqref="H8">
    <cfRule type="cellIs" dxfId="279" priority="350" operator="equal">
      <formula>5</formula>
    </cfRule>
  </conditionalFormatting>
  <conditionalFormatting sqref="D9">
    <cfRule type="cellIs" dxfId="278" priority="349" operator="equal">
      <formula>1</formula>
    </cfRule>
  </conditionalFormatting>
  <conditionalFormatting sqref="E9">
    <cfRule type="cellIs" dxfId="277" priority="348" operator="equal">
      <formula>2</formula>
    </cfRule>
  </conditionalFormatting>
  <conditionalFormatting sqref="F9">
    <cfRule type="cellIs" dxfId="276" priority="347" operator="equal">
      <formula>3</formula>
    </cfRule>
  </conditionalFormatting>
  <conditionalFormatting sqref="G9">
    <cfRule type="cellIs" dxfId="275" priority="346" operator="equal">
      <formula>4</formula>
    </cfRule>
  </conditionalFormatting>
  <conditionalFormatting sqref="H9">
    <cfRule type="cellIs" dxfId="274" priority="345" operator="equal">
      <formula>5</formula>
    </cfRule>
  </conditionalFormatting>
  <conditionalFormatting sqref="D10">
    <cfRule type="cellIs" dxfId="273" priority="344" operator="equal">
      <formula>1</formula>
    </cfRule>
  </conditionalFormatting>
  <conditionalFormatting sqref="E10">
    <cfRule type="cellIs" dxfId="272" priority="343" operator="equal">
      <formula>2</formula>
    </cfRule>
  </conditionalFormatting>
  <conditionalFormatting sqref="F10">
    <cfRule type="cellIs" dxfId="271" priority="342" operator="equal">
      <formula>3</formula>
    </cfRule>
  </conditionalFormatting>
  <conditionalFormatting sqref="G10">
    <cfRule type="cellIs" dxfId="270" priority="341" operator="equal">
      <formula>4</formula>
    </cfRule>
  </conditionalFormatting>
  <conditionalFormatting sqref="H10">
    <cfRule type="cellIs" dxfId="269" priority="340" operator="equal">
      <formula>5</formula>
    </cfRule>
  </conditionalFormatting>
  <conditionalFormatting sqref="D7:H22">
    <cfRule type="colorScale" priority="9">
      <colorScale>
        <cfvo type="min"/>
        <cfvo type="percentile" val="50"/>
        <cfvo type="max"/>
        <color rgb="FFF8696B"/>
        <color rgb="FFFCFCFF"/>
        <color rgb="FF63BE7B"/>
      </colorScale>
    </cfRule>
  </conditionalFormatting>
  <conditionalFormatting sqref="D7:D22">
    <cfRule type="cellIs" dxfId="268" priority="307" operator="equal">
      <formula>2</formula>
    </cfRule>
  </conditionalFormatting>
  <conditionalFormatting sqref="E7:E22">
    <cfRule type="cellIs" dxfId="267" priority="306" operator="equal">
      <formula>1</formula>
    </cfRule>
  </conditionalFormatting>
  <conditionalFormatting sqref="E7:E22">
    <cfRule type="cellIs" dxfId="266" priority="305" operator="equal">
      <formula>1</formula>
    </cfRule>
  </conditionalFormatting>
  <conditionalFormatting sqref="D13">
    <cfRule type="cellIs" dxfId="265" priority="304" operator="equal">
      <formula>1</formula>
    </cfRule>
  </conditionalFormatting>
  <conditionalFormatting sqref="E13">
    <cfRule type="cellIs" dxfId="264" priority="303" operator="equal">
      <formula>2</formula>
    </cfRule>
  </conditionalFormatting>
  <conditionalFormatting sqref="F13">
    <cfRule type="cellIs" dxfId="263" priority="302" operator="equal">
      <formula>3</formula>
    </cfRule>
  </conditionalFormatting>
  <conditionalFormatting sqref="G13">
    <cfRule type="cellIs" dxfId="262" priority="301" operator="equal">
      <formula>4</formula>
    </cfRule>
  </conditionalFormatting>
  <conditionalFormatting sqref="H13">
    <cfRule type="cellIs" dxfId="261" priority="300" operator="equal">
      <formula>5</formula>
    </cfRule>
  </conditionalFormatting>
  <conditionalFormatting sqref="D14">
    <cfRule type="cellIs" dxfId="260" priority="299" operator="equal">
      <formula>1</formula>
    </cfRule>
  </conditionalFormatting>
  <conditionalFormatting sqref="E14">
    <cfRule type="cellIs" dxfId="259" priority="298" operator="equal">
      <formula>2</formula>
    </cfRule>
  </conditionalFormatting>
  <conditionalFormatting sqref="F14">
    <cfRule type="cellIs" dxfId="258" priority="297" operator="equal">
      <formula>3</formula>
    </cfRule>
  </conditionalFormatting>
  <conditionalFormatting sqref="G14">
    <cfRule type="cellIs" dxfId="257" priority="296" operator="equal">
      <formula>4</formula>
    </cfRule>
  </conditionalFormatting>
  <conditionalFormatting sqref="H14">
    <cfRule type="cellIs" dxfId="256" priority="295" operator="equal">
      <formula>5</formula>
    </cfRule>
  </conditionalFormatting>
  <conditionalFormatting sqref="D15">
    <cfRule type="cellIs" dxfId="255" priority="294" operator="equal">
      <formula>1</formula>
    </cfRule>
  </conditionalFormatting>
  <conditionalFormatting sqref="E15">
    <cfRule type="cellIs" dxfId="254" priority="293" operator="equal">
      <formula>2</formula>
    </cfRule>
  </conditionalFormatting>
  <conditionalFormatting sqref="F15">
    <cfRule type="cellIs" dxfId="253" priority="292" operator="equal">
      <formula>3</formula>
    </cfRule>
  </conditionalFormatting>
  <conditionalFormatting sqref="G15">
    <cfRule type="cellIs" dxfId="252" priority="291" operator="equal">
      <formula>4</formula>
    </cfRule>
  </conditionalFormatting>
  <conditionalFormatting sqref="H15">
    <cfRule type="cellIs" dxfId="251" priority="290" operator="equal">
      <formula>5</formula>
    </cfRule>
  </conditionalFormatting>
  <conditionalFormatting sqref="D18">
    <cfRule type="cellIs" dxfId="250" priority="289" operator="equal">
      <formula>1</formula>
    </cfRule>
  </conditionalFormatting>
  <conditionalFormatting sqref="E18">
    <cfRule type="cellIs" dxfId="249" priority="288" operator="equal">
      <formula>2</formula>
    </cfRule>
  </conditionalFormatting>
  <conditionalFormatting sqref="F18">
    <cfRule type="cellIs" dxfId="248" priority="287" operator="equal">
      <formula>3</formula>
    </cfRule>
  </conditionalFormatting>
  <conditionalFormatting sqref="G18">
    <cfRule type="cellIs" dxfId="247" priority="286" operator="equal">
      <formula>4</formula>
    </cfRule>
  </conditionalFormatting>
  <conditionalFormatting sqref="H18">
    <cfRule type="cellIs" dxfId="246" priority="285" operator="equal">
      <formula>5</formula>
    </cfRule>
  </conditionalFormatting>
  <conditionalFormatting sqref="D19">
    <cfRule type="cellIs" dxfId="245" priority="284" operator="equal">
      <formula>1</formula>
    </cfRule>
  </conditionalFormatting>
  <conditionalFormatting sqref="E19">
    <cfRule type="cellIs" dxfId="244" priority="283" operator="equal">
      <formula>2</formula>
    </cfRule>
  </conditionalFormatting>
  <conditionalFormatting sqref="F19">
    <cfRule type="cellIs" dxfId="243" priority="282" operator="equal">
      <formula>3</formula>
    </cfRule>
  </conditionalFormatting>
  <conditionalFormatting sqref="G19">
    <cfRule type="cellIs" dxfId="242" priority="281" operator="equal">
      <formula>4</formula>
    </cfRule>
  </conditionalFormatting>
  <conditionalFormatting sqref="H19">
    <cfRule type="cellIs" dxfId="241" priority="280" operator="equal">
      <formula>5</formula>
    </cfRule>
  </conditionalFormatting>
  <conditionalFormatting sqref="D20">
    <cfRule type="cellIs" dxfId="240" priority="279" operator="equal">
      <formula>1</formula>
    </cfRule>
  </conditionalFormatting>
  <conditionalFormatting sqref="E20">
    <cfRule type="cellIs" dxfId="239" priority="278" operator="equal">
      <formula>2</formula>
    </cfRule>
  </conditionalFormatting>
  <conditionalFormatting sqref="F20">
    <cfRule type="cellIs" dxfId="238" priority="277" operator="equal">
      <formula>3</formula>
    </cfRule>
  </conditionalFormatting>
  <conditionalFormatting sqref="G20">
    <cfRule type="cellIs" dxfId="237" priority="276" operator="equal">
      <formula>4</formula>
    </cfRule>
  </conditionalFormatting>
  <conditionalFormatting sqref="H20">
    <cfRule type="cellIs" dxfId="236" priority="275" operator="equal">
      <formula>5</formula>
    </cfRule>
  </conditionalFormatting>
  <conditionalFormatting sqref="D25:D33">
    <cfRule type="cellIs" dxfId="235" priority="210" operator="equal">
      <formula>1</formula>
    </cfRule>
  </conditionalFormatting>
  <conditionalFormatting sqref="E25:E33">
    <cfRule type="cellIs" dxfId="234" priority="209" operator="equal">
      <formula>2</formula>
    </cfRule>
  </conditionalFormatting>
  <conditionalFormatting sqref="F25:F33">
    <cfRule type="cellIs" dxfId="233" priority="208" operator="equal">
      <formula>3</formula>
    </cfRule>
  </conditionalFormatting>
  <conditionalFormatting sqref="G25:G33">
    <cfRule type="cellIs" dxfId="232" priority="207" operator="equal">
      <formula>4</formula>
    </cfRule>
  </conditionalFormatting>
  <conditionalFormatting sqref="H25:H33">
    <cfRule type="cellIs" dxfId="231" priority="206" operator="equal">
      <formula>5</formula>
    </cfRule>
  </conditionalFormatting>
  <conditionalFormatting sqref="D26">
    <cfRule type="cellIs" dxfId="230" priority="205" operator="equal">
      <formula>1</formula>
    </cfRule>
  </conditionalFormatting>
  <conditionalFormatting sqref="E26">
    <cfRule type="cellIs" dxfId="229" priority="204" operator="equal">
      <formula>2</formula>
    </cfRule>
  </conditionalFormatting>
  <conditionalFormatting sqref="F26">
    <cfRule type="cellIs" dxfId="228" priority="203" operator="equal">
      <formula>3</formula>
    </cfRule>
  </conditionalFormatting>
  <conditionalFormatting sqref="G26">
    <cfRule type="cellIs" dxfId="227" priority="202" operator="equal">
      <formula>4</formula>
    </cfRule>
  </conditionalFormatting>
  <conditionalFormatting sqref="H26">
    <cfRule type="cellIs" dxfId="226" priority="201" operator="equal">
      <formula>5</formula>
    </cfRule>
  </conditionalFormatting>
  <conditionalFormatting sqref="D27">
    <cfRule type="cellIs" dxfId="225" priority="200" operator="equal">
      <formula>1</formula>
    </cfRule>
  </conditionalFormatting>
  <conditionalFormatting sqref="E27">
    <cfRule type="cellIs" dxfId="224" priority="199" operator="equal">
      <formula>2</formula>
    </cfRule>
  </conditionalFormatting>
  <conditionalFormatting sqref="F27">
    <cfRule type="cellIs" dxfId="223" priority="198" operator="equal">
      <formula>3</formula>
    </cfRule>
  </conditionalFormatting>
  <conditionalFormatting sqref="G27">
    <cfRule type="cellIs" dxfId="222" priority="197" operator="equal">
      <formula>4</formula>
    </cfRule>
  </conditionalFormatting>
  <conditionalFormatting sqref="H27">
    <cfRule type="cellIs" dxfId="221" priority="196" operator="equal">
      <formula>5</formula>
    </cfRule>
  </conditionalFormatting>
  <conditionalFormatting sqref="D28">
    <cfRule type="cellIs" dxfId="220" priority="195" operator="equal">
      <formula>1</formula>
    </cfRule>
  </conditionalFormatting>
  <conditionalFormatting sqref="E28">
    <cfRule type="cellIs" dxfId="219" priority="194" operator="equal">
      <formula>2</formula>
    </cfRule>
  </conditionalFormatting>
  <conditionalFormatting sqref="F28">
    <cfRule type="cellIs" dxfId="218" priority="193" operator="equal">
      <formula>3</formula>
    </cfRule>
  </conditionalFormatting>
  <conditionalFormatting sqref="G28">
    <cfRule type="cellIs" dxfId="217" priority="192" operator="equal">
      <formula>4</formula>
    </cfRule>
  </conditionalFormatting>
  <conditionalFormatting sqref="H28">
    <cfRule type="cellIs" dxfId="216" priority="191" operator="equal">
      <formula>5</formula>
    </cfRule>
  </conditionalFormatting>
  <conditionalFormatting sqref="D25:H33">
    <cfRule type="colorScale" priority="172">
      <colorScale>
        <cfvo type="min"/>
        <cfvo type="percentile" val="50"/>
        <cfvo type="max"/>
        <color rgb="FFF8696B"/>
        <color rgb="FFFCFCFF"/>
        <color rgb="FF63BE7B"/>
      </colorScale>
    </cfRule>
  </conditionalFormatting>
  <conditionalFormatting sqref="D25:D33">
    <cfRule type="cellIs" dxfId="215" priority="190" operator="equal">
      <formula>2</formula>
    </cfRule>
  </conditionalFormatting>
  <conditionalFormatting sqref="E25:E33">
    <cfRule type="cellIs" dxfId="214" priority="189" operator="equal">
      <formula>1</formula>
    </cfRule>
  </conditionalFormatting>
  <conditionalFormatting sqref="E25:E33">
    <cfRule type="cellIs" dxfId="213" priority="188" operator="equal">
      <formula>1</formula>
    </cfRule>
  </conditionalFormatting>
  <conditionalFormatting sqref="D31">
    <cfRule type="cellIs" dxfId="212" priority="187" operator="equal">
      <formula>1</formula>
    </cfRule>
  </conditionalFormatting>
  <conditionalFormatting sqref="E31">
    <cfRule type="cellIs" dxfId="211" priority="186" operator="equal">
      <formula>2</formula>
    </cfRule>
  </conditionalFormatting>
  <conditionalFormatting sqref="F31">
    <cfRule type="cellIs" dxfId="210" priority="185" operator="equal">
      <formula>3</formula>
    </cfRule>
  </conditionalFormatting>
  <conditionalFormatting sqref="G31">
    <cfRule type="cellIs" dxfId="209" priority="184" operator="equal">
      <formula>4</formula>
    </cfRule>
  </conditionalFormatting>
  <conditionalFormatting sqref="H31">
    <cfRule type="cellIs" dxfId="208" priority="183" operator="equal">
      <formula>5</formula>
    </cfRule>
  </conditionalFormatting>
  <conditionalFormatting sqref="D32">
    <cfRule type="cellIs" dxfId="207" priority="182" operator="equal">
      <formula>1</formula>
    </cfRule>
  </conditionalFormatting>
  <conditionalFormatting sqref="E32">
    <cfRule type="cellIs" dxfId="206" priority="181" operator="equal">
      <formula>2</formula>
    </cfRule>
  </conditionalFormatting>
  <conditionalFormatting sqref="F32">
    <cfRule type="cellIs" dxfId="205" priority="180" operator="equal">
      <formula>3</formula>
    </cfRule>
  </conditionalFormatting>
  <conditionalFormatting sqref="G32">
    <cfRule type="cellIs" dxfId="204" priority="179" operator="equal">
      <formula>4</formula>
    </cfRule>
  </conditionalFormatting>
  <conditionalFormatting sqref="H32">
    <cfRule type="cellIs" dxfId="203" priority="178" operator="equal">
      <formula>5</formula>
    </cfRule>
  </conditionalFormatting>
  <conditionalFormatting sqref="D33">
    <cfRule type="cellIs" dxfId="202" priority="177" operator="equal">
      <formula>1</formula>
    </cfRule>
  </conditionalFormatting>
  <conditionalFormatting sqref="E33">
    <cfRule type="cellIs" dxfId="201" priority="176" operator="equal">
      <formula>2</formula>
    </cfRule>
  </conditionalFormatting>
  <conditionalFormatting sqref="F33">
    <cfRule type="cellIs" dxfId="200" priority="175" operator="equal">
      <formula>3</formula>
    </cfRule>
  </conditionalFormatting>
  <conditionalFormatting sqref="G33">
    <cfRule type="cellIs" dxfId="199" priority="174" operator="equal">
      <formula>4</formula>
    </cfRule>
  </conditionalFormatting>
  <conditionalFormatting sqref="H33">
    <cfRule type="cellIs" dxfId="198" priority="173" operator="equal">
      <formula>5</formula>
    </cfRule>
  </conditionalFormatting>
  <conditionalFormatting sqref="D35:D39">
    <cfRule type="cellIs" dxfId="197" priority="171" operator="equal">
      <formula>1</formula>
    </cfRule>
  </conditionalFormatting>
  <conditionalFormatting sqref="E35:E39">
    <cfRule type="cellIs" dxfId="196" priority="170" operator="equal">
      <formula>2</formula>
    </cfRule>
  </conditionalFormatting>
  <conditionalFormatting sqref="F35:F39">
    <cfRule type="cellIs" dxfId="195" priority="169" operator="equal">
      <formula>3</formula>
    </cfRule>
  </conditionalFormatting>
  <conditionalFormatting sqref="G35:G39">
    <cfRule type="cellIs" dxfId="194" priority="168" operator="equal">
      <formula>4</formula>
    </cfRule>
  </conditionalFormatting>
  <conditionalFormatting sqref="H35:H39">
    <cfRule type="cellIs" dxfId="193" priority="167" operator="equal">
      <formula>5</formula>
    </cfRule>
  </conditionalFormatting>
  <conditionalFormatting sqref="D35:H39">
    <cfRule type="colorScale" priority="148">
      <colorScale>
        <cfvo type="min"/>
        <cfvo type="percentile" val="50"/>
        <cfvo type="max"/>
        <color rgb="FFF8696B"/>
        <color rgb="FFFCFCFF"/>
        <color rgb="FF63BE7B"/>
      </colorScale>
    </cfRule>
  </conditionalFormatting>
  <conditionalFormatting sqref="D35:D39">
    <cfRule type="cellIs" dxfId="192" priority="166" operator="equal">
      <formula>2</formula>
    </cfRule>
  </conditionalFormatting>
  <conditionalFormatting sqref="E35:E39">
    <cfRule type="cellIs" dxfId="191" priority="165" operator="equal">
      <formula>1</formula>
    </cfRule>
  </conditionalFormatting>
  <conditionalFormatting sqref="E35:E39">
    <cfRule type="cellIs" dxfId="190" priority="164" operator="equal">
      <formula>1</formula>
    </cfRule>
  </conditionalFormatting>
  <conditionalFormatting sqref="D37">
    <cfRule type="cellIs" dxfId="189" priority="163" operator="equal">
      <formula>1</formula>
    </cfRule>
  </conditionalFormatting>
  <conditionalFormatting sqref="E37">
    <cfRule type="cellIs" dxfId="188" priority="162" operator="equal">
      <formula>2</formula>
    </cfRule>
  </conditionalFormatting>
  <conditionalFormatting sqref="F37">
    <cfRule type="cellIs" dxfId="187" priority="161" operator="equal">
      <formula>3</formula>
    </cfRule>
  </conditionalFormatting>
  <conditionalFormatting sqref="G37">
    <cfRule type="cellIs" dxfId="186" priority="160" operator="equal">
      <formula>4</formula>
    </cfRule>
  </conditionalFormatting>
  <conditionalFormatting sqref="H37">
    <cfRule type="cellIs" dxfId="185" priority="159" operator="equal">
      <formula>5</formula>
    </cfRule>
  </conditionalFormatting>
  <conditionalFormatting sqref="D38">
    <cfRule type="cellIs" dxfId="184" priority="158" operator="equal">
      <formula>1</formula>
    </cfRule>
  </conditionalFormatting>
  <conditionalFormatting sqref="E38">
    <cfRule type="cellIs" dxfId="183" priority="157" operator="equal">
      <formula>2</formula>
    </cfRule>
  </conditionalFormatting>
  <conditionalFormatting sqref="F38">
    <cfRule type="cellIs" dxfId="182" priority="156" operator="equal">
      <formula>3</formula>
    </cfRule>
  </conditionalFormatting>
  <conditionalFormatting sqref="G38">
    <cfRule type="cellIs" dxfId="181" priority="155" operator="equal">
      <formula>4</formula>
    </cfRule>
  </conditionalFormatting>
  <conditionalFormatting sqref="H38">
    <cfRule type="cellIs" dxfId="180" priority="154" operator="equal">
      <formula>5</formula>
    </cfRule>
  </conditionalFormatting>
  <conditionalFormatting sqref="D39">
    <cfRule type="cellIs" dxfId="179" priority="153" operator="equal">
      <formula>1</formula>
    </cfRule>
  </conditionalFormatting>
  <conditionalFormatting sqref="E39">
    <cfRule type="cellIs" dxfId="178" priority="152" operator="equal">
      <formula>2</formula>
    </cfRule>
  </conditionalFormatting>
  <conditionalFormatting sqref="F39">
    <cfRule type="cellIs" dxfId="177" priority="151" operator="equal">
      <formula>3</formula>
    </cfRule>
  </conditionalFormatting>
  <conditionalFormatting sqref="G39">
    <cfRule type="cellIs" dxfId="176" priority="150" operator="equal">
      <formula>4</formula>
    </cfRule>
  </conditionalFormatting>
  <conditionalFormatting sqref="H39">
    <cfRule type="cellIs" dxfId="175" priority="149" operator="equal">
      <formula>5</formula>
    </cfRule>
  </conditionalFormatting>
  <conditionalFormatting sqref="D42:D46">
    <cfRule type="cellIs" dxfId="174" priority="147" operator="equal">
      <formula>1</formula>
    </cfRule>
  </conditionalFormatting>
  <conditionalFormatting sqref="E42:E46">
    <cfRule type="cellIs" dxfId="173" priority="146" operator="equal">
      <formula>2</formula>
    </cfRule>
  </conditionalFormatting>
  <conditionalFormatting sqref="F42:F46">
    <cfRule type="cellIs" dxfId="172" priority="145" operator="equal">
      <formula>3</formula>
    </cfRule>
  </conditionalFormatting>
  <conditionalFormatting sqref="G42:G46">
    <cfRule type="cellIs" dxfId="171" priority="144" operator="equal">
      <formula>4</formula>
    </cfRule>
  </conditionalFormatting>
  <conditionalFormatting sqref="H42:H46">
    <cfRule type="cellIs" dxfId="170" priority="143" operator="equal">
      <formula>5</formula>
    </cfRule>
  </conditionalFormatting>
  <conditionalFormatting sqref="D42:H46">
    <cfRule type="colorScale" priority="124">
      <colorScale>
        <cfvo type="min"/>
        <cfvo type="percentile" val="50"/>
        <cfvo type="max"/>
        <color rgb="FFF8696B"/>
        <color rgb="FFFCFCFF"/>
        <color rgb="FF63BE7B"/>
      </colorScale>
    </cfRule>
  </conditionalFormatting>
  <conditionalFormatting sqref="D42:D46">
    <cfRule type="cellIs" dxfId="169" priority="142" operator="equal">
      <formula>2</formula>
    </cfRule>
  </conditionalFormatting>
  <conditionalFormatting sqref="E42:E46">
    <cfRule type="cellIs" dxfId="168" priority="141" operator="equal">
      <formula>1</formula>
    </cfRule>
  </conditionalFormatting>
  <conditionalFormatting sqref="E42:E46">
    <cfRule type="cellIs" dxfId="167" priority="140" operator="equal">
      <formula>1</formula>
    </cfRule>
  </conditionalFormatting>
  <conditionalFormatting sqref="D44">
    <cfRule type="cellIs" dxfId="166" priority="139" operator="equal">
      <formula>1</formula>
    </cfRule>
  </conditionalFormatting>
  <conditionalFormatting sqref="E44">
    <cfRule type="cellIs" dxfId="165" priority="138" operator="equal">
      <formula>2</formula>
    </cfRule>
  </conditionalFormatting>
  <conditionalFormatting sqref="F44">
    <cfRule type="cellIs" dxfId="164" priority="137" operator="equal">
      <formula>3</formula>
    </cfRule>
  </conditionalFormatting>
  <conditionalFormatting sqref="G44">
    <cfRule type="cellIs" dxfId="163" priority="136" operator="equal">
      <formula>4</formula>
    </cfRule>
  </conditionalFormatting>
  <conditionalFormatting sqref="H44">
    <cfRule type="cellIs" dxfId="162" priority="135" operator="equal">
      <formula>5</formula>
    </cfRule>
  </conditionalFormatting>
  <conditionalFormatting sqref="D45">
    <cfRule type="cellIs" dxfId="161" priority="134" operator="equal">
      <formula>1</formula>
    </cfRule>
  </conditionalFormatting>
  <conditionalFormatting sqref="E45">
    <cfRule type="cellIs" dxfId="160" priority="133" operator="equal">
      <formula>2</formula>
    </cfRule>
  </conditionalFormatting>
  <conditionalFormatting sqref="F45">
    <cfRule type="cellIs" dxfId="159" priority="132" operator="equal">
      <formula>3</formula>
    </cfRule>
  </conditionalFormatting>
  <conditionalFormatting sqref="G45">
    <cfRule type="cellIs" dxfId="158" priority="131" operator="equal">
      <formula>4</formula>
    </cfRule>
  </conditionalFormatting>
  <conditionalFormatting sqref="H45">
    <cfRule type="cellIs" dxfId="157" priority="130" operator="equal">
      <formula>5</formula>
    </cfRule>
  </conditionalFormatting>
  <conditionalFormatting sqref="D46">
    <cfRule type="cellIs" dxfId="156" priority="129" operator="equal">
      <formula>1</formula>
    </cfRule>
  </conditionalFormatting>
  <conditionalFormatting sqref="E46">
    <cfRule type="cellIs" dxfId="155" priority="128" operator="equal">
      <formula>2</formula>
    </cfRule>
  </conditionalFormatting>
  <conditionalFormatting sqref="F46">
    <cfRule type="cellIs" dxfId="154" priority="127" operator="equal">
      <formula>3</formula>
    </cfRule>
  </conditionalFormatting>
  <conditionalFormatting sqref="G46">
    <cfRule type="cellIs" dxfId="153" priority="126" operator="equal">
      <formula>4</formula>
    </cfRule>
  </conditionalFormatting>
  <conditionalFormatting sqref="H46">
    <cfRule type="cellIs" dxfId="152" priority="125" operator="equal">
      <formula>5</formula>
    </cfRule>
  </conditionalFormatting>
  <conditionalFormatting sqref="D47:D51">
    <cfRule type="cellIs" dxfId="151" priority="123" operator="equal">
      <formula>1</formula>
    </cfRule>
  </conditionalFormatting>
  <conditionalFormatting sqref="E47:E51">
    <cfRule type="cellIs" dxfId="150" priority="122" operator="equal">
      <formula>2</formula>
    </cfRule>
  </conditionalFormatting>
  <conditionalFormatting sqref="F47:F51">
    <cfRule type="cellIs" dxfId="149" priority="121" operator="equal">
      <formula>3</formula>
    </cfRule>
  </conditionalFormatting>
  <conditionalFormatting sqref="G47:G51">
    <cfRule type="cellIs" dxfId="148" priority="120" operator="equal">
      <formula>4</formula>
    </cfRule>
  </conditionalFormatting>
  <conditionalFormatting sqref="H47:H51">
    <cfRule type="cellIs" dxfId="147" priority="119" operator="equal">
      <formula>5</formula>
    </cfRule>
  </conditionalFormatting>
  <conditionalFormatting sqref="D47:H51">
    <cfRule type="colorScale" priority="100">
      <colorScale>
        <cfvo type="min"/>
        <cfvo type="percentile" val="50"/>
        <cfvo type="max"/>
        <color rgb="FFF8696B"/>
        <color rgb="FFFCFCFF"/>
        <color rgb="FF63BE7B"/>
      </colorScale>
    </cfRule>
  </conditionalFormatting>
  <conditionalFormatting sqref="D47:D51">
    <cfRule type="cellIs" dxfId="146" priority="118" operator="equal">
      <formula>2</formula>
    </cfRule>
  </conditionalFormatting>
  <conditionalFormatting sqref="E47:E51">
    <cfRule type="cellIs" dxfId="145" priority="117" operator="equal">
      <formula>1</formula>
    </cfRule>
  </conditionalFormatting>
  <conditionalFormatting sqref="E47:E51">
    <cfRule type="cellIs" dxfId="144" priority="116" operator="equal">
      <formula>1</formula>
    </cfRule>
  </conditionalFormatting>
  <conditionalFormatting sqref="D49">
    <cfRule type="cellIs" dxfId="143" priority="115" operator="equal">
      <formula>1</formula>
    </cfRule>
  </conditionalFormatting>
  <conditionalFormatting sqref="E49">
    <cfRule type="cellIs" dxfId="142" priority="114" operator="equal">
      <formula>2</formula>
    </cfRule>
  </conditionalFormatting>
  <conditionalFormatting sqref="F49">
    <cfRule type="cellIs" dxfId="141" priority="113" operator="equal">
      <formula>3</formula>
    </cfRule>
  </conditionalFormatting>
  <conditionalFormatting sqref="G49">
    <cfRule type="cellIs" dxfId="140" priority="112" operator="equal">
      <formula>4</formula>
    </cfRule>
  </conditionalFormatting>
  <conditionalFormatting sqref="H49">
    <cfRule type="cellIs" dxfId="139" priority="111" operator="equal">
      <formula>5</formula>
    </cfRule>
  </conditionalFormatting>
  <conditionalFormatting sqref="D50">
    <cfRule type="cellIs" dxfId="138" priority="110" operator="equal">
      <formula>1</formula>
    </cfRule>
  </conditionalFormatting>
  <conditionalFormatting sqref="E50">
    <cfRule type="cellIs" dxfId="137" priority="109" operator="equal">
      <formula>2</formula>
    </cfRule>
  </conditionalFormatting>
  <conditionalFormatting sqref="F50">
    <cfRule type="cellIs" dxfId="136" priority="108" operator="equal">
      <formula>3</formula>
    </cfRule>
  </conditionalFormatting>
  <conditionalFormatting sqref="G50">
    <cfRule type="cellIs" dxfId="135" priority="107" operator="equal">
      <formula>4</formula>
    </cfRule>
  </conditionalFormatting>
  <conditionalFormatting sqref="H50">
    <cfRule type="cellIs" dxfId="134" priority="106" operator="equal">
      <formula>5</formula>
    </cfRule>
  </conditionalFormatting>
  <conditionalFormatting sqref="D51">
    <cfRule type="cellIs" dxfId="133" priority="105" operator="equal">
      <formula>1</formula>
    </cfRule>
  </conditionalFormatting>
  <conditionalFormatting sqref="E51">
    <cfRule type="cellIs" dxfId="132" priority="104" operator="equal">
      <formula>2</formula>
    </cfRule>
  </conditionalFormatting>
  <conditionalFormatting sqref="F51">
    <cfRule type="cellIs" dxfId="131" priority="103" operator="equal">
      <formula>3</formula>
    </cfRule>
  </conditionalFormatting>
  <conditionalFormatting sqref="G51">
    <cfRule type="cellIs" dxfId="130" priority="102" operator="equal">
      <formula>4</formula>
    </cfRule>
  </conditionalFormatting>
  <conditionalFormatting sqref="H51">
    <cfRule type="cellIs" dxfId="129" priority="101" operator="equal">
      <formula>5</formula>
    </cfRule>
  </conditionalFormatting>
  <conditionalFormatting sqref="D56:D60">
    <cfRule type="cellIs" dxfId="128" priority="99" operator="equal">
      <formula>1</formula>
    </cfRule>
  </conditionalFormatting>
  <conditionalFormatting sqref="E56:E60">
    <cfRule type="cellIs" dxfId="127" priority="98" operator="equal">
      <formula>2</formula>
    </cfRule>
  </conditionalFormatting>
  <conditionalFormatting sqref="F56:F60">
    <cfRule type="cellIs" dxfId="126" priority="97" operator="equal">
      <formula>3</formula>
    </cfRule>
  </conditionalFormatting>
  <conditionalFormatting sqref="G56:G60">
    <cfRule type="cellIs" dxfId="125" priority="96" operator="equal">
      <formula>4</formula>
    </cfRule>
  </conditionalFormatting>
  <conditionalFormatting sqref="H56:H60">
    <cfRule type="cellIs" dxfId="124" priority="95" operator="equal">
      <formula>5</formula>
    </cfRule>
  </conditionalFormatting>
  <conditionalFormatting sqref="D56:H60">
    <cfRule type="colorScale" priority="76">
      <colorScale>
        <cfvo type="min"/>
        <cfvo type="percentile" val="50"/>
        <cfvo type="max"/>
        <color rgb="FFF8696B"/>
        <color rgb="FFFCFCFF"/>
        <color rgb="FF63BE7B"/>
      </colorScale>
    </cfRule>
  </conditionalFormatting>
  <conditionalFormatting sqref="D56:D60">
    <cfRule type="cellIs" dxfId="123" priority="94" operator="equal">
      <formula>2</formula>
    </cfRule>
  </conditionalFormatting>
  <conditionalFormatting sqref="E56:E60">
    <cfRule type="cellIs" dxfId="122" priority="93" operator="equal">
      <formula>1</formula>
    </cfRule>
  </conditionalFormatting>
  <conditionalFormatting sqref="E56:E60">
    <cfRule type="cellIs" dxfId="121" priority="92" operator="equal">
      <formula>1</formula>
    </cfRule>
  </conditionalFormatting>
  <conditionalFormatting sqref="D58">
    <cfRule type="cellIs" dxfId="120" priority="91" operator="equal">
      <formula>1</formula>
    </cfRule>
  </conditionalFormatting>
  <conditionalFormatting sqref="E58">
    <cfRule type="cellIs" dxfId="119" priority="90" operator="equal">
      <formula>2</formula>
    </cfRule>
  </conditionalFormatting>
  <conditionalFormatting sqref="F58">
    <cfRule type="cellIs" dxfId="118" priority="89" operator="equal">
      <formula>3</formula>
    </cfRule>
  </conditionalFormatting>
  <conditionalFormatting sqref="G58">
    <cfRule type="cellIs" dxfId="117" priority="88" operator="equal">
      <formula>4</formula>
    </cfRule>
  </conditionalFormatting>
  <conditionalFormatting sqref="H58">
    <cfRule type="cellIs" dxfId="116" priority="87" operator="equal">
      <formula>5</formula>
    </cfRule>
  </conditionalFormatting>
  <conditionalFormatting sqref="D59">
    <cfRule type="cellIs" dxfId="115" priority="86" operator="equal">
      <formula>1</formula>
    </cfRule>
  </conditionalFormatting>
  <conditionalFormatting sqref="E59">
    <cfRule type="cellIs" dxfId="114" priority="85" operator="equal">
      <formula>2</formula>
    </cfRule>
  </conditionalFormatting>
  <conditionalFormatting sqref="F59">
    <cfRule type="cellIs" dxfId="113" priority="84" operator="equal">
      <formula>3</formula>
    </cfRule>
  </conditionalFormatting>
  <conditionalFormatting sqref="G59">
    <cfRule type="cellIs" dxfId="112" priority="83" operator="equal">
      <formula>4</formula>
    </cfRule>
  </conditionalFormatting>
  <conditionalFormatting sqref="H59">
    <cfRule type="cellIs" dxfId="111" priority="82" operator="equal">
      <formula>5</formula>
    </cfRule>
  </conditionalFormatting>
  <conditionalFormatting sqref="D60">
    <cfRule type="cellIs" dxfId="110" priority="81" operator="equal">
      <formula>1</formula>
    </cfRule>
  </conditionalFormatting>
  <conditionalFormatting sqref="E60">
    <cfRule type="cellIs" dxfId="109" priority="80" operator="equal">
      <formula>2</formula>
    </cfRule>
  </conditionalFormatting>
  <conditionalFormatting sqref="F60">
    <cfRule type="cellIs" dxfId="108" priority="79" operator="equal">
      <formula>3</formula>
    </cfRule>
  </conditionalFormatting>
  <conditionalFormatting sqref="G60">
    <cfRule type="cellIs" dxfId="107" priority="78" operator="equal">
      <formula>4</formula>
    </cfRule>
  </conditionalFormatting>
  <conditionalFormatting sqref="H60">
    <cfRule type="cellIs" dxfId="106" priority="77" operator="equal">
      <formula>5</formula>
    </cfRule>
  </conditionalFormatting>
  <conditionalFormatting sqref="D61:D65">
    <cfRule type="cellIs" dxfId="105" priority="75" operator="equal">
      <formula>1</formula>
    </cfRule>
  </conditionalFormatting>
  <conditionalFormatting sqref="E61:E65">
    <cfRule type="cellIs" dxfId="104" priority="74" operator="equal">
      <formula>2</formula>
    </cfRule>
  </conditionalFormatting>
  <conditionalFormatting sqref="F61:F65">
    <cfRule type="cellIs" dxfId="103" priority="73" operator="equal">
      <formula>3</formula>
    </cfRule>
  </conditionalFormatting>
  <conditionalFormatting sqref="G61:G65">
    <cfRule type="cellIs" dxfId="102" priority="72" operator="equal">
      <formula>4</formula>
    </cfRule>
  </conditionalFormatting>
  <conditionalFormatting sqref="H61:H65">
    <cfRule type="cellIs" dxfId="101" priority="71" operator="equal">
      <formula>5</formula>
    </cfRule>
  </conditionalFormatting>
  <conditionalFormatting sqref="D61:H65">
    <cfRule type="colorScale" priority="52">
      <colorScale>
        <cfvo type="min"/>
        <cfvo type="percentile" val="50"/>
        <cfvo type="max"/>
        <color rgb="FFF8696B"/>
        <color rgb="FFFCFCFF"/>
        <color rgb="FF63BE7B"/>
      </colorScale>
    </cfRule>
  </conditionalFormatting>
  <conditionalFormatting sqref="D61:D65">
    <cfRule type="cellIs" dxfId="100" priority="70" operator="equal">
      <formula>2</formula>
    </cfRule>
  </conditionalFormatting>
  <conditionalFormatting sqref="E61:E65">
    <cfRule type="cellIs" dxfId="99" priority="69" operator="equal">
      <formula>1</formula>
    </cfRule>
  </conditionalFormatting>
  <conditionalFormatting sqref="E61:E65">
    <cfRule type="cellIs" dxfId="98" priority="68" operator="equal">
      <formula>1</formula>
    </cfRule>
  </conditionalFormatting>
  <conditionalFormatting sqref="D63">
    <cfRule type="cellIs" dxfId="97" priority="67" operator="equal">
      <formula>1</formula>
    </cfRule>
  </conditionalFormatting>
  <conditionalFormatting sqref="E63">
    <cfRule type="cellIs" dxfId="96" priority="66" operator="equal">
      <formula>2</formula>
    </cfRule>
  </conditionalFormatting>
  <conditionalFormatting sqref="F63">
    <cfRule type="cellIs" dxfId="95" priority="65" operator="equal">
      <formula>3</formula>
    </cfRule>
  </conditionalFormatting>
  <conditionalFormatting sqref="G63">
    <cfRule type="cellIs" dxfId="94" priority="64" operator="equal">
      <formula>4</formula>
    </cfRule>
  </conditionalFormatting>
  <conditionalFormatting sqref="H63">
    <cfRule type="cellIs" dxfId="93" priority="63" operator="equal">
      <formula>5</formula>
    </cfRule>
  </conditionalFormatting>
  <conditionalFormatting sqref="D64">
    <cfRule type="cellIs" dxfId="92" priority="62" operator="equal">
      <formula>1</formula>
    </cfRule>
  </conditionalFormatting>
  <conditionalFormatting sqref="E64">
    <cfRule type="cellIs" dxfId="91" priority="61" operator="equal">
      <formula>2</formula>
    </cfRule>
  </conditionalFormatting>
  <conditionalFormatting sqref="F64">
    <cfRule type="cellIs" dxfId="90" priority="60" operator="equal">
      <formula>3</formula>
    </cfRule>
  </conditionalFormatting>
  <conditionalFormatting sqref="G64">
    <cfRule type="cellIs" dxfId="89" priority="59" operator="equal">
      <formula>4</formula>
    </cfRule>
  </conditionalFormatting>
  <conditionalFormatting sqref="H64">
    <cfRule type="cellIs" dxfId="88" priority="58" operator="equal">
      <formula>5</formula>
    </cfRule>
  </conditionalFormatting>
  <conditionalFormatting sqref="D65">
    <cfRule type="cellIs" dxfId="87" priority="57" operator="equal">
      <formula>1</formula>
    </cfRule>
  </conditionalFormatting>
  <conditionalFormatting sqref="E65">
    <cfRule type="cellIs" dxfId="86" priority="56" operator="equal">
      <formula>2</formula>
    </cfRule>
  </conditionalFormatting>
  <conditionalFormatting sqref="F65">
    <cfRule type="cellIs" dxfId="85" priority="55" operator="equal">
      <formula>3</formula>
    </cfRule>
  </conditionalFormatting>
  <conditionalFormatting sqref="G65">
    <cfRule type="cellIs" dxfId="84" priority="54" operator="equal">
      <formula>4</formula>
    </cfRule>
  </conditionalFormatting>
  <conditionalFormatting sqref="H65">
    <cfRule type="cellIs" dxfId="83" priority="53" operator="equal">
      <formula>5</formula>
    </cfRule>
  </conditionalFormatting>
  <conditionalFormatting sqref="D69:D73">
    <cfRule type="cellIs" dxfId="82" priority="51" operator="equal">
      <formula>1</formula>
    </cfRule>
  </conditionalFormatting>
  <conditionalFormatting sqref="E69:E73">
    <cfRule type="cellIs" dxfId="81" priority="50" operator="equal">
      <formula>2</formula>
    </cfRule>
  </conditionalFormatting>
  <conditionalFormatting sqref="F69:F73">
    <cfRule type="cellIs" dxfId="80" priority="49" operator="equal">
      <formula>3</formula>
    </cfRule>
  </conditionalFormatting>
  <conditionalFormatting sqref="G69:G73">
    <cfRule type="cellIs" dxfId="79" priority="48" operator="equal">
      <formula>4</formula>
    </cfRule>
  </conditionalFormatting>
  <conditionalFormatting sqref="H69:H73">
    <cfRule type="cellIs" dxfId="78" priority="47" operator="equal">
      <formula>5</formula>
    </cfRule>
  </conditionalFormatting>
  <conditionalFormatting sqref="D69:H73">
    <cfRule type="colorScale" priority="5">
      <colorScale>
        <cfvo type="min"/>
        <cfvo type="percentile" val="50"/>
        <cfvo type="max"/>
        <color rgb="FFF8696B"/>
        <color rgb="FFFCFCFF"/>
        <color rgb="FF63BE7B"/>
      </colorScale>
    </cfRule>
  </conditionalFormatting>
  <conditionalFormatting sqref="D69:D73">
    <cfRule type="cellIs" dxfId="77" priority="46" operator="equal">
      <formula>2</formula>
    </cfRule>
  </conditionalFormatting>
  <conditionalFormatting sqref="E69:E73">
    <cfRule type="cellIs" dxfId="76" priority="45" operator="equal">
      <formula>1</formula>
    </cfRule>
  </conditionalFormatting>
  <conditionalFormatting sqref="E69:E73">
    <cfRule type="cellIs" dxfId="75" priority="44" operator="equal">
      <formula>1</formula>
    </cfRule>
  </conditionalFormatting>
  <conditionalFormatting sqref="D71">
    <cfRule type="cellIs" dxfId="74" priority="43" operator="equal">
      <formula>1</formula>
    </cfRule>
  </conditionalFormatting>
  <conditionalFormatting sqref="E71">
    <cfRule type="cellIs" dxfId="73" priority="42" operator="equal">
      <formula>2</formula>
    </cfRule>
  </conditionalFormatting>
  <conditionalFormatting sqref="F71">
    <cfRule type="cellIs" dxfId="72" priority="41" operator="equal">
      <formula>3</formula>
    </cfRule>
  </conditionalFormatting>
  <conditionalFormatting sqref="G71">
    <cfRule type="cellIs" dxfId="71" priority="40" operator="equal">
      <formula>4</formula>
    </cfRule>
  </conditionalFormatting>
  <conditionalFormatting sqref="H71">
    <cfRule type="cellIs" dxfId="70" priority="39" operator="equal">
      <formula>5</formula>
    </cfRule>
  </conditionalFormatting>
  <conditionalFormatting sqref="D72">
    <cfRule type="cellIs" dxfId="69" priority="38" operator="equal">
      <formula>1</formula>
    </cfRule>
  </conditionalFormatting>
  <conditionalFormatting sqref="E72">
    <cfRule type="cellIs" dxfId="68" priority="37" operator="equal">
      <formula>2</formula>
    </cfRule>
  </conditionalFormatting>
  <conditionalFormatting sqref="F72">
    <cfRule type="cellIs" dxfId="67" priority="36" operator="equal">
      <formula>3</formula>
    </cfRule>
  </conditionalFormatting>
  <conditionalFormatting sqref="G72">
    <cfRule type="cellIs" dxfId="66" priority="35" operator="equal">
      <formula>4</formula>
    </cfRule>
  </conditionalFormatting>
  <conditionalFormatting sqref="H72">
    <cfRule type="cellIs" dxfId="65" priority="34" operator="equal">
      <formula>5</formula>
    </cfRule>
  </conditionalFormatting>
  <conditionalFormatting sqref="D73">
    <cfRule type="cellIs" dxfId="64" priority="33" operator="equal">
      <formula>1</formula>
    </cfRule>
  </conditionalFormatting>
  <conditionalFormatting sqref="E73">
    <cfRule type="cellIs" dxfId="63" priority="32" operator="equal">
      <formula>2</formula>
    </cfRule>
  </conditionalFormatting>
  <conditionalFormatting sqref="F73">
    <cfRule type="cellIs" dxfId="62" priority="31" operator="equal">
      <formula>3</formula>
    </cfRule>
  </conditionalFormatting>
  <conditionalFormatting sqref="G73">
    <cfRule type="cellIs" dxfId="61" priority="30" operator="equal">
      <formula>4</formula>
    </cfRule>
  </conditionalFormatting>
  <conditionalFormatting sqref="H73">
    <cfRule type="cellIs" dxfId="60" priority="29" operator="equal">
      <formula>5</formula>
    </cfRule>
  </conditionalFormatting>
  <conditionalFormatting sqref="D52:D53">
    <cfRule type="cellIs" dxfId="59" priority="27" operator="equal">
      <formula>1</formula>
    </cfRule>
  </conditionalFormatting>
  <conditionalFormatting sqref="E52:E53">
    <cfRule type="cellIs" dxfId="58" priority="26" operator="equal">
      <formula>2</formula>
    </cfRule>
  </conditionalFormatting>
  <conditionalFormatting sqref="F52:F53">
    <cfRule type="cellIs" dxfId="57" priority="25" operator="equal">
      <formula>3</formula>
    </cfRule>
  </conditionalFormatting>
  <conditionalFormatting sqref="G52:G53">
    <cfRule type="cellIs" dxfId="56" priority="24" operator="equal">
      <formula>4</formula>
    </cfRule>
  </conditionalFormatting>
  <conditionalFormatting sqref="H52:H53">
    <cfRule type="cellIs" dxfId="55" priority="23" operator="equal">
      <formula>5</formula>
    </cfRule>
  </conditionalFormatting>
  <conditionalFormatting sqref="D52:H53">
    <cfRule type="colorScale" priority="19">
      <colorScale>
        <cfvo type="min"/>
        <cfvo type="percentile" val="50"/>
        <cfvo type="max"/>
        <color rgb="FFF8696B"/>
        <color rgb="FFFCFCFF"/>
        <color rgb="FF63BE7B"/>
      </colorScale>
    </cfRule>
  </conditionalFormatting>
  <conditionalFormatting sqref="D52:D53">
    <cfRule type="cellIs" dxfId="54" priority="22" operator="equal">
      <formula>2</formula>
    </cfRule>
  </conditionalFormatting>
  <conditionalFormatting sqref="E52:E53">
    <cfRule type="cellIs" dxfId="53" priority="21" operator="equal">
      <formula>1</formula>
    </cfRule>
  </conditionalFormatting>
  <conditionalFormatting sqref="E52:E53">
    <cfRule type="cellIs" dxfId="52" priority="20" operator="equal">
      <formula>1</formula>
    </cfRule>
  </conditionalFormatting>
  <conditionalFormatting sqref="D66">
    <cfRule type="cellIs" dxfId="51" priority="18" operator="equal">
      <formula>1</formula>
    </cfRule>
  </conditionalFormatting>
  <conditionalFormatting sqref="E66">
    <cfRule type="cellIs" dxfId="50" priority="17" operator="equal">
      <formula>2</formula>
    </cfRule>
  </conditionalFormatting>
  <conditionalFormatting sqref="F66">
    <cfRule type="cellIs" dxfId="49" priority="16" operator="equal">
      <formula>3</formula>
    </cfRule>
  </conditionalFormatting>
  <conditionalFormatting sqref="G66">
    <cfRule type="cellIs" dxfId="48" priority="15" operator="equal">
      <formula>4</formula>
    </cfRule>
  </conditionalFormatting>
  <conditionalFormatting sqref="H66">
    <cfRule type="cellIs" dxfId="47" priority="14" operator="equal">
      <formula>5</formula>
    </cfRule>
  </conditionalFormatting>
  <conditionalFormatting sqref="D66:H66">
    <cfRule type="colorScale" priority="10">
      <colorScale>
        <cfvo type="min"/>
        <cfvo type="percentile" val="50"/>
        <cfvo type="max"/>
        <color rgb="FFF8696B"/>
        <color rgb="FFFCFCFF"/>
        <color rgb="FF63BE7B"/>
      </colorScale>
    </cfRule>
  </conditionalFormatting>
  <conditionalFormatting sqref="D66">
    <cfRule type="cellIs" dxfId="46" priority="13" operator="equal">
      <formula>2</formula>
    </cfRule>
  </conditionalFormatting>
  <conditionalFormatting sqref="E66">
    <cfRule type="cellIs" dxfId="45" priority="12" operator="equal">
      <formula>1</formula>
    </cfRule>
  </conditionalFormatting>
  <conditionalFormatting sqref="E66">
    <cfRule type="cellIs" dxfId="44" priority="11" operator="equal">
      <formula>1</formula>
    </cfRule>
  </conditionalFormatting>
  <conditionalFormatting sqref="D25:H39">
    <cfRule type="colorScale" priority="8">
      <colorScale>
        <cfvo type="min"/>
        <cfvo type="percentile" val="50"/>
        <cfvo type="max"/>
        <color rgb="FFF8696B"/>
        <color rgb="FFFCFCFF"/>
        <color rgb="FF63BE7B"/>
      </colorScale>
    </cfRule>
  </conditionalFormatting>
  <conditionalFormatting sqref="D42:H53">
    <cfRule type="colorScale" priority="7">
      <colorScale>
        <cfvo type="min"/>
        <cfvo type="percentile" val="50"/>
        <cfvo type="max"/>
        <color rgb="FFF8696B"/>
        <color rgb="FFFCFCFF"/>
        <color rgb="FF63BE7B"/>
      </colorScale>
    </cfRule>
  </conditionalFormatting>
  <conditionalFormatting sqref="D56:H66">
    <cfRule type="colorScale" priority="6">
      <colorScale>
        <cfvo type="min"/>
        <cfvo type="percentile" val="50"/>
        <cfvo type="max"/>
        <color rgb="FFF8696B"/>
        <color rgb="FFFCFCFF"/>
        <color rgb="FF63BE7B"/>
      </colorScale>
    </cfRule>
  </conditionalFormatting>
  <conditionalFormatting sqref="M14">
    <cfRule type="cellIs" dxfId="43" priority="1" operator="lessThan">
      <formula>-0.66</formula>
    </cfRule>
    <cfRule type="cellIs" dxfId="42" priority="4" operator="lessThan">
      <formula>-0.66</formula>
    </cfRule>
  </conditionalFormatting>
  <conditionalFormatting sqref="M15">
    <cfRule type="cellIs" dxfId="41" priority="3" operator="between">
      <formula>-0.67</formula>
      <formula>0.67</formula>
    </cfRule>
  </conditionalFormatting>
  <conditionalFormatting sqref="M16">
    <cfRule type="cellIs" dxfId="40" priority="2" operator="greaterThan">
      <formula>0.67</formula>
    </cfRule>
  </conditionalFormatting>
  <dataValidations count="5">
    <dataValidation type="list" allowBlank="1" showInputMessage="1" showErrorMessage="1" sqref="H35:H39 H25:H33 H7:H22 H69:H73 H56:H66 H42:H53" xr:uid="{85D9FEE6-4260-48A5-A87B-3FC3D2F76944}">
      <formula1>"2"</formula1>
    </dataValidation>
    <dataValidation type="list" allowBlank="1" showInputMessage="1" showErrorMessage="1" sqref="G35:G39 G25:G33 G7:G22 G69:G73 G56:G66 G42:G53" xr:uid="{082AC4A7-2029-4502-AD13-BE94B4DC3C2F}">
      <formula1>"1"</formula1>
    </dataValidation>
    <dataValidation type="list" allowBlank="1" showInputMessage="1" showErrorMessage="1" sqref="E25:E33 E7:E22 E35:E39 E42:E53 E56:E66 E69:E73" xr:uid="{AC866FDA-6363-441A-A8E6-49814B75F6AF}">
      <formula1>"-1"</formula1>
    </dataValidation>
    <dataValidation type="list" allowBlank="1" showInputMessage="1" showErrorMessage="1" sqref="D25:D33 D7:D22 D35:D39 D42:D53 D56:D66 D69:D73" xr:uid="{8947F2AA-99CB-4E44-81FD-63AC3390FA22}">
      <formula1>"-2"</formula1>
    </dataValidation>
    <dataValidation type="list" allowBlank="1" showInputMessage="1" showErrorMessage="1" sqref="F25:F33 F7:F22 F35:F39 F42:F53 F56:F66 F69:F73" xr:uid="{9D47A491-C48B-45CB-90F5-70516597D55E}">
      <formula1>"0"</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DC1C9-37DC-49F5-BCAA-9DBF38C9A73F}">
  <sheetPr codeName="Hoja5">
    <tabColor rgb="FF00B0F0"/>
  </sheetPr>
  <dimension ref="B1:H47"/>
  <sheetViews>
    <sheetView showGridLines="0" zoomScale="70" zoomScaleNormal="70" workbookViewId="0">
      <selection activeCell="H26" sqref="H26"/>
    </sheetView>
  </sheetViews>
  <sheetFormatPr baseColWidth="10" defaultColWidth="11.44140625" defaultRowHeight="14.4" x14ac:dyDescent="0.3"/>
  <cols>
    <col min="1" max="1" width="25.6640625" style="37" customWidth="1"/>
    <col min="2" max="2" width="66.33203125" style="37" customWidth="1"/>
    <col min="3" max="3" width="12.33203125" style="37" bestFit="1" customWidth="1"/>
    <col min="4" max="4" width="16.6640625" style="37" bestFit="1" customWidth="1"/>
    <col min="5" max="5" width="17.6640625" style="37" bestFit="1" customWidth="1"/>
    <col min="6" max="6" width="7.88671875" style="37" bestFit="1" customWidth="1"/>
    <col min="7" max="7" width="11.88671875" style="37" bestFit="1" customWidth="1"/>
    <col min="8" max="16384" width="11.44140625" style="37"/>
  </cols>
  <sheetData>
    <row r="1" spans="2:8" ht="74.400000000000006" customHeight="1" x14ac:dyDescent="0.3">
      <c r="B1" s="161" t="s">
        <v>301</v>
      </c>
      <c r="C1" s="161"/>
      <c r="D1" s="161"/>
      <c r="E1" s="161"/>
      <c r="F1" s="161"/>
      <c r="G1" s="158"/>
    </row>
    <row r="2" spans="2:8" ht="23.4" x14ac:dyDescent="0.3">
      <c r="B2" s="159"/>
      <c r="C2" s="159"/>
      <c r="D2" s="159"/>
      <c r="E2" s="159"/>
      <c r="F2" s="159"/>
      <c r="G2" s="158"/>
    </row>
    <row r="3" spans="2:8" ht="15.6" x14ac:dyDescent="0.3">
      <c r="B3" s="185" t="s">
        <v>302</v>
      </c>
      <c r="C3" s="186" t="s">
        <v>303</v>
      </c>
      <c r="D3" s="187" t="s">
        <v>304</v>
      </c>
      <c r="E3" s="187" t="s">
        <v>305</v>
      </c>
      <c r="F3" s="187" t="s">
        <v>306</v>
      </c>
      <c r="G3" s="187" t="s">
        <v>307</v>
      </c>
      <c r="H3" s="187" t="s">
        <v>308</v>
      </c>
    </row>
    <row r="4" spans="2:8" ht="15.6" x14ac:dyDescent="0.3">
      <c r="B4" s="188" t="s">
        <v>309</v>
      </c>
      <c r="C4" s="191">
        <v>4</v>
      </c>
      <c r="D4" s="191">
        <v>3</v>
      </c>
      <c r="E4" s="191">
        <v>5</v>
      </c>
      <c r="F4" s="191">
        <v>4</v>
      </c>
      <c r="G4" s="191">
        <v>4</v>
      </c>
      <c r="H4" s="193">
        <f t="shared" ref="H4" si="0">AVERAGE(D4:G4)</f>
        <v>4</v>
      </c>
    </row>
    <row r="5" spans="2:8" ht="15.6" x14ac:dyDescent="0.3">
      <c r="B5" s="188" t="s">
        <v>310</v>
      </c>
      <c r="C5" s="192">
        <v>5</v>
      </c>
      <c r="D5" s="192">
        <v>4</v>
      </c>
      <c r="E5" s="192">
        <v>4</v>
      </c>
      <c r="F5" s="192">
        <v>4</v>
      </c>
      <c r="G5" s="192">
        <v>4</v>
      </c>
      <c r="H5" s="193">
        <f>AVERAGE(D5:G5)</f>
        <v>4</v>
      </c>
    </row>
    <row r="6" spans="2:8" ht="15.6" x14ac:dyDescent="0.3">
      <c r="B6" s="188" t="s">
        <v>311</v>
      </c>
      <c r="C6" s="192">
        <v>5</v>
      </c>
      <c r="D6" s="192">
        <v>5</v>
      </c>
      <c r="E6" s="192">
        <v>5</v>
      </c>
      <c r="F6" s="192">
        <v>4</v>
      </c>
      <c r="G6" s="192">
        <v>5</v>
      </c>
      <c r="H6" s="193">
        <f t="shared" ref="H6:H16" si="1">AVERAGE(D6:G6)</f>
        <v>4.75</v>
      </c>
    </row>
    <row r="7" spans="2:8" ht="15.6" x14ac:dyDescent="0.3">
      <c r="B7" s="188" t="s">
        <v>312</v>
      </c>
      <c r="C7" s="192">
        <v>5</v>
      </c>
      <c r="D7" s="192">
        <v>4</v>
      </c>
      <c r="E7" s="192">
        <v>5</v>
      </c>
      <c r="F7" s="192">
        <v>5</v>
      </c>
      <c r="G7" s="192">
        <v>5</v>
      </c>
      <c r="H7" s="193">
        <f t="shared" si="1"/>
        <v>4.75</v>
      </c>
    </row>
    <row r="8" spans="2:8" ht="15.6" x14ac:dyDescent="0.3">
      <c r="B8" s="190" t="s">
        <v>313</v>
      </c>
      <c r="C8" s="192">
        <v>5</v>
      </c>
      <c r="D8" s="192">
        <v>4</v>
      </c>
      <c r="E8" s="192">
        <v>2</v>
      </c>
      <c r="F8" s="192">
        <v>1</v>
      </c>
      <c r="G8" s="192">
        <v>1</v>
      </c>
      <c r="H8" s="193">
        <f t="shared" si="1"/>
        <v>2</v>
      </c>
    </row>
    <row r="9" spans="2:8" ht="15.6" x14ac:dyDescent="0.3">
      <c r="B9" s="188" t="s">
        <v>314</v>
      </c>
      <c r="C9" s="192">
        <v>2</v>
      </c>
      <c r="D9" s="192">
        <v>5</v>
      </c>
      <c r="E9" s="192">
        <v>5</v>
      </c>
      <c r="F9" s="192">
        <v>5</v>
      </c>
      <c r="G9" s="192">
        <v>4</v>
      </c>
      <c r="H9" s="193">
        <f t="shared" si="1"/>
        <v>4.75</v>
      </c>
    </row>
    <row r="10" spans="2:8" ht="15.6" x14ac:dyDescent="0.3">
      <c r="B10" s="188" t="s">
        <v>315</v>
      </c>
      <c r="C10" s="192">
        <v>2</v>
      </c>
      <c r="D10" s="192">
        <v>1</v>
      </c>
      <c r="E10" s="192">
        <v>2</v>
      </c>
      <c r="F10" s="192">
        <v>4</v>
      </c>
      <c r="G10" s="192">
        <v>4</v>
      </c>
      <c r="H10" s="193">
        <f t="shared" si="1"/>
        <v>2.75</v>
      </c>
    </row>
    <row r="11" spans="2:8" ht="15.6" x14ac:dyDescent="0.3">
      <c r="B11" s="188" t="s">
        <v>316</v>
      </c>
      <c r="C11" s="192">
        <v>2</v>
      </c>
      <c r="D11" s="192">
        <v>2</v>
      </c>
      <c r="E11" s="192">
        <v>4</v>
      </c>
      <c r="F11" s="192">
        <v>5</v>
      </c>
      <c r="G11" s="192">
        <v>5</v>
      </c>
      <c r="H11" s="193">
        <f t="shared" si="1"/>
        <v>4</v>
      </c>
    </row>
    <row r="12" spans="2:8" ht="15.6" x14ac:dyDescent="0.3">
      <c r="B12" s="189" t="s">
        <v>317</v>
      </c>
      <c r="C12" s="192">
        <v>2</v>
      </c>
      <c r="D12" s="192">
        <v>4</v>
      </c>
      <c r="E12" s="192">
        <v>2</v>
      </c>
      <c r="F12" s="192">
        <v>4</v>
      </c>
      <c r="G12" s="192">
        <v>5</v>
      </c>
      <c r="H12" s="193">
        <f t="shared" si="1"/>
        <v>3.75</v>
      </c>
    </row>
    <row r="13" spans="2:8" ht="15.6" x14ac:dyDescent="0.3">
      <c r="B13" s="190" t="s">
        <v>318</v>
      </c>
      <c r="C13" s="192">
        <v>2</v>
      </c>
      <c r="D13" s="192">
        <v>5</v>
      </c>
      <c r="E13" s="192">
        <v>4</v>
      </c>
      <c r="F13" s="192">
        <v>4</v>
      </c>
      <c r="G13" s="192">
        <v>4</v>
      </c>
      <c r="H13" s="193">
        <f t="shared" si="1"/>
        <v>4.25</v>
      </c>
    </row>
    <row r="14" spans="2:8" ht="15.6" x14ac:dyDescent="0.3">
      <c r="B14" s="188" t="s">
        <v>319</v>
      </c>
      <c r="C14" s="192">
        <v>1</v>
      </c>
      <c r="D14" s="192">
        <v>4</v>
      </c>
      <c r="E14" s="192">
        <v>4</v>
      </c>
      <c r="F14" s="192">
        <v>1</v>
      </c>
      <c r="G14" s="192">
        <v>5</v>
      </c>
      <c r="H14" s="193">
        <f t="shared" si="1"/>
        <v>3.5</v>
      </c>
    </row>
    <row r="15" spans="2:8" ht="15.6" x14ac:dyDescent="0.3">
      <c r="B15" s="188" t="s">
        <v>320</v>
      </c>
      <c r="C15" s="192">
        <v>1</v>
      </c>
      <c r="D15" s="192">
        <v>2</v>
      </c>
      <c r="E15" s="192">
        <v>4</v>
      </c>
      <c r="F15" s="192">
        <v>4</v>
      </c>
      <c r="G15" s="192">
        <v>4</v>
      </c>
      <c r="H15" s="193">
        <f t="shared" si="1"/>
        <v>3.5</v>
      </c>
    </row>
    <row r="16" spans="2:8" ht="15.6" x14ac:dyDescent="0.3">
      <c r="B16" s="189" t="s">
        <v>321</v>
      </c>
      <c r="C16" s="192">
        <v>1</v>
      </c>
      <c r="D16" s="192">
        <v>5</v>
      </c>
      <c r="E16" s="192">
        <v>4</v>
      </c>
      <c r="F16" s="192">
        <v>5</v>
      </c>
      <c r="G16" s="192">
        <v>4</v>
      </c>
      <c r="H16" s="193">
        <f t="shared" si="1"/>
        <v>4.5</v>
      </c>
    </row>
    <row r="17" spans="2:8" x14ac:dyDescent="0.3">
      <c r="B17" s="158"/>
      <c r="C17" s="160"/>
      <c r="D17" s="158"/>
      <c r="E17" s="158"/>
      <c r="F17" s="158"/>
      <c r="G17" s="158"/>
      <c r="H17"/>
    </row>
    <row r="18" spans="2:8" ht="15.6" x14ac:dyDescent="0.3">
      <c r="B18" s="180"/>
      <c r="C18" s="519"/>
      <c r="D18" s="519"/>
      <c r="E18" s="519"/>
      <c r="F18" s="519"/>
      <c r="G18" s="519"/>
      <c r="H18" s="519"/>
    </row>
    <row r="19" spans="2:8" x14ac:dyDescent="0.3">
      <c r="B19" s="181"/>
      <c r="C19" s="182"/>
      <c r="D19" s="181"/>
      <c r="E19" s="181"/>
      <c r="F19" s="181"/>
      <c r="G19" s="181"/>
      <c r="H19" s="181"/>
    </row>
    <row r="20" spans="2:8" ht="15.6" x14ac:dyDescent="0.3">
      <c r="B20" s="183"/>
      <c r="C20" s="180"/>
      <c r="D20" s="180"/>
      <c r="E20" s="180"/>
      <c r="F20" s="180"/>
      <c r="G20" s="180"/>
      <c r="H20" s="180"/>
    </row>
    <row r="21" spans="2:8" ht="15.6" x14ac:dyDescent="0.3">
      <c r="B21" s="183"/>
      <c r="C21" s="180"/>
      <c r="D21" s="180"/>
      <c r="E21" s="180"/>
      <c r="F21" s="180"/>
      <c r="G21" s="180"/>
      <c r="H21" s="180"/>
    </row>
    <row r="22" spans="2:8" ht="15.6" x14ac:dyDescent="0.3">
      <c r="B22" s="183"/>
      <c r="C22" s="180"/>
      <c r="D22" s="180"/>
      <c r="E22" s="180"/>
      <c r="F22" s="180"/>
      <c r="G22" s="180"/>
      <c r="H22" s="180"/>
    </row>
    <row r="23" spans="2:8" ht="15.6" x14ac:dyDescent="0.3">
      <c r="B23" s="183"/>
      <c r="C23" s="180"/>
      <c r="D23" s="180"/>
      <c r="E23" s="180"/>
      <c r="F23" s="180"/>
      <c r="G23" s="180"/>
      <c r="H23" s="180"/>
    </row>
    <row r="24" spans="2:8" ht="15.6" x14ac:dyDescent="0.3">
      <c r="B24" s="183"/>
      <c r="C24" s="180"/>
      <c r="D24" s="180"/>
      <c r="E24" s="180"/>
      <c r="F24" s="180"/>
      <c r="G24" s="180"/>
      <c r="H24" s="180"/>
    </row>
    <row r="25" spans="2:8" ht="15.6" x14ac:dyDescent="0.3">
      <c r="B25" s="183"/>
      <c r="C25" s="180"/>
      <c r="D25" s="180"/>
      <c r="E25" s="180"/>
      <c r="F25" s="180"/>
      <c r="G25" s="180"/>
      <c r="H25" s="180"/>
    </row>
    <row r="26" spans="2:8" x14ac:dyDescent="0.3">
      <c r="B26" s="158"/>
      <c r="C26" s="160"/>
      <c r="D26" s="158"/>
      <c r="E26" s="158"/>
      <c r="F26" s="158"/>
      <c r="G26" s="158"/>
      <c r="H26"/>
    </row>
    <row r="27" spans="2:8" ht="15.6" x14ac:dyDescent="0.3">
      <c r="B27" s="180"/>
      <c r="C27" s="520"/>
      <c r="D27" s="520"/>
      <c r="E27" s="520"/>
      <c r="F27" s="520"/>
      <c r="G27" s="520"/>
      <c r="H27" s="520"/>
    </row>
    <row r="28" spans="2:8" x14ac:dyDescent="0.3">
      <c r="B28" s="184"/>
      <c r="C28" s="183"/>
      <c r="D28" s="184"/>
      <c r="E28" s="184"/>
      <c r="F28" s="184"/>
      <c r="G28" s="184"/>
      <c r="H28" s="184"/>
    </row>
    <row r="29" spans="2:8" ht="15.6" x14ac:dyDescent="0.3">
      <c r="B29" s="183"/>
      <c r="C29" s="180"/>
      <c r="D29" s="180"/>
      <c r="E29" s="180"/>
      <c r="F29" s="180"/>
      <c r="G29" s="180"/>
      <c r="H29" s="180"/>
    </row>
    <row r="30" spans="2:8" ht="15.6" x14ac:dyDescent="0.3">
      <c r="B30" s="183"/>
      <c r="C30" s="180"/>
      <c r="D30" s="180"/>
      <c r="E30" s="180"/>
      <c r="F30" s="180"/>
      <c r="G30" s="180"/>
      <c r="H30" s="180"/>
    </row>
    <row r="31" spans="2:8" ht="15.6" x14ac:dyDescent="0.3">
      <c r="B31" s="183"/>
      <c r="C31" s="180"/>
      <c r="D31" s="180"/>
      <c r="E31" s="180"/>
      <c r="F31" s="180"/>
      <c r="G31" s="180"/>
      <c r="H31" s="180"/>
    </row>
    <row r="32" spans="2:8" ht="15.6" x14ac:dyDescent="0.3">
      <c r="B32" s="183"/>
      <c r="C32" s="180"/>
      <c r="D32" s="180"/>
      <c r="E32" s="180"/>
      <c r="F32" s="180"/>
      <c r="G32" s="180"/>
      <c r="H32" s="180"/>
    </row>
    <row r="33" spans="2:8" ht="15.6" x14ac:dyDescent="0.3">
      <c r="B33" s="183"/>
      <c r="C33" s="180"/>
      <c r="D33" s="180"/>
      <c r="E33" s="180"/>
      <c r="F33" s="180"/>
      <c r="G33" s="180"/>
      <c r="H33" s="180"/>
    </row>
    <row r="34" spans="2:8" ht="15.6" x14ac:dyDescent="0.3">
      <c r="B34" s="183"/>
      <c r="C34" s="180"/>
      <c r="D34" s="180"/>
      <c r="E34" s="180"/>
      <c r="F34" s="180"/>
      <c r="G34" s="180"/>
      <c r="H34" s="180"/>
    </row>
    <row r="35" spans="2:8" x14ac:dyDescent="0.3">
      <c r="B35" s="158"/>
      <c r="C35" s="160"/>
      <c r="D35" s="158"/>
      <c r="E35" s="158"/>
      <c r="F35" s="158"/>
      <c r="G35" s="158"/>
    </row>
    <row r="36" spans="2:8" x14ac:dyDescent="0.3">
      <c r="B36" s="158"/>
      <c r="C36" s="160"/>
      <c r="D36" s="158"/>
      <c r="E36" s="158"/>
      <c r="F36" s="158"/>
      <c r="G36" s="158"/>
    </row>
    <row r="37" spans="2:8" x14ac:dyDescent="0.3">
      <c r="B37" s="158"/>
      <c r="C37" s="160"/>
      <c r="D37" s="158"/>
      <c r="E37" s="158"/>
      <c r="F37" s="158"/>
      <c r="G37" s="158"/>
    </row>
    <row r="38" spans="2:8" x14ac:dyDescent="0.3">
      <c r="B38" s="158"/>
      <c r="C38" s="160"/>
      <c r="D38" s="158"/>
      <c r="E38" s="158"/>
      <c r="F38" s="158"/>
      <c r="G38" s="158"/>
    </row>
    <row r="39" spans="2:8" x14ac:dyDescent="0.3">
      <c r="B39" s="158"/>
      <c r="C39" s="160"/>
      <c r="D39" s="158"/>
      <c r="E39" s="158"/>
      <c r="F39" s="158"/>
      <c r="G39" s="158"/>
    </row>
    <row r="40" spans="2:8" x14ac:dyDescent="0.3">
      <c r="B40" s="158"/>
      <c r="C40" s="160"/>
      <c r="D40" s="158"/>
      <c r="E40" s="158"/>
      <c r="F40" s="158"/>
      <c r="G40" s="158"/>
    </row>
    <row r="41" spans="2:8" x14ac:dyDescent="0.3">
      <c r="B41" s="158"/>
      <c r="C41" s="160"/>
      <c r="D41" s="158"/>
      <c r="E41" s="158"/>
      <c r="F41" s="158"/>
      <c r="G41" s="158"/>
    </row>
    <row r="42" spans="2:8" x14ac:dyDescent="0.3">
      <c r="B42" s="158"/>
      <c r="C42" s="160"/>
      <c r="D42" s="158"/>
      <c r="E42" s="158"/>
      <c r="F42" s="158"/>
      <c r="G42" s="158"/>
    </row>
    <row r="43" spans="2:8" x14ac:dyDescent="0.3">
      <c r="B43" s="158"/>
      <c r="C43" s="160"/>
      <c r="D43" s="158"/>
      <c r="E43" s="158"/>
      <c r="F43" s="158"/>
      <c r="G43" s="158"/>
    </row>
    <row r="44" spans="2:8" x14ac:dyDescent="0.3">
      <c r="B44" s="158"/>
      <c r="C44" s="160"/>
      <c r="D44" s="158"/>
      <c r="E44" s="158"/>
      <c r="F44" s="158"/>
      <c r="G44" s="158"/>
    </row>
    <row r="45" spans="2:8" x14ac:dyDescent="0.3">
      <c r="B45" s="158"/>
      <c r="C45" s="160"/>
      <c r="D45" s="158"/>
      <c r="E45" s="158"/>
      <c r="F45" s="158"/>
      <c r="G45" s="158"/>
    </row>
    <row r="46" spans="2:8" x14ac:dyDescent="0.3">
      <c r="B46" s="158"/>
      <c r="C46" s="160"/>
      <c r="D46" s="158"/>
      <c r="E46" s="158"/>
      <c r="F46" s="158"/>
      <c r="G46" s="158"/>
    </row>
    <row r="47" spans="2:8" x14ac:dyDescent="0.3">
      <c r="B47" s="158"/>
      <c r="C47" s="160"/>
      <c r="D47" s="158"/>
      <c r="E47" s="158"/>
      <c r="F47" s="158"/>
      <c r="G47" s="158"/>
    </row>
  </sheetData>
  <mergeCells count="2">
    <mergeCell ref="C18:H18"/>
    <mergeCell ref="C27:H27"/>
  </mergeCells>
  <conditionalFormatting sqref="C4:G4">
    <cfRule type="colorScale" priority="2">
      <colorScale>
        <cfvo type="min"/>
        <cfvo type="percentile" val="50"/>
        <cfvo type="max"/>
        <color rgb="FFF8696B"/>
        <color rgb="FFFFEB84"/>
        <color rgb="FF63BE7B"/>
      </colorScale>
    </cfRule>
  </conditionalFormatting>
  <conditionalFormatting sqref="C5:G16">
    <cfRule type="colorScale" priority="419">
      <colorScale>
        <cfvo type="min"/>
        <cfvo type="percentile" val="50"/>
        <cfvo type="max"/>
        <color rgb="FFF8696B"/>
        <color rgb="FFFFEB84"/>
        <color rgb="FF63BE7B"/>
      </colorScale>
    </cfRule>
  </conditionalFormatting>
  <conditionalFormatting sqref="H4:H16">
    <cfRule type="colorScale" priority="1">
      <colorScale>
        <cfvo type="min"/>
        <cfvo type="percentile" val="50"/>
        <cfvo type="max"/>
        <color rgb="FFF8696B"/>
        <color rgb="FFFFEB84"/>
        <color rgb="FF63BE7B"/>
      </colorScale>
    </cfRule>
  </conditionalFormatting>
  <dataValidations count="2">
    <dataValidation allowBlank="1" showInputMessage="1" showErrorMessage="1" errorTitle="Curvas de Valor" error="Selecciona un valor entre 1 y 5" sqref="B13:B14" xr:uid="{DC70558E-9CB5-48C5-BDA6-C44D325EBF03}"/>
    <dataValidation type="list" allowBlank="1" showInputMessage="1" showErrorMessage="1" errorTitle="Curvas de Valor" error="Selecciona un valor entre 1 y 5" sqref="C4:G16" xr:uid="{F51003C7-4871-4735-BBB4-C9030EA90141}">
      <formula1>"1,2,3,4,5"</formula1>
    </dataValidation>
  </dataValidations>
  <pageMargins left="0.7" right="0.7" top="0.75" bottom="0.75" header="0.3" footer="0.3"/>
  <pageSetup orientation="portrait" verticalDpi="360" r:id="rId1"/>
  <ignoredErrors>
    <ignoredError sqref="H4:H16"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FFC000"/>
    <outlinePr summaryBelow="0" summaryRight="0"/>
  </sheetPr>
  <dimension ref="A1:WVS242"/>
  <sheetViews>
    <sheetView showGridLines="0" topLeftCell="A7" zoomScaleNormal="100" zoomScaleSheetLayoutView="40" zoomScalePageLayoutView="50" workbookViewId="0">
      <selection activeCell="C242" sqref="C242"/>
    </sheetView>
  </sheetViews>
  <sheetFormatPr baseColWidth="10" defaultColWidth="0" defaultRowHeight="14.4" zeroHeight="1" outlineLevelRow="2" x14ac:dyDescent="0.3"/>
  <cols>
    <col min="1" max="1" width="1.44140625" style="3" customWidth="1"/>
    <col min="2" max="2" width="21.44140625" style="4" customWidth="1"/>
    <col min="3" max="3" width="26.5546875" style="3" customWidth="1"/>
    <col min="4" max="5" width="21.44140625" style="3" customWidth="1"/>
    <col min="6" max="6" width="26.88671875" style="3" customWidth="1"/>
    <col min="7" max="8" width="21.44140625" style="3" customWidth="1"/>
    <col min="9" max="9" width="21.44140625" style="10" customWidth="1"/>
    <col min="10" max="10" width="3.6640625" style="2" customWidth="1"/>
    <col min="11" max="12" width="15.6640625" style="2" hidden="1"/>
    <col min="13" max="13" width="17.6640625" style="2" hidden="1"/>
    <col min="14" max="14" width="6" style="2" hidden="1"/>
    <col min="15" max="259" width="10.88671875" style="2" hidden="1"/>
    <col min="260" max="260" width="1.44140625" style="2" hidden="1"/>
    <col min="261" max="261" width="9" style="2" hidden="1"/>
    <col min="262" max="262" width="15.109375" style="2" hidden="1"/>
    <col min="263" max="263" width="15.44140625" style="2" hidden="1"/>
    <col min="264" max="264" width="66.33203125" style="2" hidden="1"/>
    <col min="265" max="265" width="14.88671875" style="2" hidden="1"/>
    <col min="266" max="266" width="10.88671875" style="2" hidden="1"/>
    <col min="267" max="267" width="49.44140625" style="2" hidden="1"/>
    <col min="268" max="515" width="10.88671875" style="2" hidden="1"/>
    <col min="516" max="516" width="1.44140625" style="2" hidden="1"/>
    <col min="517" max="517" width="9" style="2" hidden="1"/>
    <col min="518" max="518" width="15.109375" style="2" hidden="1"/>
    <col min="519" max="519" width="15.44140625" style="2" hidden="1"/>
    <col min="520" max="520" width="66.33203125" style="2" hidden="1"/>
    <col min="521" max="521" width="14.88671875" style="2" hidden="1"/>
    <col min="522" max="522" width="10.88671875" style="2" hidden="1"/>
    <col min="523" max="523" width="49.44140625" style="2" hidden="1"/>
    <col min="524" max="771" width="10.88671875" style="2" hidden="1"/>
    <col min="772" max="772" width="1.44140625" style="2" hidden="1"/>
    <col min="773" max="773" width="9" style="2" hidden="1"/>
    <col min="774" max="774" width="15.109375" style="2" hidden="1"/>
    <col min="775" max="775" width="15.44140625" style="2" hidden="1"/>
    <col min="776" max="776" width="66.33203125" style="2" hidden="1"/>
    <col min="777" max="777" width="14.88671875" style="2" hidden="1"/>
    <col min="778" max="778" width="10.88671875" style="2" hidden="1"/>
    <col min="779" max="779" width="49.44140625" style="2" hidden="1"/>
    <col min="780" max="1027" width="10.88671875" style="2" hidden="1"/>
    <col min="1028" max="1028" width="1.44140625" style="2" hidden="1"/>
    <col min="1029" max="1029" width="9" style="2" hidden="1"/>
    <col min="1030" max="1030" width="15.109375" style="2" hidden="1"/>
    <col min="1031" max="1031" width="15.44140625" style="2" hidden="1"/>
    <col min="1032" max="1032" width="66.33203125" style="2" hidden="1"/>
    <col min="1033" max="1033" width="14.88671875" style="2" hidden="1"/>
    <col min="1034" max="1034" width="10.88671875" style="2" hidden="1"/>
    <col min="1035" max="1035" width="49.44140625" style="2" hidden="1"/>
    <col min="1036" max="1283" width="10.88671875" style="2" hidden="1"/>
    <col min="1284" max="1284" width="1.44140625" style="2" hidden="1"/>
    <col min="1285" max="1285" width="9" style="2" hidden="1"/>
    <col min="1286" max="1286" width="15.109375" style="2" hidden="1"/>
    <col min="1287" max="1287" width="15.44140625" style="2" hidden="1"/>
    <col min="1288" max="1288" width="66.33203125" style="2" hidden="1"/>
    <col min="1289" max="1289" width="14.88671875" style="2" hidden="1"/>
    <col min="1290" max="1290" width="10.88671875" style="2" hidden="1"/>
    <col min="1291" max="1291" width="49.44140625" style="2" hidden="1"/>
    <col min="1292" max="1539" width="10.88671875" style="2" hidden="1"/>
    <col min="1540" max="1540" width="1.44140625" style="2" hidden="1"/>
    <col min="1541" max="1541" width="9" style="2" hidden="1"/>
    <col min="1542" max="1542" width="15.109375" style="2" hidden="1"/>
    <col min="1543" max="1543" width="15.44140625" style="2" hidden="1"/>
    <col min="1544" max="1544" width="66.33203125" style="2" hidden="1"/>
    <col min="1545" max="1545" width="14.88671875" style="2" hidden="1"/>
    <col min="1546" max="1546" width="10.88671875" style="2" hidden="1"/>
    <col min="1547" max="1547" width="49.44140625" style="2" hidden="1"/>
    <col min="1548" max="1795" width="10.88671875" style="2" hidden="1"/>
    <col min="1796" max="1796" width="1.44140625" style="2" hidden="1"/>
    <col min="1797" max="1797" width="9" style="2" hidden="1"/>
    <col min="1798" max="1798" width="15.109375" style="2" hidden="1"/>
    <col min="1799" max="1799" width="15.44140625" style="2" hidden="1"/>
    <col min="1800" max="1800" width="66.33203125" style="2" hidden="1"/>
    <col min="1801" max="1801" width="14.88671875" style="2" hidden="1"/>
    <col min="1802" max="1802" width="10.88671875" style="2" hidden="1"/>
    <col min="1803" max="1803" width="49.44140625" style="2" hidden="1"/>
    <col min="1804" max="2051" width="10.88671875" style="2" hidden="1"/>
    <col min="2052" max="2052" width="1.44140625" style="2" hidden="1"/>
    <col min="2053" max="2053" width="9" style="2" hidden="1"/>
    <col min="2054" max="2054" width="15.109375" style="2" hidden="1"/>
    <col min="2055" max="2055" width="15.44140625" style="2" hidden="1"/>
    <col min="2056" max="2056" width="66.33203125" style="2" hidden="1"/>
    <col min="2057" max="2057" width="14.88671875" style="2" hidden="1"/>
    <col min="2058" max="2058" width="10.88671875" style="2" hidden="1"/>
    <col min="2059" max="2059" width="49.44140625" style="2" hidden="1"/>
    <col min="2060" max="2307" width="10.88671875" style="2" hidden="1"/>
    <col min="2308" max="2308" width="1.44140625" style="2" hidden="1"/>
    <col min="2309" max="2309" width="9" style="2" hidden="1"/>
    <col min="2310" max="2310" width="15.109375" style="2" hidden="1"/>
    <col min="2311" max="2311" width="15.44140625" style="2" hidden="1"/>
    <col min="2312" max="2312" width="66.33203125" style="2" hidden="1"/>
    <col min="2313" max="2313" width="14.88671875" style="2" hidden="1"/>
    <col min="2314" max="2314" width="10.88671875" style="2" hidden="1"/>
    <col min="2315" max="2315" width="49.44140625" style="2" hidden="1"/>
    <col min="2316" max="2563" width="10.88671875" style="2" hidden="1"/>
    <col min="2564" max="2564" width="1.44140625" style="2" hidden="1"/>
    <col min="2565" max="2565" width="9" style="2" hidden="1"/>
    <col min="2566" max="2566" width="15.109375" style="2" hidden="1"/>
    <col min="2567" max="2567" width="15.44140625" style="2" hidden="1"/>
    <col min="2568" max="2568" width="66.33203125" style="2" hidden="1"/>
    <col min="2569" max="2569" width="14.88671875" style="2" hidden="1"/>
    <col min="2570" max="2570" width="10.88671875" style="2" hidden="1"/>
    <col min="2571" max="2571" width="49.44140625" style="2" hidden="1"/>
    <col min="2572" max="2819" width="10.88671875" style="2" hidden="1"/>
    <col min="2820" max="2820" width="1.44140625" style="2" hidden="1"/>
    <col min="2821" max="2821" width="9" style="2" hidden="1"/>
    <col min="2822" max="2822" width="15.109375" style="2" hidden="1"/>
    <col min="2823" max="2823" width="15.44140625" style="2" hidden="1"/>
    <col min="2824" max="2824" width="66.33203125" style="2" hidden="1"/>
    <col min="2825" max="2825" width="14.88671875" style="2" hidden="1"/>
    <col min="2826" max="2826" width="10.88671875" style="2" hidden="1"/>
    <col min="2827" max="2827" width="49.44140625" style="2" hidden="1"/>
    <col min="2828" max="3075" width="10.88671875" style="2" hidden="1"/>
    <col min="3076" max="3076" width="1.44140625" style="2" hidden="1"/>
    <col min="3077" max="3077" width="9" style="2" hidden="1"/>
    <col min="3078" max="3078" width="15.109375" style="2" hidden="1"/>
    <col min="3079" max="3079" width="15.44140625" style="2" hidden="1"/>
    <col min="3080" max="3080" width="66.33203125" style="2" hidden="1"/>
    <col min="3081" max="3081" width="14.88671875" style="2" hidden="1"/>
    <col min="3082" max="3082" width="10.88671875" style="2" hidden="1"/>
    <col min="3083" max="3083" width="49.44140625" style="2" hidden="1"/>
    <col min="3084" max="3331" width="10.88671875" style="2" hidden="1"/>
    <col min="3332" max="3332" width="1.44140625" style="2" hidden="1"/>
    <col min="3333" max="3333" width="9" style="2" hidden="1"/>
    <col min="3334" max="3334" width="15.109375" style="2" hidden="1"/>
    <col min="3335" max="3335" width="15.44140625" style="2" hidden="1"/>
    <col min="3336" max="3336" width="66.33203125" style="2" hidden="1"/>
    <col min="3337" max="3337" width="14.88671875" style="2" hidden="1"/>
    <col min="3338" max="3338" width="10.88671875" style="2" hidden="1"/>
    <col min="3339" max="3339" width="49.44140625" style="2" hidden="1"/>
    <col min="3340" max="3587" width="10.88671875" style="2" hidden="1"/>
    <col min="3588" max="3588" width="1.44140625" style="2" hidden="1"/>
    <col min="3589" max="3589" width="9" style="2" hidden="1"/>
    <col min="3590" max="3590" width="15.109375" style="2" hidden="1"/>
    <col min="3591" max="3591" width="15.44140625" style="2" hidden="1"/>
    <col min="3592" max="3592" width="66.33203125" style="2" hidden="1"/>
    <col min="3593" max="3593" width="14.88671875" style="2" hidden="1"/>
    <col min="3594" max="3594" width="10.88671875" style="2" hidden="1"/>
    <col min="3595" max="3595" width="49.44140625" style="2" hidden="1"/>
    <col min="3596" max="3843" width="10.88671875" style="2" hidden="1"/>
    <col min="3844" max="3844" width="1.44140625" style="2" hidden="1"/>
    <col min="3845" max="3845" width="9" style="2" hidden="1"/>
    <col min="3846" max="3846" width="15.109375" style="2" hidden="1"/>
    <col min="3847" max="3847" width="15.44140625" style="2" hidden="1"/>
    <col min="3848" max="3848" width="66.33203125" style="2" hidden="1"/>
    <col min="3849" max="3849" width="14.88671875" style="2" hidden="1"/>
    <col min="3850" max="3850" width="10.88671875" style="2" hidden="1"/>
    <col min="3851" max="3851" width="49.44140625" style="2" hidden="1"/>
    <col min="3852" max="4099" width="10.88671875" style="2" hidden="1"/>
    <col min="4100" max="4100" width="1.44140625" style="2" hidden="1"/>
    <col min="4101" max="4101" width="9" style="2" hidden="1"/>
    <col min="4102" max="4102" width="15.109375" style="2" hidden="1"/>
    <col min="4103" max="4103" width="15.44140625" style="2" hidden="1"/>
    <col min="4104" max="4104" width="66.33203125" style="2" hidden="1"/>
    <col min="4105" max="4105" width="14.88671875" style="2" hidden="1"/>
    <col min="4106" max="4106" width="10.88671875" style="2" hidden="1"/>
    <col min="4107" max="4107" width="49.44140625" style="2" hidden="1"/>
    <col min="4108" max="4355" width="10.88671875" style="2" hidden="1"/>
    <col min="4356" max="4356" width="1.44140625" style="2" hidden="1"/>
    <col min="4357" max="4357" width="9" style="2" hidden="1"/>
    <col min="4358" max="4358" width="15.109375" style="2" hidden="1"/>
    <col min="4359" max="4359" width="15.44140625" style="2" hidden="1"/>
    <col min="4360" max="4360" width="66.33203125" style="2" hidden="1"/>
    <col min="4361" max="4361" width="14.88671875" style="2" hidden="1"/>
    <col min="4362" max="4362" width="10.88671875" style="2" hidden="1"/>
    <col min="4363" max="4363" width="49.44140625" style="2" hidden="1"/>
    <col min="4364" max="4611" width="10.88671875" style="2" hidden="1"/>
    <col min="4612" max="4612" width="1.44140625" style="2" hidden="1"/>
    <col min="4613" max="4613" width="9" style="2" hidden="1"/>
    <col min="4614" max="4614" width="15.109375" style="2" hidden="1"/>
    <col min="4615" max="4615" width="15.44140625" style="2" hidden="1"/>
    <col min="4616" max="4616" width="66.33203125" style="2" hidden="1"/>
    <col min="4617" max="4617" width="14.88671875" style="2" hidden="1"/>
    <col min="4618" max="4618" width="10.88671875" style="2" hidden="1"/>
    <col min="4619" max="4619" width="49.44140625" style="2" hidden="1"/>
    <col min="4620" max="4867" width="10.88671875" style="2" hidden="1"/>
    <col min="4868" max="4868" width="1.44140625" style="2" hidden="1"/>
    <col min="4869" max="4869" width="9" style="2" hidden="1"/>
    <col min="4870" max="4870" width="15.109375" style="2" hidden="1"/>
    <col min="4871" max="4871" width="15.44140625" style="2" hidden="1"/>
    <col min="4872" max="4872" width="66.33203125" style="2" hidden="1"/>
    <col min="4873" max="4873" width="14.88671875" style="2" hidden="1"/>
    <col min="4874" max="4874" width="10.88671875" style="2" hidden="1"/>
    <col min="4875" max="4875" width="49.44140625" style="2" hidden="1"/>
    <col min="4876" max="5123" width="10.88671875" style="2" hidden="1"/>
    <col min="5124" max="5124" width="1.44140625" style="2" hidden="1"/>
    <col min="5125" max="5125" width="9" style="2" hidden="1"/>
    <col min="5126" max="5126" width="15.109375" style="2" hidden="1"/>
    <col min="5127" max="5127" width="15.44140625" style="2" hidden="1"/>
    <col min="5128" max="5128" width="66.33203125" style="2" hidden="1"/>
    <col min="5129" max="5129" width="14.88671875" style="2" hidden="1"/>
    <col min="5130" max="5130" width="10.88671875" style="2" hidden="1"/>
    <col min="5131" max="5131" width="49.44140625" style="2" hidden="1"/>
    <col min="5132" max="5379" width="10.88671875" style="2" hidden="1"/>
    <col min="5380" max="5380" width="1.44140625" style="2" hidden="1"/>
    <col min="5381" max="5381" width="9" style="2" hidden="1"/>
    <col min="5382" max="5382" width="15.109375" style="2" hidden="1"/>
    <col min="5383" max="5383" width="15.44140625" style="2" hidden="1"/>
    <col min="5384" max="5384" width="66.33203125" style="2" hidden="1"/>
    <col min="5385" max="5385" width="14.88671875" style="2" hidden="1"/>
    <col min="5386" max="5386" width="10.88671875" style="2" hidden="1"/>
    <col min="5387" max="5387" width="49.44140625" style="2" hidden="1"/>
    <col min="5388" max="5635" width="10.88671875" style="2" hidden="1"/>
    <col min="5636" max="5636" width="1.44140625" style="2" hidden="1"/>
    <col min="5637" max="5637" width="9" style="2" hidden="1"/>
    <col min="5638" max="5638" width="15.109375" style="2" hidden="1"/>
    <col min="5639" max="5639" width="15.44140625" style="2" hidden="1"/>
    <col min="5640" max="5640" width="66.33203125" style="2" hidden="1"/>
    <col min="5641" max="5641" width="14.88671875" style="2" hidden="1"/>
    <col min="5642" max="5642" width="10.88671875" style="2" hidden="1"/>
    <col min="5643" max="5643" width="49.44140625" style="2" hidden="1"/>
    <col min="5644" max="5891" width="10.88671875" style="2" hidden="1"/>
    <col min="5892" max="5892" width="1.44140625" style="2" hidden="1"/>
    <col min="5893" max="5893" width="9" style="2" hidden="1"/>
    <col min="5894" max="5894" width="15.109375" style="2" hidden="1"/>
    <col min="5895" max="5895" width="15.44140625" style="2" hidden="1"/>
    <col min="5896" max="5896" width="66.33203125" style="2" hidden="1"/>
    <col min="5897" max="5897" width="14.88671875" style="2" hidden="1"/>
    <col min="5898" max="5898" width="10.88671875" style="2" hidden="1"/>
    <col min="5899" max="5899" width="49.44140625" style="2" hidden="1"/>
    <col min="5900" max="6147" width="10.88671875" style="2" hidden="1"/>
    <col min="6148" max="6148" width="1.44140625" style="2" hidden="1"/>
    <col min="6149" max="6149" width="9" style="2" hidden="1"/>
    <col min="6150" max="6150" width="15.109375" style="2" hidden="1"/>
    <col min="6151" max="6151" width="15.44140625" style="2" hidden="1"/>
    <col min="6152" max="6152" width="66.33203125" style="2" hidden="1"/>
    <col min="6153" max="6153" width="14.88671875" style="2" hidden="1"/>
    <col min="6154" max="6154" width="10.88671875" style="2" hidden="1"/>
    <col min="6155" max="6155" width="49.44140625" style="2" hidden="1"/>
    <col min="6156" max="6403" width="10.88671875" style="2" hidden="1"/>
    <col min="6404" max="6404" width="1.44140625" style="2" hidden="1"/>
    <col min="6405" max="6405" width="9" style="2" hidden="1"/>
    <col min="6406" max="6406" width="15.109375" style="2" hidden="1"/>
    <col min="6407" max="6407" width="15.44140625" style="2" hidden="1"/>
    <col min="6408" max="6408" width="66.33203125" style="2" hidden="1"/>
    <col min="6409" max="6409" width="14.88671875" style="2" hidden="1"/>
    <col min="6410" max="6410" width="10.88671875" style="2" hidden="1"/>
    <col min="6411" max="6411" width="49.44140625" style="2" hidden="1"/>
    <col min="6412" max="6659" width="10.88671875" style="2" hidden="1"/>
    <col min="6660" max="6660" width="1.44140625" style="2" hidden="1"/>
    <col min="6661" max="6661" width="9" style="2" hidden="1"/>
    <col min="6662" max="6662" width="15.109375" style="2" hidden="1"/>
    <col min="6663" max="6663" width="15.44140625" style="2" hidden="1"/>
    <col min="6664" max="6664" width="66.33203125" style="2" hidden="1"/>
    <col min="6665" max="6665" width="14.88671875" style="2" hidden="1"/>
    <col min="6666" max="6666" width="10.88671875" style="2" hidden="1"/>
    <col min="6667" max="6667" width="49.44140625" style="2" hidden="1"/>
    <col min="6668" max="6915" width="10.88671875" style="2" hidden="1"/>
    <col min="6916" max="6916" width="1.44140625" style="2" hidden="1"/>
    <col min="6917" max="6917" width="9" style="2" hidden="1"/>
    <col min="6918" max="6918" width="15.109375" style="2" hidden="1"/>
    <col min="6919" max="6919" width="15.44140625" style="2" hidden="1"/>
    <col min="6920" max="6920" width="66.33203125" style="2" hidden="1"/>
    <col min="6921" max="6921" width="14.88671875" style="2" hidden="1"/>
    <col min="6922" max="6922" width="10.88671875" style="2" hidden="1"/>
    <col min="6923" max="6923" width="49.44140625" style="2" hidden="1"/>
    <col min="6924" max="7171" width="10.88671875" style="2" hidden="1"/>
    <col min="7172" max="7172" width="1.44140625" style="2" hidden="1"/>
    <col min="7173" max="7173" width="9" style="2" hidden="1"/>
    <col min="7174" max="7174" width="15.109375" style="2" hidden="1"/>
    <col min="7175" max="7175" width="15.44140625" style="2" hidden="1"/>
    <col min="7176" max="7176" width="66.33203125" style="2" hidden="1"/>
    <col min="7177" max="7177" width="14.88671875" style="2" hidden="1"/>
    <col min="7178" max="7178" width="10.88671875" style="2" hidden="1"/>
    <col min="7179" max="7179" width="49.44140625" style="2" hidden="1"/>
    <col min="7180" max="7427" width="10.88671875" style="2" hidden="1"/>
    <col min="7428" max="7428" width="1.44140625" style="2" hidden="1"/>
    <col min="7429" max="7429" width="9" style="2" hidden="1"/>
    <col min="7430" max="7430" width="15.109375" style="2" hidden="1"/>
    <col min="7431" max="7431" width="15.44140625" style="2" hidden="1"/>
    <col min="7432" max="7432" width="66.33203125" style="2" hidden="1"/>
    <col min="7433" max="7433" width="14.88671875" style="2" hidden="1"/>
    <col min="7434" max="7434" width="10.88671875" style="2" hidden="1"/>
    <col min="7435" max="7435" width="49.44140625" style="2" hidden="1"/>
    <col min="7436" max="7683" width="10.88671875" style="2" hidden="1"/>
    <col min="7684" max="7684" width="1.44140625" style="2" hidden="1"/>
    <col min="7685" max="7685" width="9" style="2" hidden="1"/>
    <col min="7686" max="7686" width="15.109375" style="2" hidden="1"/>
    <col min="7687" max="7687" width="15.44140625" style="2" hidden="1"/>
    <col min="7688" max="7688" width="66.33203125" style="2" hidden="1"/>
    <col min="7689" max="7689" width="14.88671875" style="2" hidden="1"/>
    <col min="7690" max="7690" width="10.88671875" style="2" hidden="1"/>
    <col min="7691" max="7691" width="49.44140625" style="2" hidden="1"/>
    <col min="7692" max="7939" width="10.88671875" style="2" hidden="1"/>
    <col min="7940" max="7940" width="1.44140625" style="2" hidden="1"/>
    <col min="7941" max="7941" width="9" style="2" hidden="1"/>
    <col min="7942" max="7942" width="15.109375" style="2" hidden="1"/>
    <col min="7943" max="7943" width="15.44140625" style="2" hidden="1"/>
    <col min="7944" max="7944" width="66.33203125" style="2" hidden="1"/>
    <col min="7945" max="7945" width="14.88671875" style="2" hidden="1"/>
    <col min="7946" max="7946" width="10.88671875" style="2" hidden="1"/>
    <col min="7947" max="7947" width="49.44140625" style="2" hidden="1"/>
    <col min="7948" max="8195" width="10.88671875" style="2" hidden="1"/>
    <col min="8196" max="8196" width="1.44140625" style="2" hidden="1"/>
    <col min="8197" max="8197" width="9" style="2" hidden="1"/>
    <col min="8198" max="8198" width="15.109375" style="2" hidden="1"/>
    <col min="8199" max="8199" width="15.44140625" style="2" hidden="1"/>
    <col min="8200" max="8200" width="66.33203125" style="2" hidden="1"/>
    <col min="8201" max="8201" width="14.88671875" style="2" hidden="1"/>
    <col min="8202" max="8202" width="10.88671875" style="2" hidden="1"/>
    <col min="8203" max="8203" width="49.44140625" style="2" hidden="1"/>
    <col min="8204" max="8451" width="10.88671875" style="2" hidden="1"/>
    <col min="8452" max="8452" width="1.44140625" style="2" hidden="1"/>
    <col min="8453" max="8453" width="9" style="2" hidden="1"/>
    <col min="8454" max="8454" width="15.109375" style="2" hidden="1"/>
    <col min="8455" max="8455" width="15.44140625" style="2" hidden="1"/>
    <col min="8456" max="8456" width="66.33203125" style="2" hidden="1"/>
    <col min="8457" max="8457" width="14.88671875" style="2" hidden="1"/>
    <col min="8458" max="8458" width="10.88671875" style="2" hidden="1"/>
    <col min="8459" max="8459" width="49.44140625" style="2" hidden="1"/>
    <col min="8460" max="8707" width="10.88671875" style="2" hidden="1"/>
    <col min="8708" max="8708" width="1.44140625" style="2" hidden="1"/>
    <col min="8709" max="8709" width="9" style="2" hidden="1"/>
    <col min="8710" max="8710" width="15.109375" style="2" hidden="1"/>
    <col min="8711" max="8711" width="15.44140625" style="2" hidden="1"/>
    <col min="8712" max="8712" width="66.33203125" style="2" hidden="1"/>
    <col min="8713" max="8713" width="14.88671875" style="2" hidden="1"/>
    <col min="8714" max="8714" width="10.88671875" style="2" hidden="1"/>
    <col min="8715" max="8715" width="49.44140625" style="2" hidden="1"/>
    <col min="8716" max="8963" width="10.88671875" style="2" hidden="1"/>
    <col min="8964" max="8964" width="1.44140625" style="2" hidden="1"/>
    <col min="8965" max="8965" width="9" style="2" hidden="1"/>
    <col min="8966" max="8966" width="15.109375" style="2" hidden="1"/>
    <col min="8967" max="8967" width="15.44140625" style="2" hidden="1"/>
    <col min="8968" max="8968" width="66.33203125" style="2" hidden="1"/>
    <col min="8969" max="8969" width="14.88671875" style="2" hidden="1"/>
    <col min="8970" max="8970" width="10.88671875" style="2" hidden="1"/>
    <col min="8971" max="8971" width="49.44140625" style="2" hidden="1"/>
    <col min="8972" max="9219" width="10.88671875" style="2" hidden="1"/>
    <col min="9220" max="9220" width="1.44140625" style="2" hidden="1"/>
    <col min="9221" max="9221" width="9" style="2" hidden="1"/>
    <col min="9222" max="9222" width="15.109375" style="2" hidden="1"/>
    <col min="9223" max="9223" width="15.44140625" style="2" hidden="1"/>
    <col min="9224" max="9224" width="66.33203125" style="2" hidden="1"/>
    <col min="9225" max="9225" width="14.88671875" style="2" hidden="1"/>
    <col min="9226" max="9226" width="10.88671875" style="2" hidden="1"/>
    <col min="9227" max="9227" width="49.44140625" style="2" hidden="1"/>
    <col min="9228" max="9475" width="10.88671875" style="2" hidden="1"/>
    <col min="9476" max="9476" width="1.44140625" style="2" hidden="1"/>
    <col min="9477" max="9477" width="9" style="2" hidden="1"/>
    <col min="9478" max="9478" width="15.109375" style="2" hidden="1"/>
    <col min="9479" max="9479" width="15.44140625" style="2" hidden="1"/>
    <col min="9480" max="9480" width="66.33203125" style="2" hidden="1"/>
    <col min="9481" max="9481" width="14.88671875" style="2" hidden="1"/>
    <col min="9482" max="9482" width="10.88671875" style="2" hidden="1"/>
    <col min="9483" max="9483" width="49.44140625" style="2" hidden="1"/>
    <col min="9484" max="9731" width="10.88671875" style="2" hidden="1"/>
    <col min="9732" max="9732" width="1.44140625" style="2" hidden="1"/>
    <col min="9733" max="9733" width="9" style="2" hidden="1"/>
    <col min="9734" max="9734" width="15.109375" style="2" hidden="1"/>
    <col min="9735" max="9735" width="15.44140625" style="2" hidden="1"/>
    <col min="9736" max="9736" width="66.33203125" style="2" hidden="1"/>
    <col min="9737" max="9737" width="14.88671875" style="2" hidden="1"/>
    <col min="9738" max="9738" width="10.88671875" style="2" hidden="1"/>
    <col min="9739" max="9739" width="49.44140625" style="2" hidden="1"/>
    <col min="9740" max="9987" width="10.88671875" style="2" hidden="1"/>
    <col min="9988" max="9988" width="1.44140625" style="2" hidden="1"/>
    <col min="9989" max="9989" width="9" style="2" hidden="1"/>
    <col min="9990" max="9990" width="15.109375" style="2" hidden="1"/>
    <col min="9991" max="9991" width="15.44140625" style="2" hidden="1"/>
    <col min="9992" max="9992" width="66.33203125" style="2" hidden="1"/>
    <col min="9993" max="9993" width="14.88671875" style="2" hidden="1"/>
    <col min="9994" max="9994" width="10.88671875" style="2" hidden="1"/>
    <col min="9995" max="9995" width="49.44140625" style="2" hidden="1"/>
    <col min="9996" max="10243" width="10.88671875" style="2" hidden="1"/>
    <col min="10244" max="10244" width="1.44140625" style="2" hidden="1"/>
    <col min="10245" max="10245" width="9" style="2" hidden="1"/>
    <col min="10246" max="10246" width="15.109375" style="2" hidden="1"/>
    <col min="10247" max="10247" width="15.44140625" style="2" hidden="1"/>
    <col min="10248" max="10248" width="66.33203125" style="2" hidden="1"/>
    <col min="10249" max="10249" width="14.88671875" style="2" hidden="1"/>
    <col min="10250" max="10250" width="10.88671875" style="2" hidden="1"/>
    <col min="10251" max="10251" width="49.44140625" style="2" hidden="1"/>
    <col min="10252" max="10499" width="10.88671875" style="2" hidden="1"/>
    <col min="10500" max="10500" width="1.44140625" style="2" hidden="1"/>
    <col min="10501" max="10501" width="9" style="2" hidden="1"/>
    <col min="10502" max="10502" width="15.109375" style="2" hidden="1"/>
    <col min="10503" max="10503" width="15.44140625" style="2" hidden="1"/>
    <col min="10504" max="10504" width="66.33203125" style="2" hidden="1"/>
    <col min="10505" max="10505" width="14.88671875" style="2" hidden="1"/>
    <col min="10506" max="10506" width="10.88671875" style="2" hidden="1"/>
    <col min="10507" max="10507" width="49.44140625" style="2" hidden="1"/>
    <col min="10508" max="10755" width="10.88671875" style="2" hidden="1"/>
    <col min="10756" max="10756" width="1.44140625" style="2" hidden="1"/>
    <col min="10757" max="10757" width="9" style="2" hidden="1"/>
    <col min="10758" max="10758" width="15.109375" style="2" hidden="1"/>
    <col min="10759" max="10759" width="15.44140625" style="2" hidden="1"/>
    <col min="10760" max="10760" width="66.33203125" style="2" hidden="1"/>
    <col min="10761" max="10761" width="14.88671875" style="2" hidden="1"/>
    <col min="10762" max="10762" width="10.88671875" style="2" hidden="1"/>
    <col min="10763" max="10763" width="49.44140625" style="2" hidden="1"/>
    <col min="10764" max="11011" width="10.88671875" style="2" hidden="1"/>
    <col min="11012" max="11012" width="1.44140625" style="2" hidden="1"/>
    <col min="11013" max="11013" width="9" style="2" hidden="1"/>
    <col min="11014" max="11014" width="15.109375" style="2" hidden="1"/>
    <col min="11015" max="11015" width="15.44140625" style="2" hidden="1"/>
    <col min="11016" max="11016" width="66.33203125" style="2" hidden="1"/>
    <col min="11017" max="11017" width="14.88671875" style="2" hidden="1"/>
    <col min="11018" max="11018" width="10.88671875" style="2" hidden="1"/>
    <col min="11019" max="11019" width="49.44140625" style="2" hidden="1"/>
    <col min="11020" max="11267" width="10.88671875" style="2" hidden="1"/>
    <col min="11268" max="11268" width="1.44140625" style="2" hidden="1"/>
    <col min="11269" max="11269" width="9" style="2" hidden="1"/>
    <col min="11270" max="11270" width="15.109375" style="2" hidden="1"/>
    <col min="11271" max="11271" width="15.44140625" style="2" hidden="1"/>
    <col min="11272" max="11272" width="66.33203125" style="2" hidden="1"/>
    <col min="11273" max="11273" width="14.88671875" style="2" hidden="1"/>
    <col min="11274" max="11274" width="10.88671875" style="2" hidden="1"/>
    <col min="11275" max="11275" width="49.44140625" style="2" hidden="1"/>
    <col min="11276" max="11523" width="10.88671875" style="2" hidden="1"/>
    <col min="11524" max="11524" width="1.44140625" style="2" hidden="1"/>
    <col min="11525" max="11525" width="9" style="2" hidden="1"/>
    <col min="11526" max="11526" width="15.109375" style="2" hidden="1"/>
    <col min="11527" max="11527" width="15.44140625" style="2" hidden="1"/>
    <col min="11528" max="11528" width="66.33203125" style="2" hidden="1"/>
    <col min="11529" max="11529" width="14.88671875" style="2" hidden="1"/>
    <col min="11530" max="11530" width="10.88671875" style="2" hidden="1"/>
    <col min="11531" max="11531" width="49.44140625" style="2" hidden="1"/>
    <col min="11532" max="11779" width="10.88671875" style="2" hidden="1"/>
    <col min="11780" max="11780" width="1.44140625" style="2" hidden="1"/>
    <col min="11781" max="11781" width="9" style="2" hidden="1"/>
    <col min="11782" max="11782" width="15.109375" style="2" hidden="1"/>
    <col min="11783" max="11783" width="15.44140625" style="2" hidden="1"/>
    <col min="11784" max="11784" width="66.33203125" style="2" hidden="1"/>
    <col min="11785" max="11785" width="14.88671875" style="2" hidden="1"/>
    <col min="11786" max="11786" width="10.88671875" style="2" hidden="1"/>
    <col min="11787" max="11787" width="49.44140625" style="2" hidden="1"/>
    <col min="11788" max="12035" width="10.88671875" style="2" hidden="1"/>
    <col min="12036" max="12036" width="1.44140625" style="2" hidden="1"/>
    <col min="12037" max="12037" width="9" style="2" hidden="1"/>
    <col min="12038" max="12038" width="15.109375" style="2" hidden="1"/>
    <col min="12039" max="12039" width="15.44140625" style="2" hidden="1"/>
    <col min="12040" max="12040" width="66.33203125" style="2" hidden="1"/>
    <col min="12041" max="12041" width="14.88671875" style="2" hidden="1"/>
    <col min="12042" max="12042" width="10.88671875" style="2" hidden="1"/>
    <col min="12043" max="12043" width="49.44140625" style="2" hidden="1"/>
    <col min="12044" max="12291" width="10.88671875" style="2" hidden="1"/>
    <col min="12292" max="12292" width="1.44140625" style="2" hidden="1"/>
    <col min="12293" max="12293" width="9" style="2" hidden="1"/>
    <col min="12294" max="12294" width="15.109375" style="2" hidden="1"/>
    <col min="12295" max="12295" width="15.44140625" style="2" hidden="1"/>
    <col min="12296" max="12296" width="66.33203125" style="2" hidden="1"/>
    <col min="12297" max="12297" width="14.88671875" style="2" hidden="1"/>
    <col min="12298" max="12298" width="10.88671875" style="2" hidden="1"/>
    <col min="12299" max="12299" width="49.44140625" style="2" hidden="1"/>
    <col min="12300" max="12547" width="10.88671875" style="2" hidden="1"/>
    <col min="12548" max="12548" width="1.44140625" style="2" hidden="1"/>
    <col min="12549" max="12549" width="9" style="2" hidden="1"/>
    <col min="12550" max="12550" width="15.109375" style="2" hidden="1"/>
    <col min="12551" max="12551" width="15.44140625" style="2" hidden="1"/>
    <col min="12552" max="12552" width="66.33203125" style="2" hidden="1"/>
    <col min="12553" max="12553" width="14.88671875" style="2" hidden="1"/>
    <col min="12554" max="12554" width="10.88671875" style="2" hidden="1"/>
    <col min="12555" max="12555" width="49.44140625" style="2" hidden="1"/>
    <col min="12556" max="12803" width="10.88671875" style="2" hidden="1"/>
    <col min="12804" max="12804" width="1.44140625" style="2" hidden="1"/>
    <col min="12805" max="12805" width="9" style="2" hidden="1"/>
    <col min="12806" max="12806" width="15.109375" style="2" hidden="1"/>
    <col min="12807" max="12807" width="15.44140625" style="2" hidden="1"/>
    <col min="12808" max="12808" width="66.33203125" style="2" hidden="1"/>
    <col min="12809" max="12809" width="14.88671875" style="2" hidden="1"/>
    <col min="12810" max="12810" width="10.88671875" style="2" hidden="1"/>
    <col min="12811" max="12811" width="49.44140625" style="2" hidden="1"/>
    <col min="12812" max="13059" width="10.88671875" style="2" hidden="1"/>
    <col min="13060" max="13060" width="1.44140625" style="2" hidden="1"/>
    <col min="13061" max="13061" width="9" style="2" hidden="1"/>
    <col min="13062" max="13062" width="15.109375" style="2" hidden="1"/>
    <col min="13063" max="13063" width="15.44140625" style="2" hidden="1"/>
    <col min="13064" max="13064" width="66.33203125" style="2" hidden="1"/>
    <col min="13065" max="13065" width="14.88671875" style="2" hidden="1"/>
    <col min="13066" max="13066" width="10.88671875" style="2" hidden="1"/>
    <col min="13067" max="13067" width="49.44140625" style="2" hidden="1"/>
    <col min="13068" max="13315" width="10.88671875" style="2" hidden="1"/>
    <col min="13316" max="13316" width="1.44140625" style="2" hidden="1"/>
    <col min="13317" max="13317" width="9" style="2" hidden="1"/>
    <col min="13318" max="13318" width="15.109375" style="2" hidden="1"/>
    <col min="13319" max="13319" width="15.44140625" style="2" hidden="1"/>
    <col min="13320" max="13320" width="66.33203125" style="2" hidden="1"/>
    <col min="13321" max="13321" width="14.88671875" style="2" hidden="1"/>
    <col min="13322" max="13322" width="10.88671875" style="2" hidden="1"/>
    <col min="13323" max="13323" width="49.44140625" style="2" hidden="1"/>
    <col min="13324" max="13571" width="10.88671875" style="2" hidden="1"/>
    <col min="13572" max="13572" width="1.44140625" style="2" hidden="1"/>
    <col min="13573" max="13573" width="9" style="2" hidden="1"/>
    <col min="13574" max="13574" width="15.109375" style="2" hidden="1"/>
    <col min="13575" max="13575" width="15.44140625" style="2" hidden="1"/>
    <col min="13576" max="13576" width="66.33203125" style="2" hidden="1"/>
    <col min="13577" max="13577" width="14.88671875" style="2" hidden="1"/>
    <col min="13578" max="13578" width="10.88671875" style="2" hidden="1"/>
    <col min="13579" max="13579" width="49.44140625" style="2" hidden="1"/>
    <col min="13580" max="13827" width="10.88671875" style="2" hidden="1"/>
    <col min="13828" max="13828" width="1.44140625" style="2" hidden="1"/>
    <col min="13829" max="13829" width="9" style="2" hidden="1"/>
    <col min="13830" max="13830" width="15.109375" style="2" hidden="1"/>
    <col min="13831" max="13831" width="15.44140625" style="2" hidden="1"/>
    <col min="13832" max="13832" width="66.33203125" style="2" hidden="1"/>
    <col min="13833" max="13833" width="14.88671875" style="2" hidden="1"/>
    <col min="13834" max="13834" width="10.88671875" style="2" hidden="1"/>
    <col min="13835" max="13835" width="49.44140625" style="2" hidden="1"/>
    <col min="13836" max="14083" width="10.88671875" style="2" hidden="1"/>
    <col min="14084" max="14084" width="1.44140625" style="2" hidden="1"/>
    <col min="14085" max="14085" width="9" style="2" hidden="1"/>
    <col min="14086" max="14086" width="15.109375" style="2" hidden="1"/>
    <col min="14087" max="14087" width="15.44140625" style="2" hidden="1"/>
    <col min="14088" max="14088" width="66.33203125" style="2" hidden="1"/>
    <col min="14089" max="14089" width="14.88671875" style="2" hidden="1"/>
    <col min="14090" max="14090" width="10.88671875" style="2" hidden="1"/>
    <col min="14091" max="14091" width="49.44140625" style="2" hidden="1"/>
    <col min="14092" max="14339" width="10.88671875" style="2" hidden="1"/>
    <col min="14340" max="14340" width="1.44140625" style="2" hidden="1"/>
    <col min="14341" max="14341" width="9" style="2" hidden="1"/>
    <col min="14342" max="14342" width="15.109375" style="2" hidden="1"/>
    <col min="14343" max="14343" width="15.44140625" style="2" hidden="1"/>
    <col min="14344" max="14344" width="66.33203125" style="2" hidden="1"/>
    <col min="14345" max="14345" width="14.88671875" style="2" hidden="1"/>
    <col min="14346" max="14346" width="10.88671875" style="2" hidden="1"/>
    <col min="14347" max="14347" width="49.44140625" style="2" hidden="1"/>
    <col min="14348" max="14595" width="10.88671875" style="2" hidden="1"/>
    <col min="14596" max="14596" width="1.44140625" style="2" hidden="1"/>
    <col min="14597" max="14597" width="9" style="2" hidden="1"/>
    <col min="14598" max="14598" width="15.109375" style="2" hidden="1"/>
    <col min="14599" max="14599" width="15.44140625" style="2" hidden="1"/>
    <col min="14600" max="14600" width="66.33203125" style="2" hidden="1"/>
    <col min="14601" max="14601" width="14.88671875" style="2" hidden="1"/>
    <col min="14602" max="14602" width="10.88671875" style="2" hidden="1"/>
    <col min="14603" max="14603" width="49.44140625" style="2" hidden="1"/>
    <col min="14604" max="14851" width="10.88671875" style="2" hidden="1"/>
    <col min="14852" max="14852" width="1.44140625" style="2" hidden="1"/>
    <col min="14853" max="14853" width="9" style="2" hidden="1"/>
    <col min="14854" max="14854" width="15.109375" style="2" hidden="1"/>
    <col min="14855" max="14855" width="15.44140625" style="2" hidden="1"/>
    <col min="14856" max="14856" width="66.33203125" style="2" hidden="1"/>
    <col min="14857" max="14857" width="14.88671875" style="2" hidden="1"/>
    <col min="14858" max="14858" width="10.88671875" style="2" hidden="1"/>
    <col min="14859" max="14859" width="49.44140625" style="2" hidden="1"/>
    <col min="14860" max="15107" width="10.88671875" style="2" hidden="1"/>
    <col min="15108" max="15108" width="1.44140625" style="2" hidden="1"/>
    <col min="15109" max="15109" width="9" style="2" hidden="1"/>
    <col min="15110" max="15110" width="15.109375" style="2" hidden="1"/>
    <col min="15111" max="15111" width="15.44140625" style="2" hidden="1"/>
    <col min="15112" max="15112" width="66.33203125" style="2" hidden="1"/>
    <col min="15113" max="15113" width="14.88671875" style="2" hidden="1"/>
    <col min="15114" max="15114" width="10.88671875" style="2" hidden="1"/>
    <col min="15115" max="15115" width="49.44140625" style="2" hidden="1"/>
    <col min="15116" max="15363" width="10.88671875" style="2" hidden="1"/>
    <col min="15364" max="15364" width="1.44140625" style="2" hidden="1"/>
    <col min="15365" max="15365" width="9" style="2" hidden="1"/>
    <col min="15366" max="15366" width="15.109375" style="2" hidden="1"/>
    <col min="15367" max="15367" width="15.44140625" style="2" hidden="1"/>
    <col min="15368" max="15368" width="66.33203125" style="2" hidden="1"/>
    <col min="15369" max="15369" width="14.88671875" style="2" hidden="1"/>
    <col min="15370" max="15370" width="10.88671875" style="2" hidden="1"/>
    <col min="15371" max="15371" width="49.44140625" style="2" hidden="1"/>
    <col min="15372" max="15619" width="10.88671875" style="2" hidden="1"/>
    <col min="15620" max="15620" width="1.44140625" style="2" hidden="1"/>
    <col min="15621" max="15621" width="9" style="2" hidden="1"/>
    <col min="15622" max="15622" width="15.109375" style="2" hidden="1"/>
    <col min="15623" max="15623" width="15.44140625" style="2" hidden="1"/>
    <col min="15624" max="15624" width="66.33203125" style="2" hidden="1"/>
    <col min="15625" max="15625" width="14.88671875" style="2" hidden="1"/>
    <col min="15626" max="15626" width="10.88671875" style="2" hidden="1"/>
    <col min="15627" max="15627" width="49.44140625" style="2" hidden="1"/>
    <col min="15628" max="15875" width="10.88671875" style="2" hidden="1"/>
    <col min="15876" max="15876" width="1.44140625" style="2" hidden="1"/>
    <col min="15877" max="15877" width="9" style="2" hidden="1"/>
    <col min="15878" max="15878" width="15.109375" style="2" hidden="1"/>
    <col min="15879" max="15879" width="15.44140625" style="2" hidden="1"/>
    <col min="15880" max="15880" width="66.33203125" style="2" hidden="1"/>
    <col min="15881" max="15881" width="14.88671875" style="2" hidden="1"/>
    <col min="15882" max="15882" width="10.88671875" style="2" hidden="1"/>
    <col min="15883" max="15883" width="49.44140625" style="2" hidden="1"/>
    <col min="15884" max="16131" width="10.88671875" style="2" hidden="1"/>
    <col min="16132" max="16132" width="1.44140625" style="2" hidden="1"/>
    <col min="16133" max="16133" width="9" style="2" hidden="1"/>
    <col min="16134" max="16134" width="15.109375" style="2" hidden="1"/>
    <col min="16135" max="16135" width="15.44140625" style="2" hidden="1"/>
    <col min="16136" max="16136" width="66.33203125" style="2" hidden="1"/>
    <col min="16137" max="16137" width="14.88671875" style="2" hidden="1"/>
    <col min="16138" max="16138" width="10.88671875" style="2" hidden="1"/>
    <col min="16139" max="16139" width="49.44140625" style="2" hidden="1"/>
    <col min="16140" max="16384" width="10.88671875" style="2" hidden="1"/>
  </cols>
  <sheetData>
    <row r="1" spans="1:9" x14ac:dyDescent="0.3">
      <c r="B1" s="38"/>
    </row>
    <row r="2" spans="1:9" ht="47.25" customHeight="1" x14ac:dyDescent="0.25">
      <c r="A2" s="1"/>
      <c r="B2" s="567" t="s">
        <v>322</v>
      </c>
      <c r="C2" s="568"/>
      <c r="D2" s="568"/>
      <c r="E2" s="568"/>
      <c r="F2" s="568"/>
      <c r="G2" s="568"/>
      <c r="H2" s="568"/>
      <c r="I2" s="569"/>
    </row>
    <row r="3" spans="1:9" ht="19.5" customHeight="1" x14ac:dyDescent="0.25">
      <c r="A3" s="1"/>
      <c r="B3" s="570"/>
      <c r="C3" s="571"/>
      <c r="D3" s="571"/>
      <c r="E3" s="571"/>
      <c r="F3" s="571"/>
      <c r="G3" s="571"/>
      <c r="H3" s="571"/>
      <c r="I3" s="572"/>
    </row>
    <row r="4" spans="1:9" s="20" customFormat="1" ht="18" customHeight="1" x14ac:dyDescent="0.3">
      <c r="A4" s="3"/>
      <c r="B4" s="4"/>
      <c r="C4" s="3"/>
      <c r="D4" s="21"/>
      <c r="E4" s="573" t="s">
        <v>323</v>
      </c>
      <c r="F4" s="573"/>
      <c r="G4" s="21"/>
      <c r="H4" s="574" t="s">
        <v>324</v>
      </c>
      <c r="I4" s="575"/>
    </row>
    <row r="5" spans="1:9" s="20" customFormat="1" ht="18" x14ac:dyDescent="0.3">
      <c r="A5" s="3"/>
      <c r="B5" s="370" t="s">
        <v>325</v>
      </c>
      <c r="C5" s="371" t="s">
        <v>303</v>
      </c>
      <c r="D5" s="49"/>
      <c r="E5" s="372">
        <v>1</v>
      </c>
      <c r="F5" s="373" t="s">
        <v>326</v>
      </c>
      <c r="G5" s="49"/>
      <c r="H5" s="48" t="s">
        <v>327</v>
      </c>
      <c r="I5" s="22" t="s">
        <v>328</v>
      </c>
    </row>
    <row r="6" spans="1:9" s="20" customFormat="1" ht="18" x14ac:dyDescent="0.3">
      <c r="A6" s="3"/>
      <c r="B6" s="370" t="s">
        <v>329</v>
      </c>
      <c r="C6" s="374">
        <v>45505</v>
      </c>
      <c r="D6" s="49"/>
      <c r="E6" s="372">
        <v>2</v>
      </c>
      <c r="F6" s="373" t="s">
        <v>330</v>
      </c>
      <c r="G6" s="49"/>
      <c r="H6" s="375" t="s">
        <v>331</v>
      </c>
      <c r="I6" s="376" t="s">
        <v>332</v>
      </c>
    </row>
    <row r="7" spans="1:9" s="20" customFormat="1" ht="18" x14ac:dyDescent="0.3">
      <c r="A7" s="3"/>
      <c r="B7" s="370" t="s">
        <v>333</v>
      </c>
      <c r="C7" s="371" t="s">
        <v>334</v>
      </c>
      <c r="D7" s="49"/>
      <c r="E7" s="372">
        <v>3</v>
      </c>
      <c r="F7" s="373" t="s">
        <v>335</v>
      </c>
      <c r="G7" s="49"/>
      <c r="H7" s="375" t="s">
        <v>336</v>
      </c>
      <c r="I7" s="376" t="s">
        <v>337</v>
      </c>
    </row>
    <row r="8" spans="1:9" s="20" customFormat="1" ht="18" x14ac:dyDescent="0.3">
      <c r="A8" s="3"/>
      <c r="B8" s="195" t="s">
        <v>338</v>
      </c>
      <c r="C8" s="196" t="s">
        <v>339</v>
      </c>
      <c r="D8" s="49"/>
      <c r="E8" s="372">
        <v>4</v>
      </c>
      <c r="F8" s="373" t="s">
        <v>340</v>
      </c>
      <c r="G8" s="49"/>
      <c r="H8" s="375" t="s">
        <v>341</v>
      </c>
      <c r="I8" s="376" t="s">
        <v>342</v>
      </c>
    </row>
    <row r="9" spans="1:9" ht="18" x14ac:dyDescent="0.3">
      <c r="B9" s="197"/>
      <c r="C9" s="197"/>
      <c r="D9" s="194"/>
      <c r="E9" s="372">
        <v>5</v>
      </c>
      <c r="F9" s="373" t="s">
        <v>343</v>
      </c>
      <c r="G9" s="49"/>
      <c r="H9" s="375" t="s">
        <v>344</v>
      </c>
      <c r="I9" s="376" t="s">
        <v>345</v>
      </c>
    </row>
    <row r="10" spans="1:9" ht="11.25" customHeight="1" x14ac:dyDescent="0.3"/>
    <row r="11" spans="1:9" ht="18" x14ac:dyDescent="0.3">
      <c r="B11" s="555" t="s">
        <v>346</v>
      </c>
      <c r="C11" s="556"/>
      <c r="D11" s="556"/>
      <c r="E11" s="556"/>
      <c r="F11" s="556"/>
      <c r="G11" s="556"/>
      <c r="H11" s="557"/>
      <c r="I11" s="377" t="s">
        <v>347</v>
      </c>
    </row>
    <row r="12" spans="1:9" ht="37.5" customHeight="1" outlineLevel="1" collapsed="1" x14ac:dyDescent="0.3">
      <c r="B12" s="378">
        <v>1</v>
      </c>
      <c r="C12" s="550" t="s">
        <v>348</v>
      </c>
      <c r="D12" s="550"/>
      <c r="E12" s="550"/>
      <c r="F12" s="550"/>
      <c r="G12" s="550"/>
      <c r="H12" s="550"/>
      <c r="I12" s="379">
        <f>IFERROR(AVERAGE(I13:I16),0)/5</f>
        <v>0.35</v>
      </c>
    </row>
    <row r="13" spans="1:9" ht="42.75" hidden="1" customHeight="1" outlineLevel="2" x14ac:dyDescent="0.3">
      <c r="B13" s="380" t="s">
        <v>349</v>
      </c>
      <c r="C13" s="551" t="s">
        <v>350</v>
      </c>
      <c r="D13" s="551"/>
      <c r="E13" s="551"/>
      <c r="F13" s="551"/>
      <c r="G13" s="551"/>
      <c r="H13" s="551"/>
      <c r="I13" s="46">
        <v>2</v>
      </c>
    </row>
    <row r="14" spans="1:9" ht="42" hidden="1" customHeight="1" outlineLevel="2" x14ac:dyDescent="0.3">
      <c r="B14" s="380" t="s">
        <v>351</v>
      </c>
      <c r="C14" s="551" t="s">
        <v>352</v>
      </c>
      <c r="D14" s="551"/>
      <c r="E14" s="551"/>
      <c r="F14" s="551"/>
      <c r="G14" s="551"/>
      <c r="H14" s="551"/>
      <c r="I14" s="46">
        <v>2</v>
      </c>
    </row>
    <row r="15" spans="1:9" ht="42" hidden="1" customHeight="1" outlineLevel="2" x14ac:dyDescent="0.3">
      <c r="B15" s="380" t="s">
        <v>353</v>
      </c>
      <c r="C15" s="551" t="s">
        <v>354</v>
      </c>
      <c r="D15" s="551"/>
      <c r="E15" s="551"/>
      <c r="F15" s="551"/>
      <c r="G15" s="551"/>
      <c r="H15" s="551"/>
      <c r="I15" s="46">
        <v>2</v>
      </c>
    </row>
    <row r="16" spans="1:9" ht="42" hidden="1" customHeight="1" outlineLevel="2" x14ac:dyDescent="0.3">
      <c r="B16" s="380" t="s">
        <v>355</v>
      </c>
      <c r="C16" s="551" t="s">
        <v>356</v>
      </c>
      <c r="D16" s="551"/>
      <c r="E16" s="551"/>
      <c r="F16" s="551"/>
      <c r="G16" s="551"/>
      <c r="H16" s="551"/>
      <c r="I16" s="46">
        <v>1</v>
      </c>
    </row>
    <row r="17" spans="2:9" ht="39" customHeight="1" outlineLevel="1" collapsed="1" x14ac:dyDescent="0.3">
      <c r="B17" s="378">
        <v>2</v>
      </c>
      <c r="C17" s="550" t="s">
        <v>357</v>
      </c>
      <c r="D17" s="550"/>
      <c r="E17" s="550"/>
      <c r="F17" s="550"/>
      <c r="G17" s="550"/>
      <c r="H17" s="550"/>
      <c r="I17" s="379">
        <f>IFERROR(AVERAGE(I18:I19),0)/5</f>
        <v>0.6</v>
      </c>
    </row>
    <row r="18" spans="2:9" ht="42" hidden="1" customHeight="1" outlineLevel="2" x14ac:dyDescent="0.3">
      <c r="B18" s="380" t="s">
        <v>358</v>
      </c>
      <c r="C18" s="551" t="s">
        <v>359</v>
      </c>
      <c r="D18" s="551"/>
      <c r="E18" s="551"/>
      <c r="F18" s="551"/>
      <c r="G18" s="551"/>
      <c r="H18" s="551"/>
      <c r="I18" s="46">
        <v>2</v>
      </c>
    </row>
    <row r="19" spans="2:9" ht="42" hidden="1" customHeight="1" outlineLevel="2" x14ac:dyDescent="0.3">
      <c r="B19" s="380" t="s">
        <v>360</v>
      </c>
      <c r="C19" s="551" t="s">
        <v>361</v>
      </c>
      <c r="D19" s="551"/>
      <c r="E19" s="551"/>
      <c r="F19" s="551"/>
      <c r="G19" s="551"/>
      <c r="H19" s="551"/>
      <c r="I19" s="46">
        <v>4</v>
      </c>
    </row>
    <row r="20" spans="2:9" ht="42" customHeight="1" outlineLevel="1" collapsed="1" x14ac:dyDescent="0.3">
      <c r="B20" s="378">
        <v>3</v>
      </c>
      <c r="C20" s="550" t="s">
        <v>362</v>
      </c>
      <c r="D20" s="550"/>
      <c r="E20" s="550"/>
      <c r="F20" s="550"/>
      <c r="G20" s="550"/>
      <c r="H20" s="550"/>
      <c r="I20" s="379">
        <f>IFERROR(AVERAGE(I21:I23),0)/5</f>
        <v>0.4</v>
      </c>
    </row>
    <row r="21" spans="2:9" ht="39.75" hidden="1" customHeight="1" outlineLevel="2" x14ac:dyDescent="0.3">
      <c r="B21" s="380" t="s">
        <v>363</v>
      </c>
      <c r="C21" s="551" t="s">
        <v>364</v>
      </c>
      <c r="D21" s="551"/>
      <c r="E21" s="551"/>
      <c r="F21" s="551"/>
      <c r="G21" s="551"/>
      <c r="H21" s="551"/>
      <c r="I21" s="46">
        <v>2</v>
      </c>
    </row>
    <row r="22" spans="2:9" ht="50.25" hidden="1" customHeight="1" outlineLevel="2" x14ac:dyDescent="0.3">
      <c r="B22" s="380" t="s">
        <v>365</v>
      </c>
      <c r="C22" s="551" t="s">
        <v>366</v>
      </c>
      <c r="D22" s="551"/>
      <c r="E22" s="551"/>
      <c r="F22" s="551"/>
      <c r="G22" s="551"/>
      <c r="H22" s="551"/>
      <c r="I22" s="46">
        <v>2</v>
      </c>
    </row>
    <row r="23" spans="2:9" ht="42" hidden="1" customHeight="1" outlineLevel="2" x14ac:dyDescent="0.3">
      <c r="B23" s="380" t="s">
        <v>367</v>
      </c>
      <c r="C23" s="551" t="s">
        <v>368</v>
      </c>
      <c r="D23" s="551"/>
      <c r="E23" s="551"/>
      <c r="F23" s="551"/>
      <c r="G23" s="551"/>
      <c r="H23" s="551"/>
      <c r="I23" s="46">
        <v>2</v>
      </c>
    </row>
    <row r="24" spans="2:9" ht="42" customHeight="1" outlineLevel="1" collapsed="1" x14ac:dyDescent="0.3">
      <c r="B24" s="378">
        <v>4</v>
      </c>
      <c r="C24" s="550" t="s">
        <v>369</v>
      </c>
      <c r="D24" s="550"/>
      <c r="E24" s="550"/>
      <c r="F24" s="550"/>
      <c r="G24" s="550"/>
      <c r="H24" s="550"/>
      <c r="I24" s="379">
        <f>IFERROR(AVERAGE(I25:I26),0)/5</f>
        <v>0.2</v>
      </c>
    </row>
    <row r="25" spans="2:9" ht="42" hidden="1" customHeight="1" outlineLevel="2" x14ac:dyDescent="0.3">
      <c r="B25" s="381" t="s">
        <v>370</v>
      </c>
      <c r="C25" s="551" t="s">
        <v>371</v>
      </c>
      <c r="D25" s="551"/>
      <c r="E25" s="551"/>
      <c r="F25" s="551"/>
      <c r="G25" s="551"/>
      <c r="H25" s="551"/>
      <c r="I25" s="46">
        <v>1</v>
      </c>
    </row>
    <row r="26" spans="2:9" ht="42" hidden="1" customHeight="1" outlineLevel="2" x14ac:dyDescent="0.3">
      <c r="B26" s="381" t="s">
        <v>372</v>
      </c>
      <c r="C26" s="551" t="s">
        <v>373</v>
      </c>
      <c r="D26" s="551"/>
      <c r="E26" s="551"/>
      <c r="F26" s="551"/>
      <c r="G26" s="551"/>
      <c r="H26" s="551"/>
      <c r="I26" s="46">
        <v>1</v>
      </c>
    </row>
    <row r="27" spans="2:9" ht="30" customHeight="1" outlineLevel="1" collapsed="1" x14ac:dyDescent="0.3">
      <c r="B27" s="378">
        <v>5</v>
      </c>
      <c r="C27" s="550" t="s">
        <v>374</v>
      </c>
      <c r="D27" s="550"/>
      <c r="E27" s="550"/>
      <c r="F27" s="550"/>
      <c r="G27" s="550"/>
      <c r="H27" s="550"/>
      <c r="I27" s="379">
        <f>IFERROR(AVERAGE(I28:I30),0)/5</f>
        <v>0.46666666666666667</v>
      </c>
    </row>
    <row r="28" spans="2:9" ht="30" hidden="1" customHeight="1" outlineLevel="2" x14ac:dyDescent="0.3">
      <c r="B28" s="381" t="s">
        <v>375</v>
      </c>
      <c r="C28" s="551" t="s">
        <v>376</v>
      </c>
      <c r="D28" s="551"/>
      <c r="E28" s="551"/>
      <c r="F28" s="551"/>
      <c r="G28" s="551"/>
      <c r="H28" s="551"/>
      <c r="I28" s="46">
        <v>1</v>
      </c>
    </row>
    <row r="29" spans="2:9" ht="30" hidden="1" customHeight="1" outlineLevel="2" x14ac:dyDescent="0.3">
      <c r="B29" s="381" t="s">
        <v>377</v>
      </c>
      <c r="C29" s="551" t="s">
        <v>378</v>
      </c>
      <c r="D29" s="551"/>
      <c r="E29" s="551"/>
      <c r="F29" s="551"/>
      <c r="G29" s="551"/>
      <c r="H29" s="551"/>
      <c r="I29" s="46">
        <v>2</v>
      </c>
    </row>
    <row r="30" spans="2:9" ht="44.25" hidden="1" customHeight="1" outlineLevel="2" x14ac:dyDescent="0.3">
      <c r="B30" s="381" t="s">
        <v>379</v>
      </c>
      <c r="C30" s="551" t="s">
        <v>380</v>
      </c>
      <c r="D30" s="551"/>
      <c r="E30" s="551"/>
      <c r="F30" s="551"/>
      <c r="G30" s="551"/>
      <c r="H30" s="551"/>
      <c r="I30" s="46">
        <v>4</v>
      </c>
    </row>
    <row r="31" spans="2:9" ht="30" customHeight="1" outlineLevel="1" collapsed="1" x14ac:dyDescent="0.3">
      <c r="B31" s="378">
        <v>6</v>
      </c>
      <c r="C31" s="550" t="s">
        <v>381</v>
      </c>
      <c r="D31" s="550"/>
      <c r="E31" s="550"/>
      <c r="F31" s="550"/>
      <c r="G31" s="550"/>
      <c r="H31" s="550"/>
      <c r="I31" s="379">
        <f>IFERROR(AVERAGE(I32:I34),0)/5</f>
        <v>0.46666666666666667</v>
      </c>
    </row>
    <row r="32" spans="2:9" ht="45" hidden="1" customHeight="1" outlineLevel="2" x14ac:dyDescent="0.3">
      <c r="B32" s="381" t="s">
        <v>382</v>
      </c>
      <c r="C32" s="551" t="s">
        <v>383</v>
      </c>
      <c r="D32" s="551"/>
      <c r="E32" s="551"/>
      <c r="F32" s="551"/>
      <c r="G32" s="551"/>
      <c r="H32" s="551"/>
      <c r="I32" s="46">
        <v>1</v>
      </c>
    </row>
    <row r="33" spans="2:10" ht="42" hidden="1" customHeight="1" outlineLevel="2" x14ac:dyDescent="0.3">
      <c r="B33" s="381" t="s">
        <v>384</v>
      </c>
      <c r="C33" s="551" t="s">
        <v>385</v>
      </c>
      <c r="D33" s="551"/>
      <c r="E33" s="551"/>
      <c r="F33" s="551"/>
      <c r="G33" s="551"/>
      <c r="H33" s="551"/>
      <c r="I33" s="46">
        <v>5</v>
      </c>
    </row>
    <row r="34" spans="2:10" ht="42" hidden="1" customHeight="1" outlineLevel="2" x14ac:dyDescent="0.3">
      <c r="B34" s="381" t="s">
        <v>386</v>
      </c>
      <c r="C34" s="551" t="s">
        <v>387</v>
      </c>
      <c r="D34" s="551"/>
      <c r="E34" s="551"/>
      <c r="F34" s="551"/>
      <c r="G34" s="551"/>
      <c r="H34" s="551"/>
      <c r="I34" s="46">
        <v>1</v>
      </c>
    </row>
    <row r="35" spans="2:10" ht="42" customHeight="1" outlineLevel="1" collapsed="1" x14ac:dyDescent="0.3">
      <c r="B35" s="378">
        <v>7</v>
      </c>
      <c r="C35" s="550" t="s">
        <v>388</v>
      </c>
      <c r="D35" s="550"/>
      <c r="E35" s="550"/>
      <c r="F35" s="550"/>
      <c r="G35" s="550"/>
      <c r="H35" s="550"/>
      <c r="I35" s="379">
        <f>IFERROR(AVERAGE(I36:I38),0)/5</f>
        <v>0.4</v>
      </c>
    </row>
    <row r="36" spans="2:10" ht="63" hidden="1" customHeight="1" outlineLevel="2" x14ac:dyDescent="0.3">
      <c r="B36" s="380" t="s">
        <v>389</v>
      </c>
      <c r="C36" s="551" t="s">
        <v>390</v>
      </c>
      <c r="D36" s="551"/>
      <c r="E36" s="551"/>
      <c r="F36" s="551"/>
      <c r="G36" s="551"/>
      <c r="H36" s="551"/>
      <c r="I36" s="46">
        <v>2</v>
      </c>
    </row>
    <row r="37" spans="2:10" ht="46.5" hidden="1" customHeight="1" outlineLevel="2" x14ac:dyDescent="0.3">
      <c r="B37" s="380" t="s">
        <v>391</v>
      </c>
      <c r="C37" s="551" t="s">
        <v>392</v>
      </c>
      <c r="D37" s="551"/>
      <c r="E37" s="551"/>
      <c r="F37" s="551"/>
      <c r="G37" s="551"/>
      <c r="H37" s="551"/>
      <c r="I37" s="46">
        <v>2</v>
      </c>
      <c r="J37" s="2" t="s">
        <v>393</v>
      </c>
    </row>
    <row r="38" spans="2:10" ht="42" hidden="1" customHeight="1" outlineLevel="2" x14ac:dyDescent="0.3">
      <c r="B38" s="380" t="s">
        <v>394</v>
      </c>
      <c r="C38" s="551" t="s">
        <v>395</v>
      </c>
      <c r="D38" s="551"/>
      <c r="E38" s="551"/>
      <c r="F38" s="551"/>
      <c r="G38" s="551"/>
      <c r="H38" s="551"/>
      <c r="I38" s="46">
        <v>2</v>
      </c>
    </row>
    <row r="39" spans="2:10" ht="24" customHeight="1" outlineLevel="1" collapsed="1" x14ac:dyDescent="0.3">
      <c r="B39" s="382"/>
      <c r="C39" s="550" t="str">
        <f>"Total Calificación"&amp;"-"&amp;D7</f>
        <v>Total Calificación-</v>
      </c>
      <c r="D39" s="550"/>
      <c r="E39" s="550"/>
      <c r="F39" s="550"/>
      <c r="G39" s="550"/>
      <c r="H39" s="550"/>
      <c r="I39" s="379">
        <f>AVERAGE(I12,I17,I20,I24,I27,I31,I35)</f>
        <v>0.41190476190476188</v>
      </c>
    </row>
    <row r="40" spans="2:10" outlineLevel="1" x14ac:dyDescent="0.3">
      <c r="B40" s="7"/>
      <c r="C40" s="2"/>
      <c r="D40" s="2"/>
      <c r="E40" s="2"/>
      <c r="F40" s="2"/>
      <c r="G40" s="2"/>
      <c r="H40" s="2"/>
      <c r="I40" s="6"/>
    </row>
    <row r="41" spans="2:10" outlineLevel="1" x14ac:dyDescent="0.3">
      <c r="B41" s="7"/>
      <c r="C41" s="2"/>
      <c r="D41" s="2"/>
      <c r="E41" s="2"/>
      <c r="F41" s="2"/>
      <c r="G41" s="2"/>
      <c r="H41" s="2"/>
      <c r="I41" s="6"/>
    </row>
    <row r="42" spans="2:10" ht="18" outlineLevel="1" x14ac:dyDescent="0.3">
      <c r="B42" s="552" t="str">
        <f>"CUADRO RESUMEN DE MEDICIÓN PARA ESTADISTICA"&amp;"-"&amp;D7</f>
        <v>CUADRO RESUMEN DE MEDICIÓN PARA ESTADISTICA-</v>
      </c>
      <c r="C42" s="552"/>
      <c r="D42" s="552"/>
      <c r="E42" s="552"/>
      <c r="F42" s="552"/>
      <c r="G42" s="552"/>
      <c r="H42" s="552"/>
      <c r="I42" s="552"/>
    </row>
    <row r="43" spans="2:10" ht="18" outlineLevel="1" x14ac:dyDescent="0.3">
      <c r="B43" s="218">
        <v>1</v>
      </c>
      <c r="C43" s="553" t="s">
        <v>396</v>
      </c>
      <c r="D43" s="553"/>
      <c r="E43" s="553"/>
      <c r="F43" s="553"/>
      <c r="G43" s="553"/>
      <c r="H43" s="553"/>
      <c r="I43" s="379">
        <f>I12</f>
        <v>0.35</v>
      </c>
    </row>
    <row r="44" spans="2:10" ht="18" outlineLevel="1" x14ac:dyDescent="0.3">
      <c r="B44" s="218">
        <v>2</v>
      </c>
      <c r="C44" s="553" t="s">
        <v>397</v>
      </c>
      <c r="D44" s="553"/>
      <c r="E44" s="553"/>
      <c r="F44" s="553"/>
      <c r="G44" s="553"/>
      <c r="H44" s="553"/>
      <c r="I44" s="379">
        <f>I17</f>
        <v>0.6</v>
      </c>
    </row>
    <row r="45" spans="2:10" ht="18" outlineLevel="1" x14ac:dyDescent="0.3">
      <c r="B45" s="218">
        <v>3</v>
      </c>
      <c r="C45" s="553" t="s">
        <v>398</v>
      </c>
      <c r="D45" s="553"/>
      <c r="E45" s="553"/>
      <c r="F45" s="553"/>
      <c r="G45" s="553"/>
      <c r="H45" s="553"/>
      <c r="I45" s="379">
        <f>I20</f>
        <v>0.4</v>
      </c>
    </row>
    <row r="46" spans="2:10" ht="18" outlineLevel="1" x14ac:dyDescent="0.3">
      <c r="B46" s="218">
        <v>4</v>
      </c>
      <c r="C46" s="553" t="s">
        <v>399</v>
      </c>
      <c r="D46" s="553"/>
      <c r="E46" s="553"/>
      <c r="F46" s="553"/>
      <c r="G46" s="553"/>
      <c r="H46" s="553"/>
      <c r="I46" s="379">
        <f>I24</f>
        <v>0.2</v>
      </c>
    </row>
    <row r="47" spans="2:10" ht="18" outlineLevel="1" x14ac:dyDescent="0.3">
      <c r="B47" s="218">
        <v>5</v>
      </c>
      <c r="C47" s="553" t="s">
        <v>400</v>
      </c>
      <c r="D47" s="553"/>
      <c r="E47" s="553"/>
      <c r="F47" s="553"/>
      <c r="G47" s="553"/>
      <c r="H47" s="553"/>
      <c r="I47" s="379">
        <f>I27</f>
        <v>0.46666666666666667</v>
      </c>
    </row>
    <row r="48" spans="2:10" ht="18" outlineLevel="1" x14ac:dyDescent="0.3">
      <c r="B48" s="218">
        <v>6</v>
      </c>
      <c r="C48" s="553" t="s">
        <v>401</v>
      </c>
      <c r="D48" s="553"/>
      <c r="E48" s="553"/>
      <c r="F48" s="553"/>
      <c r="G48" s="553"/>
      <c r="H48" s="553"/>
      <c r="I48" s="379">
        <f>I31</f>
        <v>0.46666666666666667</v>
      </c>
    </row>
    <row r="49" spans="2:9" ht="18" outlineLevel="1" x14ac:dyDescent="0.3">
      <c r="B49" s="218">
        <v>7</v>
      </c>
      <c r="C49" s="553" t="s">
        <v>402</v>
      </c>
      <c r="D49" s="553"/>
      <c r="E49" s="553"/>
      <c r="F49" s="553"/>
      <c r="G49" s="553"/>
      <c r="H49" s="553"/>
      <c r="I49" s="379">
        <f>I35</f>
        <v>0.4</v>
      </c>
    </row>
    <row r="50" spans="2:9" outlineLevel="1" x14ac:dyDescent="0.3">
      <c r="B50" s="7"/>
      <c r="C50" s="2"/>
      <c r="D50" s="2"/>
      <c r="E50" s="2"/>
      <c r="F50" s="2"/>
      <c r="G50" s="2"/>
      <c r="H50" s="2"/>
      <c r="I50" s="6"/>
    </row>
    <row r="51" spans="2:9" outlineLevel="1" x14ac:dyDescent="0.3">
      <c r="B51" s="7"/>
      <c r="C51" s="2"/>
      <c r="D51" s="2"/>
      <c r="E51" s="2"/>
      <c r="F51" s="2"/>
      <c r="G51" s="2"/>
      <c r="H51" s="2"/>
      <c r="I51" s="6"/>
    </row>
    <row r="52" spans="2:9" outlineLevel="1" x14ac:dyDescent="0.3">
      <c r="B52" s="7"/>
      <c r="C52" s="2"/>
      <c r="D52" s="2"/>
      <c r="E52" s="2"/>
      <c r="F52" s="2"/>
      <c r="G52" s="2"/>
      <c r="H52" s="2"/>
      <c r="I52" s="6"/>
    </row>
    <row r="53" spans="2:9" outlineLevel="1" x14ac:dyDescent="0.3">
      <c r="B53" s="7"/>
      <c r="C53" s="2"/>
      <c r="D53" s="2"/>
      <c r="E53" s="2"/>
      <c r="F53" s="2"/>
      <c r="G53" s="2"/>
      <c r="H53" s="2"/>
      <c r="I53" s="6"/>
    </row>
    <row r="54" spans="2:9" outlineLevel="1" x14ac:dyDescent="0.3">
      <c r="B54" s="7"/>
      <c r="C54" s="2"/>
      <c r="D54" s="2"/>
      <c r="E54" s="2"/>
      <c r="F54" s="2"/>
      <c r="G54" s="2"/>
      <c r="H54" s="2"/>
      <c r="I54" s="6"/>
    </row>
    <row r="55" spans="2:9" outlineLevel="1" x14ac:dyDescent="0.3">
      <c r="B55" s="7"/>
      <c r="C55" s="2"/>
      <c r="D55" s="2"/>
      <c r="E55" s="2"/>
      <c r="F55" s="2"/>
      <c r="G55" s="2"/>
      <c r="H55" s="2"/>
      <c r="I55" s="6"/>
    </row>
    <row r="56" spans="2:9" outlineLevel="1" x14ac:dyDescent="0.3">
      <c r="B56" s="7"/>
      <c r="C56" s="2"/>
      <c r="D56" s="2"/>
      <c r="E56" s="2"/>
      <c r="F56" s="2"/>
      <c r="G56" s="2"/>
      <c r="H56" s="2"/>
      <c r="I56" s="6"/>
    </row>
    <row r="57" spans="2:9" outlineLevel="1" x14ac:dyDescent="0.3">
      <c r="B57" s="7"/>
      <c r="C57" s="2"/>
      <c r="D57" s="2"/>
      <c r="E57" s="2"/>
      <c r="F57" s="2"/>
      <c r="G57" s="2"/>
      <c r="H57" s="2"/>
      <c r="I57" s="6"/>
    </row>
    <row r="58" spans="2:9" outlineLevel="1" x14ac:dyDescent="0.3">
      <c r="B58" s="7"/>
      <c r="C58" s="2"/>
      <c r="D58" s="2"/>
      <c r="E58" s="2"/>
      <c r="F58" s="2"/>
      <c r="G58" s="2"/>
      <c r="H58" s="2"/>
      <c r="I58" s="6"/>
    </row>
    <row r="59" spans="2:9" outlineLevel="1" x14ac:dyDescent="0.3">
      <c r="B59" s="7"/>
      <c r="C59" s="2"/>
      <c r="D59" s="2"/>
      <c r="E59" s="2"/>
      <c r="F59" s="2"/>
      <c r="G59" s="2"/>
      <c r="H59" s="2"/>
      <c r="I59" s="6"/>
    </row>
    <row r="60" spans="2:9" outlineLevel="1" x14ac:dyDescent="0.3">
      <c r="B60" s="7"/>
      <c r="C60" s="2"/>
      <c r="D60" s="2"/>
      <c r="E60" s="2"/>
      <c r="F60" s="2"/>
      <c r="G60" s="2"/>
      <c r="H60" s="2"/>
      <c r="I60" s="6"/>
    </row>
    <row r="61" spans="2:9" outlineLevel="1" x14ac:dyDescent="0.3">
      <c r="B61" s="7"/>
      <c r="C61" s="2"/>
      <c r="D61" s="2"/>
      <c r="E61" s="2"/>
      <c r="F61" s="2"/>
      <c r="G61" s="2"/>
      <c r="H61" s="2"/>
      <c r="I61" s="6"/>
    </row>
    <row r="62" spans="2:9" outlineLevel="1" x14ac:dyDescent="0.3">
      <c r="B62" s="7"/>
      <c r="C62" s="2"/>
      <c r="D62" s="2"/>
      <c r="E62" s="2"/>
      <c r="F62" s="2"/>
      <c r="G62" s="2"/>
      <c r="H62" s="2"/>
      <c r="I62" s="6"/>
    </row>
    <row r="63" spans="2:9" outlineLevel="1" x14ac:dyDescent="0.3">
      <c r="B63" s="7"/>
      <c r="C63" s="2"/>
      <c r="D63" s="2"/>
      <c r="E63" s="2"/>
      <c r="F63" s="2"/>
      <c r="G63" s="2"/>
      <c r="H63" s="2"/>
      <c r="I63" s="6"/>
    </row>
    <row r="64" spans="2:9" outlineLevel="1" x14ac:dyDescent="0.3">
      <c r="B64" s="7"/>
      <c r="C64" s="2"/>
      <c r="D64" s="2"/>
      <c r="E64" s="2"/>
      <c r="F64" s="2"/>
      <c r="G64" s="2"/>
      <c r="H64" s="2"/>
      <c r="I64" s="6"/>
    </row>
    <row r="65" spans="2:10" outlineLevel="1" x14ac:dyDescent="0.3">
      <c r="B65" s="7"/>
      <c r="C65" s="2"/>
      <c r="D65" s="2"/>
      <c r="E65" s="2"/>
      <c r="F65" s="2"/>
      <c r="G65" s="2"/>
      <c r="H65" s="2"/>
      <c r="I65" s="6"/>
    </row>
    <row r="66" spans="2:10" outlineLevel="1" x14ac:dyDescent="0.3">
      <c r="B66" s="7"/>
      <c r="C66" s="2"/>
      <c r="D66" s="2"/>
      <c r="E66" s="2"/>
      <c r="F66" s="2"/>
      <c r="G66" s="2"/>
      <c r="H66" s="2"/>
      <c r="I66" s="6"/>
    </row>
    <row r="67" spans="2:10" outlineLevel="1" x14ac:dyDescent="0.3">
      <c r="B67" s="7"/>
      <c r="C67" s="2"/>
      <c r="D67" s="2"/>
      <c r="E67" s="2"/>
      <c r="F67" s="2"/>
      <c r="G67" s="2"/>
      <c r="H67" s="2"/>
      <c r="I67" s="6"/>
    </row>
    <row r="68" spans="2:10" outlineLevel="1" x14ac:dyDescent="0.3">
      <c r="B68" s="7"/>
      <c r="C68" s="2"/>
      <c r="D68" s="2"/>
      <c r="E68" s="2"/>
      <c r="F68" s="2"/>
      <c r="G68" s="2"/>
      <c r="H68" s="2"/>
      <c r="I68" s="6"/>
    </row>
    <row r="69" spans="2:10" outlineLevel="1" x14ac:dyDescent="0.3">
      <c r="B69" s="7"/>
      <c r="C69" s="2"/>
      <c r="D69" s="2"/>
      <c r="E69" s="2"/>
      <c r="F69" s="2"/>
      <c r="G69" s="2"/>
      <c r="H69" s="2"/>
      <c r="I69" s="6"/>
    </row>
    <row r="70" spans="2:10" outlineLevel="1" x14ac:dyDescent="0.3">
      <c r="B70" s="7"/>
      <c r="C70" s="2"/>
      <c r="D70" s="2"/>
      <c r="E70" s="2"/>
      <c r="F70" s="2"/>
      <c r="G70" s="2"/>
      <c r="H70" s="2"/>
      <c r="I70" s="6"/>
    </row>
    <row r="71" spans="2:10" outlineLevel="1" x14ac:dyDescent="0.3">
      <c r="B71" s="7"/>
      <c r="C71" s="2"/>
      <c r="D71" s="2"/>
      <c r="E71" s="2"/>
      <c r="F71" s="2"/>
      <c r="G71" s="2"/>
      <c r="H71" s="2"/>
      <c r="I71" s="6"/>
    </row>
    <row r="72" spans="2:10" outlineLevel="1" x14ac:dyDescent="0.3">
      <c r="B72" s="7"/>
      <c r="C72" s="2"/>
      <c r="D72" s="2"/>
      <c r="E72" s="2"/>
      <c r="F72" s="2"/>
      <c r="G72" s="2"/>
      <c r="H72" s="2"/>
      <c r="I72" s="6"/>
    </row>
    <row r="73" spans="2:10" outlineLevel="1" x14ac:dyDescent="0.3">
      <c r="B73" s="7"/>
      <c r="C73" s="2"/>
      <c r="D73" s="2"/>
      <c r="E73" s="2"/>
      <c r="F73" s="2"/>
      <c r="G73" s="2"/>
      <c r="H73" s="2"/>
      <c r="I73" s="6"/>
    </row>
    <row r="74" spans="2:10" outlineLevel="1" x14ac:dyDescent="0.3">
      <c r="B74" s="7"/>
      <c r="C74" s="2"/>
      <c r="D74" s="2"/>
      <c r="E74" s="2"/>
      <c r="F74" s="2"/>
      <c r="G74" s="2"/>
      <c r="H74" s="2"/>
      <c r="I74" s="6"/>
    </row>
    <row r="75" spans="2:10" ht="18" customHeight="1" collapsed="1" x14ac:dyDescent="0.3">
      <c r="B75" s="555" t="s">
        <v>403</v>
      </c>
      <c r="C75" s="556"/>
      <c r="D75" s="556"/>
      <c r="E75" s="556"/>
      <c r="F75" s="556"/>
      <c r="G75" s="556"/>
      <c r="H75" s="557"/>
      <c r="I75" s="377" t="s">
        <v>347</v>
      </c>
    </row>
    <row r="76" spans="2:10" ht="24" hidden="1" customHeight="1" outlineLevel="1" x14ac:dyDescent="0.3">
      <c r="B76" s="565" t="s">
        <v>404</v>
      </c>
      <c r="C76" s="561" t="s">
        <v>405</v>
      </c>
      <c r="D76" s="562"/>
      <c r="E76" s="558" t="s">
        <v>406</v>
      </c>
      <c r="F76" s="559"/>
      <c r="G76" s="559"/>
      <c r="H76" s="560"/>
      <c r="I76" s="554" t="s">
        <v>407</v>
      </c>
    </row>
    <row r="77" spans="2:10" ht="45" hidden="1" customHeight="1" outlineLevel="1" x14ac:dyDescent="0.3">
      <c r="B77" s="566"/>
      <c r="C77" s="563"/>
      <c r="D77" s="564"/>
      <c r="E77" s="384">
        <v>2020</v>
      </c>
      <c r="F77" s="385">
        <f>+E77+1</f>
        <v>2021</v>
      </c>
      <c r="G77" s="385">
        <f t="shared" ref="G77:H77" si="0">+F77+1</f>
        <v>2022</v>
      </c>
      <c r="H77" s="385">
        <f t="shared" si="0"/>
        <v>2023</v>
      </c>
      <c r="I77" s="554"/>
      <c r="J77" s="25"/>
    </row>
    <row r="78" spans="2:10" ht="52.5" hidden="1" customHeight="1" outlineLevel="1" x14ac:dyDescent="0.3">
      <c r="B78" s="171" t="s">
        <v>408</v>
      </c>
      <c r="C78" s="533" t="s">
        <v>409</v>
      </c>
      <c r="D78" s="534"/>
      <c r="E78" s="386">
        <v>10.5</v>
      </c>
      <c r="F78" s="386">
        <v>12.3</v>
      </c>
      <c r="G78" s="386">
        <v>15.25</v>
      </c>
      <c r="H78" s="386">
        <v>20.8</v>
      </c>
      <c r="I78" s="175">
        <f>IFERROR(SLOPE(E78:H78,$E$77:$H$77),0)</f>
        <v>3.3850000000000002</v>
      </c>
      <c r="J78" s="6"/>
    </row>
    <row r="79" spans="2:10" ht="52.5" hidden="1" customHeight="1" outlineLevel="1" x14ac:dyDescent="0.3">
      <c r="B79" s="171" t="s">
        <v>410</v>
      </c>
      <c r="C79" s="533" t="s">
        <v>411</v>
      </c>
      <c r="D79" s="534"/>
      <c r="E79" s="387">
        <v>1536248</v>
      </c>
      <c r="F79" s="387">
        <v>1836497</v>
      </c>
      <c r="G79" s="387">
        <v>1735648</v>
      </c>
      <c r="H79" s="387">
        <v>2325604</v>
      </c>
      <c r="I79" s="175">
        <f>IFERROR(SLOPE(E79:H79,$E$77:$H$77),0)</f>
        <v>226721.9</v>
      </c>
      <c r="J79" s="6"/>
    </row>
    <row r="80" spans="2:10" ht="52.5" hidden="1" customHeight="1" outlineLevel="1" x14ac:dyDescent="0.3">
      <c r="B80" s="171" t="s">
        <v>412</v>
      </c>
      <c r="C80" s="533" t="s">
        <v>413</v>
      </c>
      <c r="D80" s="534"/>
      <c r="E80" s="174"/>
      <c r="F80" s="174"/>
      <c r="G80" s="174"/>
      <c r="H80" s="174"/>
      <c r="I80" s="175">
        <f t="shared" ref="I80:I87" si="1">IFERROR(SLOPE(E80:H80,$E$77:$H$77),0)</f>
        <v>0</v>
      </c>
      <c r="J80" s="6"/>
    </row>
    <row r="81" spans="2:10" ht="52.5" hidden="1" customHeight="1" outlineLevel="1" x14ac:dyDescent="0.3">
      <c r="B81" s="171" t="s">
        <v>414</v>
      </c>
      <c r="C81" s="533" t="s">
        <v>415</v>
      </c>
      <c r="D81" s="534"/>
      <c r="E81" s="174">
        <v>0.83</v>
      </c>
      <c r="F81" s="174">
        <v>0.85</v>
      </c>
      <c r="G81" s="174">
        <v>0.92</v>
      </c>
      <c r="H81" s="174">
        <v>0.95</v>
      </c>
      <c r="I81" s="175">
        <f t="shared" si="1"/>
        <v>4.3000000000000003E-2</v>
      </c>
      <c r="J81" s="6"/>
    </row>
    <row r="82" spans="2:10" ht="52.5" hidden="1" customHeight="1" outlineLevel="1" x14ac:dyDescent="0.3">
      <c r="B82" s="171" t="s">
        <v>416</v>
      </c>
      <c r="C82" s="533" t="s">
        <v>417</v>
      </c>
      <c r="D82" s="534"/>
      <c r="E82" s="174"/>
      <c r="F82" s="174"/>
      <c r="G82" s="174"/>
      <c r="H82" s="174"/>
      <c r="I82" s="175">
        <f t="shared" si="1"/>
        <v>0</v>
      </c>
      <c r="J82" s="6"/>
    </row>
    <row r="83" spans="2:10" ht="52.5" hidden="1" customHeight="1" outlineLevel="1" x14ac:dyDescent="0.3">
      <c r="B83" s="171" t="s">
        <v>418</v>
      </c>
      <c r="C83" s="533" t="s">
        <v>419</v>
      </c>
      <c r="D83" s="534"/>
      <c r="E83" s="174"/>
      <c r="F83" s="174"/>
      <c r="G83" s="174"/>
      <c r="H83" s="174"/>
      <c r="I83" s="175">
        <f t="shared" si="1"/>
        <v>0</v>
      </c>
      <c r="J83" s="6"/>
    </row>
    <row r="84" spans="2:10" ht="52.5" hidden="1" customHeight="1" outlineLevel="1" x14ac:dyDescent="0.3">
      <c r="B84" s="171" t="s">
        <v>420</v>
      </c>
      <c r="C84" s="533" t="s">
        <v>421</v>
      </c>
      <c r="D84" s="534"/>
      <c r="E84" s="174"/>
      <c r="F84" s="174"/>
      <c r="G84" s="174"/>
      <c r="H84" s="174"/>
      <c r="I84" s="175">
        <f t="shared" si="1"/>
        <v>0</v>
      </c>
      <c r="J84" s="6"/>
    </row>
    <row r="85" spans="2:10" ht="52.5" hidden="1" customHeight="1" outlineLevel="1" x14ac:dyDescent="0.3">
      <c r="B85" s="171" t="s">
        <v>422</v>
      </c>
      <c r="C85" s="533" t="s">
        <v>423</v>
      </c>
      <c r="D85" s="534"/>
      <c r="E85" s="174"/>
      <c r="F85" s="174"/>
      <c r="G85" s="174"/>
      <c r="H85" s="174"/>
      <c r="I85" s="175">
        <f t="shared" si="1"/>
        <v>0</v>
      </c>
      <c r="J85" s="6"/>
    </row>
    <row r="86" spans="2:10" ht="52.5" hidden="1" customHeight="1" outlineLevel="1" x14ac:dyDescent="0.3">
      <c r="B86" s="171" t="s">
        <v>424</v>
      </c>
      <c r="C86" s="533" t="s">
        <v>425</v>
      </c>
      <c r="D86" s="534"/>
      <c r="E86" s="174"/>
      <c r="F86" s="174"/>
      <c r="G86" s="174"/>
      <c r="H86" s="174"/>
      <c r="I86" s="175">
        <f t="shared" si="1"/>
        <v>0</v>
      </c>
      <c r="J86" s="6"/>
    </row>
    <row r="87" spans="2:10" ht="52.5" hidden="1" customHeight="1" outlineLevel="1" x14ac:dyDescent="0.3">
      <c r="B87" s="171" t="s">
        <v>426</v>
      </c>
      <c r="C87" s="533" t="s">
        <v>427</v>
      </c>
      <c r="D87" s="534"/>
      <c r="E87" s="174"/>
      <c r="F87" s="174"/>
      <c r="G87" s="174"/>
      <c r="H87" s="174"/>
      <c r="I87" s="175">
        <f t="shared" si="1"/>
        <v>0</v>
      </c>
      <c r="J87" s="6"/>
    </row>
    <row r="88" spans="2:10" hidden="1" outlineLevel="1" x14ac:dyDescent="0.3">
      <c r="B88" s="2"/>
      <c r="C88" s="2"/>
      <c r="D88" s="2"/>
      <c r="E88" s="2"/>
      <c r="F88" s="2"/>
      <c r="G88" s="2"/>
      <c r="H88" s="6"/>
      <c r="I88" s="2"/>
    </row>
    <row r="89" spans="2:10" hidden="1" outlineLevel="1" x14ac:dyDescent="0.3">
      <c r="B89" s="2"/>
      <c r="C89" s="2"/>
      <c r="D89" s="2"/>
      <c r="E89" s="2"/>
      <c r="F89" s="2"/>
      <c r="G89" s="2"/>
      <c r="H89" s="6"/>
      <c r="I89" s="2"/>
    </row>
    <row r="90" spans="2:10" hidden="1" outlineLevel="1" x14ac:dyDescent="0.3">
      <c r="B90" s="2"/>
      <c r="C90" s="2"/>
      <c r="D90" s="2"/>
      <c r="E90" s="2"/>
      <c r="F90" s="2"/>
      <c r="G90" s="2"/>
      <c r="H90" s="6"/>
      <c r="I90" s="2"/>
    </row>
    <row r="91" spans="2:10" hidden="1" outlineLevel="1" x14ac:dyDescent="0.3">
      <c r="B91" s="2"/>
      <c r="C91" s="2"/>
      <c r="D91" s="2"/>
      <c r="E91" s="2"/>
      <c r="F91" s="2"/>
      <c r="G91" s="2"/>
      <c r="H91" s="6"/>
      <c r="I91" s="2"/>
    </row>
    <row r="92" spans="2:10" hidden="1" outlineLevel="1" x14ac:dyDescent="0.3">
      <c r="B92" s="2"/>
      <c r="C92" s="2"/>
      <c r="D92" s="2"/>
      <c r="E92" s="2"/>
      <c r="F92" s="2"/>
      <c r="G92" s="2"/>
      <c r="H92" s="6"/>
      <c r="I92" s="2"/>
    </row>
    <row r="93" spans="2:10" hidden="1" outlineLevel="1" x14ac:dyDescent="0.3">
      <c r="B93" s="2"/>
      <c r="C93" s="2"/>
      <c r="D93" s="2"/>
      <c r="E93" s="2"/>
      <c r="F93" s="2"/>
      <c r="G93" s="2"/>
      <c r="H93" s="6"/>
      <c r="I93" s="2"/>
    </row>
    <row r="94" spans="2:10" hidden="1" outlineLevel="1" x14ac:dyDescent="0.3">
      <c r="B94" s="2"/>
      <c r="C94" s="2"/>
      <c r="D94" s="2"/>
      <c r="E94" s="2"/>
      <c r="F94" s="2"/>
      <c r="G94" s="2"/>
      <c r="H94" s="6"/>
      <c r="I94" s="2"/>
    </row>
    <row r="95" spans="2:10" hidden="1" outlineLevel="1" x14ac:dyDescent="0.3">
      <c r="B95" s="2"/>
      <c r="C95" s="2"/>
      <c r="D95" s="2"/>
      <c r="E95" s="2"/>
      <c r="F95" s="2"/>
      <c r="G95" s="2"/>
      <c r="H95" s="6"/>
      <c r="I95" s="2"/>
    </row>
    <row r="96" spans="2:10" hidden="1" outlineLevel="1" x14ac:dyDescent="0.3">
      <c r="B96" s="2"/>
      <c r="C96" s="2"/>
      <c r="D96" s="2"/>
      <c r="E96" s="2"/>
      <c r="F96" s="2"/>
      <c r="G96" s="2"/>
      <c r="H96" s="6"/>
      <c r="I96" s="2"/>
    </row>
    <row r="97" spans="2:9" hidden="1" outlineLevel="1" x14ac:dyDescent="0.3">
      <c r="B97" s="2"/>
      <c r="C97" s="2"/>
      <c r="D97" s="2"/>
      <c r="E97" s="2"/>
      <c r="F97" s="2"/>
      <c r="G97" s="2"/>
      <c r="H97" s="6"/>
      <c r="I97" s="2"/>
    </row>
    <row r="98" spans="2:9" hidden="1" outlineLevel="1" x14ac:dyDescent="0.3">
      <c r="B98" s="2"/>
      <c r="C98" s="2"/>
      <c r="D98" s="2"/>
      <c r="E98" s="2"/>
      <c r="F98" s="2"/>
      <c r="G98" s="2"/>
      <c r="H98" s="6"/>
      <c r="I98" s="2"/>
    </row>
    <row r="99" spans="2:9" hidden="1" outlineLevel="1" x14ac:dyDescent="0.3">
      <c r="B99" s="2"/>
      <c r="C99" s="2"/>
      <c r="D99" s="2"/>
      <c r="E99" s="2"/>
      <c r="F99" s="2"/>
      <c r="G99" s="2"/>
      <c r="H99" s="6"/>
      <c r="I99" s="2"/>
    </row>
    <row r="100" spans="2:9" hidden="1" outlineLevel="1" x14ac:dyDescent="0.3">
      <c r="B100" s="2"/>
      <c r="C100" s="2"/>
      <c r="D100" s="2"/>
      <c r="E100" s="2"/>
      <c r="F100" s="2"/>
      <c r="G100" s="2"/>
      <c r="H100" s="6"/>
      <c r="I100" s="2"/>
    </row>
    <row r="101" spans="2:9" hidden="1" outlineLevel="1" x14ac:dyDescent="0.3">
      <c r="B101" s="2"/>
      <c r="C101" s="2"/>
      <c r="D101" s="2"/>
      <c r="E101" s="2"/>
      <c r="F101" s="2"/>
      <c r="G101" s="2"/>
      <c r="H101" s="6"/>
      <c r="I101" s="2"/>
    </row>
    <row r="102" spans="2:9" hidden="1" outlineLevel="1" x14ac:dyDescent="0.3">
      <c r="B102" s="2"/>
      <c r="C102" s="2"/>
      <c r="D102" s="2"/>
      <c r="E102" s="2"/>
      <c r="F102" s="2"/>
      <c r="G102" s="2"/>
      <c r="H102" s="6"/>
      <c r="I102" s="2"/>
    </row>
    <row r="103" spans="2:9" hidden="1" outlineLevel="1" x14ac:dyDescent="0.3">
      <c r="B103" s="2"/>
      <c r="C103" s="2"/>
      <c r="D103" s="2"/>
      <c r="E103" s="2"/>
      <c r="F103" s="2"/>
      <c r="G103" s="2"/>
      <c r="H103" s="6"/>
      <c r="I103" s="2"/>
    </row>
    <row r="104" spans="2:9" hidden="1" outlineLevel="1" x14ac:dyDescent="0.3">
      <c r="B104" s="2"/>
      <c r="C104" s="2"/>
      <c r="D104" s="2"/>
      <c r="E104" s="2"/>
      <c r="F104" s="2"/>
      <c r="G104" s="2"/>
      <c r="H104" s="6"/>
      <c r="I104" s="2"/>
    </row>
    <row r="105" spans="2:9" hidden="1" outlineLevel="1" x14ac:dyDescent="0.3">
      <c r="B105" s="2"/>
      <c r="C105" s="2"/>
      <c r="D105" s="2"/>
      <c r="E105" s="2"/>
      <c r="F105" s="2"/>
      <c r="G105" s="2"/>
      <c r="H105" s="6"/>
      <c r="I105" s="2"/>
    </row>
    <row r="106" spans="2:9" hidden="1" outlineLevel="1" x14ac:dyDescent="0.3">
      <c r="B106" s="2"/>
      <c r="C106" s="2"/>
      <c r="D106" s="2"/>
      <c r="E106" s="2"/>
      <c r="F106" s="2"/>
      <c r="G106" s="2"/>
      <c r="H106" s="6"/>
      <c r="I106" s="2"/>
    </row>
    <row r="107" spans="2:9" ht="39.75" hidden="1" customHeight="1" outlineLevel="1" x14ac:dyDescent="0.3">
      <c r="B107" s="2"/>
      <c r="C107" s="2"/>
      <c r="D107" s="2"/>
      <c r="E107" s="2"/>
      <c r="F107" s="2"/>
      <c r="G107" s="2"/>
      <c r="H107" s="6"/>
      <c r="I107" s="2"/>
    </row>
    <row r="108" spans="2:9" ht="42" hidden="1" customHeight="1" outlineLevel="1" x14ac:dyDescent="0.3">
      <c r="B108" s="530" t="str">
        <f>"Análisis de Indicador Clave de Desempeño - "&amp;B78</f>
        <v>Análisis de Indicador Clave de Desempeño - Tiempo de Contratación</v>
      </c>
      <c r="C108" s="531"/>
      <c r="D108" s="531"/>
      <c r="E108" s="532"/>
      <c r="F108" s="530" t="str">
        <f>"Análisis de Indicador Clave de Desempeño - "&amp;B79</f>
        <v>Análisis de Indicador Clave de Desempeño - Costo por Contratación</v>
      </c>
      <c r="G108" s="531"/>
      <c r="H108" s="531"/>
      <c r="I108" s="532"/>
    </row>
    <row r="109" spans="2:9" ht="15" hidden="1" customHeight="1" outlineLevel="1" x14ac:dyDescent="0.3">
      <c r="B109" s="521"/>
      <c r="C109" s="522"/>
      <c r="D109" s="522"/>
      <c r="E109" s="523"/>
      <c r="F109" s="521"/>
      <c r="G109" s="522"/>
      <c r="H109" s="522"/>
      <c r="I109" s="523"/>
    </row>
    <row r="110" spans="2:9" hidden="1" outlineLevel="1" x14ac:dyDescent="0.3">
      <c r="B110" s="524"/>
      <c r="C110" s="525"/>
      <c r="D110" s="525"/>
      <c r="E110" s="526"/>
      <c r="F110" s="524"/>
      <c r="G110" s="525"/>
      <c r="H110" s="525"/>
      <c r="I110" s="526"/>
    </row>
    <row r="111" spans="2:9" hidden="1" outlineLevel="1" x14ac:dyDescent="0.3">
      <c r="B111" s="524"/>
      <c r="C111" s="525"/>
      <c r="D111" s="525"/>
      <c r="E111" s="526"/>
      <c r="F111" s="524"/>
      <c r="G111" s="525"/>
      <c r="H111" s="525"/>
      <c r="I111" s="526"/>
    </row>
    <row r="112" spans="2:9" hidden="1" outlineLevel="1" x14ac:dyDescent="0.3">
      <c r="B112" s="524"/>
      <c r="C112" s="525"/>
      <c r="D112" s="525"/>
      <c r="E112" s="526"/>
      <c r="F112" s="524"/>
      <c r="G112" s="525"/>
      <c r="H112" s="525"/>
      <c r="I112" s="526"/>
    </row>
    <row r="113" spans="2:9" hidden="1" outlineLevel="1" x14ac:dyDescent="0.3">
      <c r="B113" s="527"/>
      <c r="C113" s="528"/>
      <c r="D113" s="528"/>
      <c r="E113" s="529"/>
      <c r="F113" s="527"/>
      <c r="G113" s="528"/>
      <c r="H113" s="528"/>
      <c r="I113" s="529"/>
    </row>
    <row r="114" spans="2:9" hidden="1" outlineLevel="1" x14ac:dyDescent="0.3">
      <c r="B114" s="2"/>
      <c r="C114" s="2"/>
      <c r="D114" s="2"/>
      <c r="E114" s="2"/>
      <c r="F114" s="2"/>
      <c r="G114" s="2"/>
      <c r="H114" s="6"/>
      <c r="I114" s="2"/>
    </row>
    <row r="115" spans="2:9" hidden="1" outlineLevel="1" x14ac:dyDescent="0.3">
      <c r="B115" s="2"/>
      <c r="C115" s="2"/>
      <c r="D115" s="2"/>
      <c r="E115" s="2"/>
      <c r="F115" s="2"/>
      <c r="G115" s="2"/>
      <c r="H115" s="6"/>
      <c r="I115" s="2"/>
    </row>
    <row r="116" spans="2:9" hidden="1" outlineLevel="1" x14ac:dyDescent="0.3">
      <c r="B116" s="2"/>
      <c r="C116" s="2"/>
      <c r="D116" s="2"/>
      <c r="E116" s="2"/>
      <c r="F116" s="2"/>
      <c r="G116" s="2"/>
      <c r="H116" s="6"/>
      <c r="I116" s="2"/>
    </row>
    <row r="117" spans="2:9" hidden="1" outlineLevel="1" x14ac:dyDescent="0.3">
      <c r="B117" s="2"/>
      <c r="C117" s="2"/>
      <c r="D117" s="2"/>
      <c r="E117" s="2"/>
      <c r="F117" s="2"/>
      <c r="G117" s="2"/>
      <c r="H117" s="6"/>
      <c r="I117" s="2"/>
    </row>
    <row r="118" spans="2:9" hidden="1" outlineLevel="1" x14ac:dyDescent="0.3">
      <c r="B118" s="2"/>
      <c r="C118" s="2"/>
      <c r="D118" s="2"/>
      <c r="E118" s="2"/>
      <c r="F118" s="2"/>
      <c r="G118" s="2"/>
      <c r="H118" s="6"/>
      <c r="I118" s="2"/>
    </row>
    <row r="119" spans="2:9" hidden="1" outlineLevel="1" x14ac:dyDescent="0.3">
      <c r="B119" s="2"/>
      <c r="C119" s="2"/>
      <c r="D119" s="2"/>
      <c r="E119" s="2"/>
      <c r="F119" s="2"/>
      <c r="G119" s="2"/>
      <c r="H119" s="6"/>
      <c r="I119" s="2"/>
    </row>
    <row r="120" spans="2:9" hidden="1" outlineLevel="1" x14ac:dyDescent="0.3">
      <c r="B120" s="2"/>
      <c r="C120" s="2"/>
      <c r="D120" s="2"/>
      <c r="E120" s="2"/>
      <c r="F120" s="2"/>
      <c r="G120" s="2"/>
      <c r="H120" s="6"/>
      <c r="I120" s="2"/>
    </row>
    <row r="121" spans="2:9" hidden="1" outlineLevel="1" x14ac:dyDescent="0.3">
      <c r="B121" s="2"/>
      <c r="C121" s="2"/>
      <c r="D121" s="2"/>
      <c r="E121" s="2"/>
      <c r="F121" s="2"/>
      <c r="G121" s="2"/>
      <c r="H121" s="6"/>
      <c r="I121" s="2"/>
    </row>
    <row r="122" spans="2:9" hidden="1" outlineLevel="1" x14ac:dyDescent="0.3">
      <c r="B122" s="2"/>
      <c r="C122" s="2"/>
      <c r="D122" s="2"/>
      <c r="E122" s="2"/>
      <c r="F122" s="2"/>
      <c r="G122" s="2"/>
      <c r="H122" s="6"/>
      <c r="I122" s="2"/>
    </row>
    <row r="123" spans="2:9" hidden="1" outlineLevel="1" x14ac:dyDescent="0.3">
      <c r="B123" s="2"/>
      <c r="C123" s="2"/>
      <c r="D123" s="2"/>
      <c r="E123" s="2"/>
      <c r="F123" s="2"/>
      <c r="G123" s="2"/>
      <c r="H123" s="6"/>
      <c r="I123" s="2"/>
    </row>
    <row r="124" spans="2:9" hidden="1" outlineLevel="1" x14ac:dyDescent="0.3">
      <c r="B124" s="2"/>
      <c r="C124" s="2"/>
      <c r="D124" s="2"/>
      <c r="E124" s="2"/>
      <c r="F124" s="2"/>
      <c r="G124" s="2"/>
      <c r="H124" s="6"/>
      <c r="I124" s="2"/>
    </row>
    <row r="125" spans="2:9" hidden="1" outlineLevel="1" x14ac:dyDescent="0.3">
      <c r="B125" s="2"/>
      <c r="C125" s="2"/>
      <c r="D125" s="2"/>
      <c r="E125" s="2"/>
      <c r="F125" s="2"/>
      <c r="G125" s="2"/>
      <c r="H125" s="6"/>
      <c r="I125" s="2"/>
    </row>
    <row r="126" spans="2:9" hidden="1" outlineLevel="1" x14ac:dyDescent="0.3">
      <c r="B126" s="2"/>
      <c r="C126" s="2"/>
      <c r="D126" s="2"/>
      <c r="E126" s="2"/>
      <c r="F126" s="2"/>
      <c r="G126" s="2"/>
      <c r="H126" s="6"/>
      <c r="I126" s="2"/>
    </row>
    <row r="127" spans="2:9" hidden="1" outlineLevel="1" x14ac:dyDescent="0.3">
      <c r="B127" s="2"/>
      <c r="C127" s="2"/>
      <c r="D127" s="2"/>
      <c r="E127" s="2"/>
      <c r="F127" s="2"/>
      <c r="G127" s="2"/>
      <c r="H127" s="6"/>
      <c r="I127" s="2"/>
    </row>
    <row r="128" spans="2:9" hidden="1" outlineLevel="1" x14ac:dyDescent="0.3">
      <c r="B128" s="2"/>
      <c r="C128" s="2"/>
      <c r="D128" s="2"/>
      <c r="E128" s="2"/>
      <c r="F128" s="2"/>
      <c r="G128" s="2"/>
      <c r="H128" s="6"/>
      <c r="I128" s="2"/>
    </row>
    <row r="129" spans="2:9" hidden="1" outlineLevel="1" x14ac:dyDescent="0.3">
      <c r="B129" s="2"/>
      <c r="C129" s="2"/>
      <c r="D129" s="2"/>
      <c r="E129" s="2"/>
      <c r="F129" s="2"/>
      <c r="G129" s="2"/>
      <c r="H129" s="6"/>
      <c r="I129" s="2"/>
    </row>
    <row r="130" spans="2:9" hidden="1" outlineLevel="1" x14ac:dyDescent="0.3">
      <c r="B130" s="2"/>
      <c r="C130" s="2"/>
      <c r="D130" s="2"/>
      <c r="E130" s="2"/>
      <c r="F130" s="2"/>
      <c r="G130" s="2"/>
      <c r="H130" s="6"/>
      <c r="I130" s="2"/>
    </row>
    <row r="131" spans="2:9" hidden="1" outlineLevel="1" x14ac:dyDescent="0.3">
      <c r="B131" s="2"/>
      <c r="C131" s="2"/>
      <c r="D131" s="2"/>
      <c r="E131" s="2"/>
      <c r="F131" s="2"/>
      <c r="G131" s="2"/>
      <c r="H131" s="6"/>
      <c r="I131" s="2"/>
    </row>
    <row r="132" spans="2:9" hidden="1" outlineLevel="1" x14ac:dyDescent="0.3">
      <c r="B132" s="2"/>
      <c r="C132" s="2"/>
      <c r="D132" s="2"/>
      <c r="E132" s="2"/>
      <c r="F132" s="2"/>
      <c r="G132" s="2"/>
      <c r="H132" s="6"/>
      <c r="I132" s="2"/>
    </row>
    <row r="133" spans="2:9" hidden="1" outlineLevel="1" x14ac:dyDescent="0.3">
      <c r="B133" s="2"/>
      <c r="C133" s="2"/>
      <c r="D133" s="2"/>
      <c r="E133" s="2"/>
      <c r="F133" s="2"/>
      <c r="G133" s="2"/>
      <c r="H133" s="6"/>
      <c r="I133" s="2"/>
    </row>
    <row r="134" spans="2:9" ht="25.5" hidden="1" customHeight="1" outlineLevel="1" x14ac:dyDescent="0.3">
      <c r="B134" s="2"/>
      <c r="C134" s="2"/>
      <c r="D134" s="2"/>
      <c r="E134" s="2"/>
      <c r="F134" s="2"/>
      <c r="G134" s="2"/>
      <c r="H134" s="6"/>
      <c r="I134" s="2"/>
    </row>
    <row r="135" spans="2:9" ht="42" hidden="1" customHeight="1" outlineLevel="1" x14ac:dyDescent="0.3">
      <c r="B135" s="530" t="str">
        <f>"Análisis de Indicador Clave de Desempeño - "&amp;B80</f>
        <v>Análisis de Indicador Clave de Desempeño - Tasa de Retención</v>
      </c>
      <c r="C135" s="531"/>
      <c r="D135" s="531"/>
      <c r="E135" s="532"/>
      <c r="F135" s="530" t="str">
        <f>"Análisis de Indicador Clave de Desempeño - "&amp;B81</f>
        <v>Análisis de Indicador Clave de Desempeño - Tasa de Rotación</v>
      </c>
      <c r="G135" s="531"/>
      <c r="H135" s="531"/>
      <c r="I135" s="532"/>
    </row>
    <row r="136" spans="2:9" hidden="1" outlineLevel="1" x14ac:dyDescent="0.3">
      <c r="B136" s="521"/>
      <c r="C136" s="522"/>
      <c r="D136" s="522"/>
      <c r="E136" s="523"/>
      <c r="F136" s="521"/>
      <c r="G136" s="522"/>
      <c r="H136" s="522"/>
      <c r="I136" s="523"/>
    </row>
    <row r="137" spans="2:9" hidden="1" outlineLevel="1" x14ac:dyDescent="0.3">
      <c r="B137" s="524"/>
      <c r="C137" s="525"/>
      <c r="D137" s="525"/>
      <c r="E137" s="526"/>
      <c r="F137" s="524"/>
      <c r="G137" s="525"/>
      <c r="H137" s="525"/>
      <c r="I137" s="526"/>
    </row>
    <row r="138" spans="2:9" hidden="1" outlineLevel="1" x14ac:dyDescent="0.3">
      <c r="B138" s="524"/>
      <c r="C138" s="525"/>
      <c r="D138" s="525"/>
      <c r="E138" s="526"/>
      <c r="F138" s="524"/>
      <c r="G138" s="525"/>
      <c r="H138" s="525"/>
      <c r="I138" s="526"/>
    </row>
    <row r="139" spans="2:9" hidden="1" outlineLevel="1" x14ac:dyDescent="0.3">
      <c r="B139" s="524"/>
      <c r="C139" s="525"/>
      <c r="D139" s="525"/>
      <c r="E139" s="526"/>
      <c r="F139" s="524"/>
      <c r="G139" s="525"/>
      <c r="H139" s="525"/>
      <c r="I139" s="526"/>
    </row>
    <row r="140" spans="2:9" hidden="1" outlineLevel="1" x14ac:dyDescent="0.3">
      <c r="B140" s="527"/>
      <c r="C140" s="528"/>
      <c r="D140" s="528"/>
      <c r="E140" s="529"/>
      <c r="F140" s="527"/>
      <c r="G140" s="528"/>
      <c r="H140" s="528"/>
      <c r="I140" s="529"/>
    </row>
    <row r="141" spans="2:9" hidden="1" outlineLevel="1" x14ac:dyDescent="0.3">
      <c r="B141" s="2"/>
      <c r="C141" s="2"/>
      <c r="D141" s="2"/>
      <c r="E141" s="2"/>
      <c r="F141" s="2"/>
      <c r="G141" s="2"/>
      <c r="H141" s="6"/>
      <c r="I141" s="2"/>
    </row>
    <row r="142" spans="2:9" hidden="1" outlineLevel="1" x14ac:dyDescent="0.3">
      <c r="B142" s="2"/>
      <c r="C142" s="2"/>
      <c r="D142" s="2"/>
      <c r="E142" s="2"/>
      <c r="F142" s="2"/>
      <c r="G142" s="2"/>
      <c r="H142" s="6"/>
      <c r="I142" s="2"/>
    </row>
    <row r="143" spans="2:9" hidden="1" outlineLevel="1" x14ac:dyDescent="0.3">
      <c r="B143" s="2"/>
      <c r="C143" s="2"/>
      <c r="D143" s="2"/>
      <c r="E143" s="2"/>
      <c r="F143" s="2"/>
      <c r="G143" s="2"/>
      <c r="H143" s="6"/>
      <c r="I143" s="2"/>
    </row>
    <row r="144" spans="2:9" hidden="1" outlineLevel="1" x14ac:dyDescent="0.3">
      <c r="B144" s="2"/>
      <c r="C144" s="2"/>
      <c r="D144" s="2"/>
      <c r="E144" s="2"/>
      <c r="F144" s="2"/>
      <c r="G144" s="2"/>
      <c r="H144" s="6"/>
      <c r="I144" s="2"/>
    </row>
    <row r="145" spans="2:9" hidden="1" outlineLevel="1" x14ac:dyDescent="0.3">
      <c r="B145" s="2"/>
      <c r="C145" s="2"/>
      <c r="D145" s="2"/>
      <c r="E145" s="2"/>
      <c r="F145" s="2"/>
      <c r="G145" s="2"/>
      <c r="H145" s="6"/>
      <c r="I145" s="2"/>
    </row>
    <row r="146" spans="2:9" hidden="1" outlineLevel="1" x14ac:dyDescent="0.3">
      <c r="B146" s="2"/>
      <c r="C146" s="2"/>
      <c r="D146" s="2"/>
      <c r="E146" s="2"/>
      <c r="F146" s="2"/>
      <c r="G146" s="2"/>
      <c r="H146" s="6"/>
      <c r="I146" s="2"/>
    </row>
    <row r="147" spans="2:9" hidden="1" outlineLevel="1" x14ac:dyDescent="0.3">
      <c r="B147" s="2"/>
      <c r="C147" s="2"/>
      <c r="D147" s="2"/>
      <c r="E147" s="2"/>
      <c r="F147" s="2"/>
      <c r="G147" s="2"/>
      <c r="H147" s="6"/>
      <c r="I147" s="2"/>
    </row>
    <row r="148" spans="2:9" hidden="1" outlineLevel="1" x14ac:dyDescent="0.3">
      <c r="B148" s="2"/>
      <c r="C148" s="2"/>
      <c r="D148" s="2"/>
      <c r="E148" s="2"/>
      <c r="F148" s="2"/>
      <c r="G148" s="2"/>
      <c r="H148" s="6"/>
      <c r="I148" s="2"/>
    </row>
    <row r="149" spans="2:9" hidden="1" outlineLevel="1" x14ac:dyDescent="0.3">
      <c r="B149" s="2"/>
      <c r="C149" s="2"/>
      <c r="D149" s="2"/>
      <c r="E149" s="2"/>
      <c r="F149" s="2"/>
      <c r="G149" s="2"/>
      <c r="H149" s="6"/>
      <c r="I149" s="2"/>
    </row>
    <row r="150" spans="2:9" hidden="1" outlineLevel="1" x14ac:dyDescent="0.3">
      <c r="B150" s="2"/>
      <c r="C150" s="2"/>
      <c r="D150" s="2"/>
      <c r="E150" s="2"/>
      <c r="F150" s="2"/>
      <c r="G150" s="2"/>
      <c r="H150" s="6"/>
      <c r="I150" s="2"/>
    </row>
    <row r="151" spans="2:9" hidden="1" outlineLevel="1" x14ac:dyDescent="0.3">
      <c r="B151" s="2"/>
      <c r="C151" s="2"/>
      <c r="D151" s="2"/>
      <c r="E151" s="2"/>
      <c r="F151" s="2"/>
      <c r="G151" s="2"/>
      <c r="H151" s="6"/>
      <c r="I151" s="2"/>
    </row>
    <row r="152" spans="2:9" hidden="1" outlineLevel="1" x14ac:dyDescent="0.3">
      <c r="B152" s="2"/>
      <c r="C152" s="2"/>
      <c r="D152" s="2"/>
      <c r="E152" s="2"/>
      <c r="F152" s="2"/>
      <c r="G152" s="2"/>
      <c r="H152" s="6"/>
      <c r="I152" s="2"/>
    </row>
    <row r="153" spans="2:9" hidden="1" outlineLevel="1" x14ac:dyDescent="0.3">
      <c r="B153" s="2"/>
      <c r="C153" s="2"/>
      <c r="D153" s="2"/>
      <c r="E153" s="2"/>
      <c r="F153" s="2"/>
      <c r="G153" s="2"/>
      <c r="H153" s="6"/>
      <c r="I153" s="2"/>
    </row>
    <row r="154" spans="2:9" hidden="1" outlineLevel="1" x14ac:dyDescent="0.3">
      <c r="B154" s="2"/>
      <c r="C154" s="2"/>
      <c r="D154" s="2"/>
      <c r="E154" s="2"/>
      <c r="F154" s="2"/>
      <c r="G154" s="2"/>
      <c r="H154" s="6"/>
      <c r="I154" s="2"/>
    </row>
    <row r="155" spans="2:9" hidden="1" outlineLevel="1" x14ac:dyDescent="0.3">
      <c r="B155" s="2"/>
      <c r="C155" s="2"/>
      <c r="D155" s="2"/>
      <c r="E155" s="2"/>
      <c r="F155" s="2"/>
      <c r="G155" s="2"/>
      <c r="H155" s="6"/>
      <c r="I155" s="2"/>
    </row>
    <row r="156" spans="2:9" hidden="1" outlineLevel="1" x14ac:dyDescent="0.3">
      <c r="B156" s="2"/>
      <c r="C156" s="2"/>
      <c r="D156" s="2"/>
      <c r="E156" s="2"/>
      <c r="F156" s="2"/>
      <c r="G156" s="2"/>
      <c r="H156" s="6"/>
      <c r="I156" s="2"/>
    </row>
    <row r="157" spans="2:9" hidden="1" outlineLevel="1" x14ac:dyDescent="0.3">
      <c r="B157" s="2"/>
      <c r="C157" s="2"/>
      <c r="D157" s="2"/>
      <c r="E157" s="2"/>
      <c r="F157" s="2"/>
      <c r="G157" s="2"/>
      <c r="H157" s="6"/>
      <c r="I157" s="2"/>
    </row>
    <row r="158" spans="2:9" hidden="1" outlineLevel="1" x14ac:dyDescent="0.3">
      <c r="B158" s="2"/>
      <c r="C158" s="2"/>
      <c r="D158" s="2"/>
      <c r="E158" s="2"/>
      <c r="F158" s="2"/>
      <c r="G158" s="2"/>
      <c r="H158" s="6"/>
      <c r="I158" s="2"/>
    </row>
    <row r="159" spans="2:9" hidden="1" outlineLevel="1" x14ac:dyDescent="0.3">
      <c r="B159" s="2"/>
      <c r="C159" s="2"/>
      <c r="D159" s="2"/>
      <c r="E159" s="2"/>
      <c r="F159" s="2"/>
      <c r="G159" s="2"/>
      <c r="H159" s="6"/>
      <c r="I159" s="2"/>
    </row>
    <row r="160" spans="2:9" hidden="1" outlineLevel="1" x14ac:dyDescent="0.3">
      <c r="B160" s="2"/>
      <c r="C160" s="2"/>
      <c r="D160" s="2"/>
      <c r="E160" s="2"/>
      <c r="F160" s="2"/>
      <c r="G160" s="2"/>
      <c r="H160" s="6"/>
      <c r="I160" s="2"/>
    </row>
    <row r="161" spans="2:12" ht="39.75" hidden="1" customHeight="1" outlineLevel="1" x14ac:dyDescent="0.3">
      <c r="B161" s="2"/>
      <c r="C161" s="2"/>
      <c r="D161" s="2"/>
      <c r="E161" s="2"/>
      <c r="F161" s="2"/>
      <c r="G161" s="2"/>
      <c r="H161" s="6"/>
      <c r="I161" s="2"/>
    </row>
    <row r="162" spans="2:12" ht="42" hidden="1" customHeight="1" outlineLevel="1" x14ac:dyDescent="0.3">
      <c r="B162" s="530" t="str">
        <f>"Análisis de Indicador Clave de Desempeño - "&amp;B82</f>
        <v>Análisis de Indicador Clave de Desempeño - Tasa de Absentismo</v>
      </c>
      <c r="C162" s="531"/>
      <c r="D162" s="531"/>
      <c r="E162" s="532"/>
      <c r="F162" s="530" t="str">
        <f>"Análisis de Indicador Clave de Desempeño - "&amp;B83</f>
        <v>Análisis de Indicador Clave de Desempeño - Indice de Satisfacción</v>
      </c>
      <c r="G162" s="531"/>
      <c r="H162" s="531"/>
      <c r="I162" s="532"/>
    </row>
    <row r="163" spans="2:12" ht="15" hidden="1" customHeight="1" outlineLevel="1" x14ac:dyDescent="0.3">
      <c r="B163" s="521"/>
      <c r="C163" s="522"/>
      <c r="D163" s="522"/>
      <c r="E163" s="523"/>
      <c r="F163" s="521"/>
      <c r="G163" s="522"/>
      <c r="H163" s="522"/>
      <c r="I163" s="523"/>
    </row>
    <row r="164" spans="2:12" hidden="1" outlineLevel="1" x14ac:dyDescent="0.3">
      <c r="B164" s="524"/>
      <c r="C164" s="525"/>
      <c r="D164" s="525"/>
      <c r="E164" s="526"/>
      <c r="F164" s="524"/>
      <c r="G164" s="525"/>
      <c r="H164" s="525"/>
      <c r="I164" s="526"/>
    </row>
    <row r="165" spans="2:12" hidden="1" outlineLevel="1" x14ac:dyDescent="0.3">
      <c r="B165" s="524"/>
      <c r="C165" s="525"/>
      <c r="D165" s="525"/>
      <c r="E165" s="526"/>
      <c r="F165" s="524"/>
      <c r="G165" s="525"/>
      <c r="H165" s="525"/>
      <c r="I165" s="526"/>
    </row>
    <row r="166" spans="2:12" hidden="1" outlineLevel="1" x14ac:dyDescent="0.3">
      <c r="B166" s="524"/>
      <c r="C166" s="525"/>
      <c r="D166" s="525"/>
      <c r="E166" s="526"/>
      <c r="F166" s="524"/>
      <c r="G166" s="525"/>
      <c r="H166" s="525"/>
      <c r="I166" s="526"/>
    </row>
    <row r="167" spans="2:12" hidden="1" outlineLevel="1" x14ac:dyDescent="0.3">
      <c r="B167" s="527"/>
      <c r="C167" s="528"/>
      <c r="D167" s="528"/>
      <c r="E167" s="529"/>
      <c r="F167" s="527"/>
      <c r="G167" s="528"/>
      <c r="H167" s="528"/>
      <c r="I167" s="529"/>
    </row>
    <row r="168" spans="2:12" hidden="1" outlineLevel="1" x14ac:dyDescent="0.3">
      <c r="B168" s="2"/>
      <c r="C168" s="2"/>
      <c r="D168" s="2"/>
      <c r="E168" s="2"/>
      <c r="F168" s="2"/>
      <c r="G168" s="2"/>
      <c r="H168" s="6"/>
      <c r="I168" s="2"/>
    </row>
    <row r="169" spans="2:12" hidden="1" outlineLevel="1" x14ac:dyDescent="0.3">
      <c r="B169" s="2"/>
      <c r="C169" s="2"/>
      <c r="D169" s="2"/>
      <c r="E169" s="2"/>
      <c r="F169" s="2"/>
      <c r="G169" s="2"/>
      <c r="H169" s="6"/>
      <c r="I169" s="2"/>
    </row>
    <row r="170" spans="2:12" hidden="1" outlineLevel="1" x14ac:dyDescent="0.3">
      <c r="B170" s="2"/>
      <c r="C170" s="2"/>
      <c r="D170" s="2"/>
      <c r="E170" s="2"/>
      <c r="F170" s="2"/>
      <c r="G170" s="2"/>
      <c r="H170" s="6"/>
      <c r="I170" s="2"/>
    </row>
    <row r="171" spans="2:12" hidden="1" outlineLevel="1" x14ac:dyDescent="0.3">
      <c r="B171" s="2"/>
      <c r="C171" s="2"/>
      <c r="D171" s="2"/>
      <c r="E171" s="2"/>
      <c r="F171" s="2"/>
      <c r="G171" s="2"/>
      <c r="H171" s="6"/>
      <c r="I171" s="2"/>
    </row>
    <row r="172" spans="2:12" hidden="1" outlineLevel="1" x14ac:dyDescent="0.3">
      <c r="B172" s="2"/>
      <c r="C172" s="2"/>
      <c r="D172" s="2"/>
      <c r="E172" s="2"/>
      <c r="F172" s="2"/>
      <c r="G172" s="2"/>
      <c r="H172" s="6"/>
      <c r="I172" s="2"/>
    </row>
    <row r="173" spans="2:12" hidden="1" outlineLevel="1" x14ac:dyDescent="0.3">
      <c r="B173" s="2"/>
      <c r="C173" s="2"/>
      <c r="D173" s="2"/>
      <c r="E173" s="2"/>
      <c r="F173" s="2"/>
      <c r="G173" s="2"/>
      <c r="H173" s="6"/>
      <c r="I173" s="2"/>
    </row>
    <row r="174" spans="2:12" hidden="1" outlineLevel="1" x14ac:dyDescent="0.3">
      <c r="B174" s="2"/>
      <c r="C174" s="2"/>
      <c r="D174" s="2"/>
      <c r="E174" s="2"/>
      <c r="F174" s="2"/>
      <c r="G174" s="2"/>
      <c r="H174" s="6"/>
      <c r="I174" s="2"/>
    </row>
    <row r="175" spans="2:12" hidden="1" outlineLevel="1" x14ac:dyDescent="0.3">
      <c r="B175" s="2"/>
      <c r="C175" s="2"/>
      <c r="D175" s="2"/>
      <c r="E175" s="2"/>
      <c r="F175" s="2"/>
      <c r="G175" s="2"/>
      <c r="H175" s="6"/>
      <c r="I175" s="2"/>
    </row>
    <row r="176" spans="2:12" ht="18" hidden="1" outlineLevel="1" x14ac:dyDescent="0.3">
      <c r="B176" s="2"/>
      <c r="C176" s="2"/>
      <c r="D176" s="2"/>
      <c r="E176" s="2"/>
      <c r="F176" s="2"/>
      <c r="G176" s="2"/>
      <c r="H176" s="6"/>
      <c r="I176" s="2"/>
      <c r="L176" s="162"/>
    </row>
    <row r="177" spans="2:12" ht="18" hidden="1" outlineLevel="1" x14ac:dyDescent="0.3">
      <c r="B177" s="2"/>
      <c r="C177" s="2"/>
      <c r="D177" s="2"/>
      <c r="E177" s="2"/>
      <c r="F177" s="2"/>
      <c r="G177" s="2"/>
      <c r="H177" s="6"/>
      <c r="I177" s="2"/>
      <c r="L177" s="162"/>
    </row>
    <row r="178" spans="2:12" ht="18" hidden="1" outlineLevel="1" x14ac:dyDescent="0.3">
      <c r="B178" s="2"/>
      <c r="C178" s="2"/>
      <c r="D178" s="2"/>
      <c r="E178" s="2"/>
      <c r="F178" s="2"/>
      <c r="G178" s="2"/>
      <c r="H178" s="6"/>
      <c r="I178" s="2"/>
      <c r="L178" s="162"/>
    </row>
    <row r="179" spans="2:12" ht="18" hidden="1" outlineLevel="1" x14ac:dyDescent="0.3">
      <c r="B179" s="2"/>
      <c r="C179" s="2"/>
      <c r="D179" s="2"/>
      <c r="E179" s="2"/>
      <c r="F179" s="2"/>
      <c r="G179" s="2"/>
      <c r="H179" s="6"/>
      <c r="I179" s="2"/>
      <c r="L179" s="162"/>
    </row>
    <row r="180" spans="2:12" hidden="1" outlineLevel="1" x14ac:dyDescent="0.3">
      <c r="B180" s="2"/>
      <c r="C180" s="2"/>
      <c r="D180" s="2"/>
      <c r="E180" s="2"/>
      <c r="F180" s="2"/>
      <c r="G180" s="2"/>
      <c r="H180" s="6"/>
      <c r="I180" s="2"/>
    </row>
    <row r="181" spans="2:12" hidden="1" outlineLevel="1" x14ac:dyDescent="0.3">
      <c r="B181" s="2"/>
      <c r="C181" s="2"/>
      <c r="D181" s="2"/>
      <c r="E181" s="2"/>
      <c r="F181" s="2"/>
      <c r="G181" s="2"/>
      <c r="H181" s="6"/>
      <c r="I181" s="2"/>
    </row>
    <row r="182" spans="2:12" hidden="1" outlineLevel="1" x14ac:dyDescent="0.3">
      <c r="B182" s="2"/>
      <c r="C182" s="2"/>
      <c r="D182" s="2"/>
      <c r="E182" s="2"/>
      <c r="F182" s="2"/>
      <c r="G182" s="2"/>
      <c r="H182" s="6"/>
      <c r="I182" s="2"/>
    </row>
    <row r="183" spans="2:12" hidden="1" outlineLevel="1" x14ac:dyDescent="0.3">
      <c r="B183" s="2"/>
      <c r="C183" s="2"/>
      <c r="D183" s="2"/>
      <c r="E183" s="2"/>
      <c r="F183" s="2"/>
      <c r="G183" s="2"/>
      <c r="H183" s="6"/>
      <c r="I183" s="2"/>
    </row>
    <row r="184" spans="2:12" hidden="1" outlineLevel="1" x14ac:dyDescent="0.3">
      <c r="B184" s="2"/>
      <c r="C184" s="2"/>
      <c r="D184" s="2"/>
      <c r="E184" s="2"/>
      <c r="F184" s="2"/>
      <c r="G184" s="2"/>
      <c r="H184" s="6"/>
      <c r="I184" s="2"/>
    </row>
    <row r="185" spans="2:12" hidden="1" outlineLevel="1" x14ac:dyDescent="0.3">
      <c r="B185" s="2"/>
      <c r="C185" s="2"/>
      <c r="D185" s="2"/>
      <c r="E185" s="2"/>
      <c r="F185" s="2"/>
      <c r="G185" s="2"/>
      <c r="H185" s="6"/>
      <c r="I185" s="2"/>
    </row>
    <row r="186" spans="2:12" hidden="1" outlineLevel="1" x14ac:dyDescent="0.3">
      <c r="B186" s="2"/>
      <c r="C186" s="2"/>
      <c r="D186" s="2"/>
      <c r="E186" s="2"/>
      <c r="F186" s="2"/>
      <c r="G186" s="2"/>
      <c r="H186" s="6"/>
      <c r="I186" s="2"/>
    </row>
    <row r="187" spans="2:12" hidden="1" outlineLevel="1" x14ac:dyDescent="0.3">
      <c r="B187" s="2"/>
      <c r="C187" s="2"/>
      <c r="D187" s="2"/>
      <c r="E187" s="2"/>
      <c r="F187" s="2"/>
      <c r="G187" s="2"/>
      <c r="H187" s="6"/>
      <c r="I187" s="2"/>
    </row>
    <row r="188" spans="2:12" ht="25.5" hidden="1" customHeight="1" outlineLevel="1" x14ac:dyDescent="0.3">
      <c r="B188" s="2"/>
      <c r="C188" s="2"/>
      <c r="D188" s="2"/>
      <c r="E188" s="2"/>
      <c r="F188" s="2"/>
      <c r="G188" s="2"/>
      <c r="H188" s="6"/>
      <c r="I188" s="2"/>
    </row>
    <row r="189" spans="2:12" ht="42" hidden="1" customHeight="1" outlineLevel="1" x14ac:dyDescent="0.3">
      <c r="B189" s="530" t="str">
        <f>"Análisis de Indicador Clave de Desempeño - "&amp;B84</f>
        <v>Análisis de Indicador Clave de Desempeño - Indice de Compromiso</v>
      </c>
      <c r="C189" s="531"/>
      <c r="D189" s="531"/>
      <c r="E189" s="532"/>
      <c r="F189" s="530" t="str">
        <f>"Análisis de Indicador Clave de Desempeño - "&amp;B85</f>
        <v>Análisis de Indicador Clave de Desempeño - Tasa de Capacitación</v>
      </c>
      <c r="G189" s="531"/>
      <c r="H189" s="531"/>
      <c r="I189" s="532"/>
    </row>
    <row r="190" spans="2:12" hidden="1" outlineLevel="1" x14ac:dyDescent="0.3">
      <c r="B190" s="521"/>
      <c r="C190" s="522"/>
      <c r="D190" s="522"/>
      <c r="E190" s="523"/>
      <c r="F190" s="521"/>
      <c r="G190" s="522"/>
      <c r="H190" s="522"/>
      <c r="I190" s="523"/>
    </row>
    <row r="191" spans="2:12" hidden="1" outlineLevel="1" x14ac:dyDescent="0.3">
      <c r="B191" s="524"/>
      <c r="C191" s="525"/>
      <c r="D191" s="525"/>
      <c r="E191" s="526"/>
      <c r="F191" s="524"/>
      <c r="G191" s="525"/>
      <c r="H191" s="525"/>
      <c r="I191" s="526"/>
    </row>
    <row r="192" spans="2:12" hidden="1" outlineLevel="1" x14ac:dyDescent="0.3">
      <c r="B192" s="524"/>
      <c r="C192" s="525"/>
      <c r="D192" s="525"/>
      <c r="E192" s="526"/>
      <c r="F192" s="524"/>
      <c r="G192" s="525"/>
      <c r="H192" s="525"/>
      <c r="I192" s="526"/>
    </row>
    <row r="193" spans="2:9" hidden="1" outlineLevel="1" x14ac:dyDescent="0.3">
      <c r="B193" s="524"/>
      <c r="C193" s="525"/>
      <c r="D193" s="525"/>
      <c r="E193" s="526"/>
      <c r="F193" s="524"/>
      <c r="G193" s="525"/>
      <c r="H193" s="525"/>
      <c r="I193" s="526"/>
    </row>
    <row r="194" spans="2:9" hidden="1" outlineLevel="1" x14ac:dyDescent="0.3">
      <c r="B194" s="527"/>
      <c r="C194" s="528"/>
      <c r="D194" s="528"/>
      <c r="E194" s="529"/>
      <c r="F194" s="527"/>
      <c r="G194" s="528"/>
      <c r="H194" s="528"/>
      <c r="I194" s="529"/>
    </row>
    <row r="195" spans="2:9" hidden="1" outlineLevel="1" x14ac:dyDescent="0.3">
      <c r="B195" s="2"/>
      <c r="C195" s="2"/>
      <c r="D195" s="2"/>
      <c r="E195" s="2"/>
      <c r="F195" s="2"/>
      <c r="G195" s="2"/>
      <c r="H195" s="6"/>
      <c r="I195" s="2"/>
    </row>
    <row r="196" spans="2:9" hidden="1" outlineLevel="1" x14ac:dyDescent="0.3">
      <c r="B196" s="2"/>
      <c r="C196" s="2"/>
      <c r="D196" s="2"/>
      <c r="E196" s="2"/>
      <c r="F196" s="2"/>
      <c r="G196" s="2"/>
      <c r="H196" s="6"/>
      <c r="I196" s="2"/>
    </row>
    <row r="197" spans="2:9" hidden="1" outlineLevel="1" x14ac:dyDescent="0.3">
      <c r="B197" s="2"/>
      <c r="C197" s="2"/>
      <c r="D197" s="2"/>
      <c r="E197" s="2"/>
      <c r="F197" s="2"/>
      <c r="G197" s="2"/>
      <c r="H197" s="6"/>
      <c r="I197" s="2"/>
    </row>
    <row r="198" spans="2:9" hidden="1" outlineLevel="1" x14ac:dyDescent="0.3">
      <c r="B198" s="2"/>
      <c r="C198" s="2"/>
      <c r="D198" s="2"/>
      <c r="E198" s="2"/>
      <c r="F198" s="2"/>
      <c r="G198" s="2"/>
      <c r="H198" s="6"/>
      <c r="I198" s="2"/>
    </row>
    <row r="199" spans="2:9" hidden="1" outlineLevel="1" x14ac:dyDescent="0.3">
      <c r="B199" s="2"/>
      <c r="C199" s="2"/>
      <c r="D199" s="2"/>
      <c r="E199" s="2"/>
      <c r="F199" s="2"/>
      <c r="G199" s="2"/>
      <c r="H199" s="6"/>
      <c r="I199" s="2"/>
    </row>
    <row r="200" spans="2:9" hidden="1" outlineLevel="1" x14ac:dyDescent="0.3">
      <c r="B200" s="2"/>
      <c r="C200" s="2"/>
      <c r="D200" s="2"/>
      <c r="E200" s="2"/>
      <c r="F200" s="2"/>
      <c r="G200" s="2"/>
      <c r="H200" s="6"/>
      <c r="I200" s="2"/>
    </row>
    <row r="201" spans="2:9" hidden="1" outlineLevel="1" x14ac:dyDescent="0.3">
      <c r="B201" s="2"/>
      <c r="C201" s="2"/>
      <c r="D201" s="2"/>
      <c r="E201" s="2"/>
      <c r="F201" s="2"/>
      <c r="G201" s="2"/>
      <c r="H201" s="6"/>
      <c r="I201" s="2"/>
    </row>
    <row r="202" spans="2:9" hidden="1" outlineLevel="1" x14ac:dyDescent="0.3">
      <c r="B202" s="2"/>
      <c r="C202" s="2"/>
      <c r="D202" s="2"/>
      <c r="E202" s="2"/>
      <c r="F202" s="2"/>
      <c r="G202" s="2"/>
      <c r="H202" s="6"/>
      <c r="I202" s="2"/>
    </row>
    <row r="203" spans="2:9" hidden="1" outlineLevel="1" x14ac:dyDescent="0.3">
      <c r="B203" s="2"/>
      <c r="C203" s="2"/>
      <c r="D203" s="2"/>
      <c r="E203" s="2"/>
      <c r="F203" s="2"/>
      <c r="G203" s="2"/>
      <c r="H203" s="6"/>
      <c r="I203" s="2"/>
    </row>
    <row r="204" spans="2:9" hidden="1" outlineLevel="1" x14ac:dyDescent="0.3">
      <c r="B204" s="2"/>
      <c r="C204" s="2"/>
      <c r="D204" s="2"/>
      <c r="E204" s="2"/>
      <c r="F204" s="2"/>
      <c r="G204" s="2"/>
      <c r="H204" s="6"/>
      <c r="I204" s="2"/>
    </row>
    <row r="205" spans="2:9" hidden="1" outlineLevel="1" x14ac:dyDescent="0.3">
      <c r="B205" s="2"/>
      <c r="C205" s="2"/>
      <c r="D205" s="2"/>
      <c r="E205" s="2"/>
      <c r="F205" s="2"/>
      <c r="G205" s="2"/>
      <c r="H205" s="6"/>
      <c r="I205" s="2"/>
    </row>
    <row r="206" spans="2:9" hidden="1" outlineLevel="1" x14ac:dyDescent="0.3">
      <c r="B206" s="2"/>
      <c r="C206" s="2"/>
      <c r="D206" s="2"/>
      <c r="E206" s="2"/>
      <c r="F206" s="2"/>
      <c r="G206" s="2"/>
      <c r="H206" s="6"/>
      <c r="I206" s="2"/>
    </row>
    <row r="207" spans="2:9" hidden="1" outlineLevel="1" x14ac:dyDescent="0.3">
      <c r="B207" s="2"/>
      <c r="C207" s="2"/>
      <c r="D207" s="2"/>
      <c r="E207" s="2"/>
      <c r="F207" s="2"/>
      <c r="G207" s="2"/>
      <c r="H207" s="6"/>
      <c r="I207" s="2"/>
    </row>
    <row r="208" spans="2:9" hidden="1" outlineLevel="1" x14ac:dyDescent="0.3">
      <c r="B208" s="2"/>
      <c r="C208" s="2"/>
      <c r="D208" s="2"/>
      <c r="E208" s="2"/>
      <c r="F208" s="2"/>
      <c r="G208" s="2"/>
      <c r="H208" s="6"/>
      <c r="I208" s="2"/>
    </row>
    <row r="209" spans="2:9" hidden="1" outlineLevel="1" x14ac:dyDescent="0.3">
      <c r="B209" s="2"/>
      <c r="C209" s="2"/>
      <c r="D209" s="2"/>
      <c r="E209" s="2"/>
      <c r="F209" s="2"/>
      <c r="G209" s="2"/>
      <c r="H209" s="6"/>
      <c r="I209" s="2"/>
    </row>
    <row r="210" spans="2:9" hidden="1" outlineLevel="1" x14ac:dyDescent="0.3">
      <c r="B210" s="2"/>
      <c r="C210" s="2"/>
      <c r="D210" s="2"/>
      <c r="E210" s="2"/>
      <c r="F210" s="2"/>
      <c r="G210" s="2"/>
      <c r="H210" s="6"/>
      <c r="I210" s="2"/>
    </row>
    <row r="211" spans="2:9" hidden="1" outlineLevel="1" x14ac:dyDescent="0.3">
      <c r="B211" s="2"/>
      <c r="C211" s="2"/>
      <c r="D211" s="2"/>
      <c r="E211" s="2"/>
      <c r="F211" s="2"/>
      <c r="G211" s="2"/>
      <c r="H211" s="6"/>
      <c r="I211" s="2"/>
    </row>
    <row r="212" spans="2:9" hidden="1" outlineLevel="1" x14ac:dyDescent="0.3">
      <c r="B212" s="2"/>
      <c r="C212" s="2"/>
      <c r="D212" s="2"/>
      <c r="E212" s="2"/>
      <c r="F212" s="2"/>
      <c r="G212" s="2"/>
      <c r="H212" s="6"/>
      <c r="I212" s="2"/>
    </row>
    <row r="213" spans="2:9" hidden="1" outlineLevel="1" x14ac:dyDescent="0.3">
      <c r="B213" s="2"/>
      <c r="C213" s="2"/>
      <c r="D213" s="2"/>
      <c r="E213" s="2"/>
      <c r="F213" s="2"/>
      <c r="G213" s="2"/>
      <c r="H213" s="6"/>
      <c r="I213" s="2"/>
    </row>
    <row r="214" spans="2:9" hidden="1" outlineLevel="1" x14ac:dyDescent="0.3">
      <c r="B214" s="2"/>
      <c r="C214" s="2"/>
      <c r="D214" s="2"/>
      <c r="E214" s="2"/>
      <c r="F214" s="2"/>
      <c r="G214" s="2"/>
      <c r="H214" s="6"/>
      <c r="I214" s="2"/>
    </row>
    <row r="215" spans="2:9" ht="25.5" hidden="1" customHeight="1" outlineLevel="1" x14ac:dyDescent="0.3">
      <c r="B215" s="2"/>
      <c r="C215" s="2"/>
      <c r="D215" s="2"/>
      <c r="E215" s="2"/>
      <c r="F215" s="2"/>
      <c r="G215" s="2"/>
      <c r="H215" s="6"/>
      <c r="I215" s="2"/>
    </row>
    <row r="216" spans="2:9" ht="42" hidden="1" customHeight="1" outlineLevel="1" x14ac:dyDescent="0.3">
      <c r="B216" s="530" t="str">
        <f>"Análisis de Indicador Clave de Desempeño - "&amp;B86</f>
        <v>Análisis de Indicador Clave de Desempeño - Tasa de Promociones Internas</v>
      </c>
      <c r="C216" s="531"/>
      <c r="D216" s="531"/>
      <c r="E216" s="532"/>
      <c r="F216" s="530" t="str">
        <f>"Análisis de Indicador Clave de Desempeño - "&amp;B87</f>
        <v>Análisis de Indicador Clave de Desempeño - Evaluación de Desempeño</v>
      </c>
      <c r="G216" s="531"/>
      <c r="H216" s="531"/>
      <c r="I216" s="532"/>
    </row>
    <row r="217" spans="2:9" hidden="1" outlineLevel="1" x14ac:dyDescent="0.3">
      <c r="B217" s="521"/>
      <c r="C217" s="522"/>
      <c r="D217" s="522"/>
      <c r="E217" s="523"/>
      <c r="F217" s="521"/>
      <c r="G217" s="522"/>
      <c r="H217" s="522"/>
      <c r="I217" s="523"/>
    </row>
    <row r="218" spans="2:9" hidden="1" outlineLevel="1" x14ac:dyDescent="0.3">
      <c r="B218" s="524"/>
      <c r="C218" s="525"/>
      <c r="D218" s="525"/>
      <c r="E218" s="526"/>
      <c r="F218" s="524"/>
      <c r="G218" s="525"/>
      <c r="H218" s="525"/>
      <c r="I218" s="526"/>
    </row>
    <row r="219" spans="2:9" hidden="1" outlineLevel="1" x14ac:dyDescent="0.3">
      <c r="B219" s="524"/>
      <c r="C219" s="525"/>
      <c r="D219" s="525"/>
      <c r="E219" s="526"/>
      <c r="F219" s="524"/>
      <c r="G219" s="525"/>
      <c r="H219" s="525"/>
      <c r="I219" s="526"/>
    </row>
    <row r="220" spans="2:9" hidden="1" outlineLevel="1" x14ac:dyDescent="0.3">
      <c r="B220" s="524"/>
      <c r="C220" s="525"/>
      <c r="D220" s="525"/>
      <c r="E220" s="526"/>
      <c r="F220" s="524"/>
      <c r="G220" s="525"/>
      <c r="H220" s="525"/>
      <c r="I220" s="526"/>
    </row>
    <row r="221" spans="2:9" hidden="1" outlineLevel="1" x14ac:dyDescent="0.3">
      <c r="B221" s="527"/>
      <c r="C221" s="528"/>
      <c r="D221" s="528"/>
      <c r="E221" s="529"/>
      <c r="F221" s="527"/>
      <c r="G221" s="528"/>
      <c r="H221" s="528"/>
      <c r="I221" s="529"/>
    </row>
    <row r="222" spans="2:9" hidden="1" outlineLevel="1" x14ac:dyDescent="0.3">
      <c r="B222" s="2"/>
      <c r="C222" s="2"/>
      <c r="D222" s="2"/>
      <c r="E222" s="2"/>
      <c r="F222" s="2"/>
      <c r="G222" s="2"/>
      <c r="H222" s="6"/>
      <c r="I222" s="2"/>
    </row>
    <row r="223" spans="2:9" ht="15" hidden="1" customHeight="1" outlineLevel="1" x14ac:dyDescent="0.3">
      <c r="B223" s="535" t="s">
        <v>428</v>
      </c>
      <c r="C223" s="536"/>
      <c r="D223" s="536"/>
      <c r="E223" s="536"/>
      <c r="F223" s="536"/>
      <c r="G223" s="536"/>
      <c r="H223" s="536"/>
      <c r="I223" s="537"/>
    </row>
    <row r="224" spans="2:9" ht="36.75" hidden="1" customHeight="1" outlineLevel="1" x14ac:dyDescent="0.3">
      <c r="B224" s="538"/>
      <c r="C224" s="539"/>
      <c r="D224" s="539"/>
      <c r="E224" s="539"/>
      <c r="F224" s="539"/>
      <c r="G224" s="539"/>
      <c r="H224" s="539"/>
      <c r="I224" s="540"/>
    </row>
    <row r="225" spans="2:12" ht="15" hidden="1" customHeight="1" outlineLevel="1" x14ac:dyDescent="0.3">
      <c r="B225" s="541"/>
      <c r="C225" s="542"/>
      <c r="D225" s="542"/>
      <c r="E225" s="542"/>
      <c r="F225" s="542"/>
      <c r="G225" s="542"/>
      <c r="H225" s="542"/>
      <c r="I225" s="543"/>
    </row>
    <row r="226" spans="2:12" hidden="1" outlineLevel="1" x14ac:dyDescent="0.3">
      <c r="B226" s="544"/>
      <c r="C226" s="545"/>
      <c r="D226" s="545"/>
      <c r="E226" s="545"/>
      <c r="F226" s="545"/>
      <c r="G226" s="545"/>
      <c r="H226" s="545"/>
      <c r="I226" s="546"/>
    </row>
    <row r="227" spans="2:12" hidden="1" outlineLevel="1" x14ac:dyDescent="0.3">
      <c r="B227" s="544"/>
      <c r="C227" s="545"/>
      <c r="D227" s="545"/>
      <c r="E227" s="545"/>
      <c r="F227" s="545"/>
      <c r="G227" s="545"/>
      <c r="H227" s="545"/>
      <c r="I227" s="546"/>
    </row>
    <row r="228" spans="2:12" hidden="1" outlineLevel="1" x14ac:dyDescent="0.3">
      <c r="B228" s="544"/>
      <c r="C228" s="545"/>
      <c r="D228" s="545"/>
      <c r="E228" s="545"/>
      <c r="F228" s="545"/>
      <c r="G228" s="545"/>
      <c r="H228" s="545"/>
      <c r="I228" s="546"/>
    </row>
    <row r="229" spans="2:12" hidden="1" outlineLevel="1" x14ac:dyDescent="0.3">
      <c r="B229" s="544"/>
      <c r="C229" s="545"/>
      <c r="D229" s="545"/>
      <c r="E229" s="545"/>
      <c r="F229" s="545"/>
      <c r="G229" s="545"/>
      <c r="H229" s="545"/>
      <c r="I229" s="546"/>
    </row>
    <row r="230" spans="2:12" hidden="1" outlineLevel="1" x14ac:dyDescent="0.3">
      <c r="B230" s="544"/>
      <c r="C230" s="545"/>
      <c r="D230" s="545"/>
      <c r="E230" s="545"/>
      <c r="F230" s="545"/>
      <c r="G230" s="545"/>
      <c r="H230" s="545"/>
      <c r="I230" s="546"/>
    </row>
    <row r="231" spans="2:12" hidden="1" outlineLevel="1" x14ac:dyDescent="0.3">
      <c r="B231" s="544"/>
      <c r="C231" s="545"/>
      <c r="D231" s="545"/>
      <c r="E231" s="545"/>
      <c r="F231" s="545"/>
      <c r="G231" s="545"/>
      <c r="H231" s="545"/>
      <c r="I231" s="546"/>
    </row>
    <row r="232" spans="2:12" hidden="1" outlineLevel="1" x14ac:dyDescent="0.3">
      <c r="B232" s="544"/>
      <c r="C232" s="545"/>
      <c r="D232" s="545"/>
      <c r="E232" s="545"/>
      <c r="F232" s="545"/>
      <c r="G232" s="545"/>
      <c r="H232" s="545"/>
      <c r="I232" s="546"/>
    </row>
    <row r="233" spans="2:12" hidden="1" outlineLevel="1" x14ac:dyDescent="0.3">
      <c r="B233" s="544"/>
      <c r="C233" s="545"/>
      <c r="D233" s="545"/>
      <c r="E233" s="545"/>
      <c r="F233" s="545"/>
      <c r="G233" s="545"/>
      <c r="H233" s="545"/>
      <c r="I233" s="546"/>
    </row>
    <row r="234" spans="2:12" hidden="1" outlineLevel="1" x14ac:dyDescent="0.3">
      <c r="B234" s="544"/>
      <c r="C234" s="545"/>
      <c r="D234" s="545"/>
      <c r="E234" s="545"/>
      <c r="F234" s="545"/>
      <c r="G234" s="545"/>
      <c r="H234" s="545"/>
      <c r="I234" s="546"/>
    </row>
    <row r="235" spans="2:12" hidden="1" outlineLevel="1" x14ac:dyDescent="0.3">
      <c r="B235" s="544"/>
      <c r="C235" s="545"/>
      <c r="D235" s="545"/>
      <c r="E235" s="545"/>
      <c r="F235" s="545"/>
      <c r="G235" s="545"/>
      <c r="H235" s="545"/>
      <c r="I235" s="546"/>
    </row>
    <row r="236" spans="2:12" hidden="1" outlineLevel="1" x14ac:dyDescent="0.3">
      <c r="B236" s="544"/>
      <c r="C236" s="545"/>
      <c r="D236" s="545"/>
      <c r="E236" s="545"/>
      <c r="F236" s="545"/>
      <c r="G236" s="545"/>
      <c r="H236" s="545"/>
      <c r="I236" s="546"/>
    </row>
    <row r="237" spans="2:12" hidden="1" outlineLevel="1" x14ac:dyDescent="0.3">
      <c r="B237" s="544"/>
      <c r="C237" s="545"/>
      <c r="D237" s="545"/>
      <c r="E237" s="545"/>
      <c r="F237" s="545"/>
      <c r="G237" s="545"/>
      <c r="H237" s="545"/>
      <c r="I237" s="546"/>
    </row>
    <row r="238" spans="2:12" hidden="1" outlineLevel="1" x14ac:dyDescent="0.3">
      <c r="B238" s="544"/>
      <c r="C238" s="545"/>
      <c r="D238" s="545"/>
      <c r="E238" s="545"/>
      <c r="F238" s="545"/>
      <c r="G238" s="545"/>
      <c r="H238" s="545"/>
      <c r="I238" s="546"/>
    </row>
    <row r="239" spans="2:12" hidden="1" outlineLevel="1" x14ac:dyDescent="0.3">
      <c r="B239" s="547"/>
      <c r="C239" s="548"/>
      <c r="D239" s="548"/>
      <c r="E239" s="548"/>
      <c r="F239" s="548"/>
      <c r="G239" s="548"/>
      <c r="H239" s="548"/>
      <c r="I239" s="549"/>
    </row>
    <row r="240" spans="2:12" hidden="1" outlineLevel="1" x14ac:dyDescent="0.3">
      <c r="B240" s="7"/>
      <c r="C240" s="5"/>
      <c r="D240" s="5"/>
      <c r="E240" s="5"/>
      <c r="F240" s="5"/>
      <c r="G240" s="5"/>
      <c r="H240" s="5"/>
      <c r="I240" s="5"/>
      <c r="J240" s="5"/>
      <c r="K240" s="5"/>
      <c r="L240" s="5"/>
    </row>
    <row r="241" x14ac:dyDescent="0.3"/>
    <row r="242" x14ac:dyDescent="0.3"/>
  </sheetData>
  <mergeCells count="77">
    <mergeCell ref="B2:I3"/>
    <mergeCell ref="E4:F4"/>
    <mergeCell ref="H4:I4"/>
    <mergeCell ref="B11:H11"/>
    <mergeCell ref="C29:H29"/>
    <mergeCell ref="C17:H17"/>
    <mergeCell ref="C18:H18"/>
    <mergeCell ref="C19:H19"/>
    <mergeCell ref="C20:H20"/>
    <mergeCell ref="C21:H21"/>
    <mergeCell ref="C22:H22"/>
    <mergeCell ref="C12:H12"/>
    <mergeCell ref="C13:H13"/>
    <mergeCell ref="C14:H14"/>
    <mergeCell ref="C15:H15"/>
    <mergeCell ref="C16:H16"/>
    <mergeCell ref="C31:H31"/>
    <mergeCell ref="C32:H32"/>
    <mergeCell ref="C33:H33"/>
    <mergeCell ref="C34:H34"/>
    <mergeCell ref="C23:H23"/>
    <mergeCell ref="C24:H24"/>
    <mergeCell ref="C25:H25"/>
    <mergeCell ref="C26:H26"/>
    <mergeCell ref="C27:H27"/>
    <mergeCell ref="C28:H28"/>
    <mergeCell ref="C30:H30"/>
    <mergeCell ref="B42:I42"/>
    <mergeCell ref="C49:H49"/>
    <mergeCell ref="I76:I77"/>
    <mergeCell ref="C43:H43"/>
    <mergeCell ref="C44:H44"/>
    <mergeCell ref="C45:H45"/>
    <mergeCell ref="C46:H46"/>
    <mergeCell ref="C47:H47"/>
    <mergeCell ref="C48:H48"/>
    <mergeCell ref="B75:H75"/>
    <mergeCell ref="E76:H76"/>
    <mergeCell ref="C76:D77"/>
    <mergeCell ref="B76:B77"/>
    <mergeCell ref="C35:H35"/>
    <mergeCell ref="C36:H36"/>
    <mergeCell ref="C37:H37"/>
    <mergeCell ref="C38:H38"/>
    <mergeCell ref="C39:H39"/>
    <mergeCell ref="B223:I224"/>
    <mergeCell ref="B225:I239"/>
    <mergeCell ref="C78:D78"/>
    <mergeCell ref="C79:D79"/>
    <mergeCell ref="C80:D80"/>
    <mergeCell ref="C81:D81"/>
    <mergeCell ref="C82:D82"/>
    <mergeCell ref="B108:E108"/>
    <mergeCell ref="F108:I108"/>
    <mergeCell ref="B109:E113"/>
    <mergeCell ref="C83:D83"/>
    <mergeCell ref="F109:I113"/>
    <mergeCell ref="B135:E135"/>
    <mergeCell ref="F135:I135"/>
    <mergeCell ref="B136:E140"/>
    <mergeCell ref="F136:I140"/>
    <mergeCell ref="F162:I162"/>
    <mergeCell ref="B163:E167"/>
    <mergeCell ref="F163:I167"/>
    <mergeCell ref="B189:E189"/>
    <mergeCell ref="F189:I189"/>
    <mergeCell ref="C84:D84"/>
    <mergeCell ref="C85:D85"/>
    <mergeCell ref="C86:D86"/>
    <mergeCell ref="C87:D87"/>
    <mergeCell ref="B162:E162"/>
    <mergeCell ref="B190:E194"/>
    <mergeCell ref="F190:I194"/>
    <mergeCell ref="B216:E216"/>
    <mergeCell ref="F216:I216"/>
    <mergeCell ref="B217:E221"/>
    <mergeCell ref="F217:I221"/>
  </mergeCells>
  <conditionalFormatting sqref="I78:I87">
    <cfRule type="iconSet" priority="2">
      <iconSet iconSet="3ArrowsGray" showValue="0">
        <cfvo type="percent" val="0"/>
        <cfvo type="num" val="0"/>
        <cfvo type="num" val="0" gte="0"/>
      </iconSet>
    </cfRule>
  </conditionalFormatting>
  <pageMargins left="0.70866141732283472" right="0.70866141732283472" top="0.86614173228346458" bottom="0.74803149606299213" header="0.31496062992125984" footer="0.31496062992125984"/>
  <pageSetup scale="40" fitToHeight="4" orientation="portrait" r:id="rId1"/>
  <rowBreaks count="2" manualBreakCount="2">
    <brk id="40" max="12" man="1"/>
    <brk id="114"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FFC000"/>
    <outlinePr summaryBelow="0" summaryRight="0"/>
  </sheetPr>
  <dimension ref="A1:WVS228"/>
  <sheetViews>
    <sheetView showGridLines="0" topLeftCell="A47" zoomScaleNormal="100" zoomScalePageLayoutView="60" workbookViewId="0">
      <selection activeCell="I62" sqref="I62"/>
    </sheetView>
  </sheetViews>
  <sheetFormatPr baseColWidth="10" defaultColWidth="0" defaultRowHeight="14.4" outlineLevelRow="2" x14ac:dyDescent="0.3"/>
  <cols>
    <col min="1" max="1" width="1.44140625" style="3" customWidth="1"/>
    <col min="2" max="2" width="21.5546875" style="7" customWidth="1"/>
    <col min="3" max="5" width="21.5546875" style="2" customWidth="1"/>
    <col min="6" max="6" width="26.44140625" style="2" bestFit="1" customWidth="1"/>
    <col min="7" max="8" width="21.5546875" style="2" customWidth="1"/>
    <col min="9" max="9" width="21.5546875" style="6" customWidth="1"/>
    <col min="10" max="10" width="4.5546875" style="2" customWidth="1"/>
    <col min="11" max="12" width="15.6640625" style="2" hidden="1"/>
    <col min="13" max="13" width="17.6640625" style="2" hidden="1"/>
    <col min="14" max="14" width="5.88671875" style="2" hidden="1"/>
    <col min="15" max="15" width="10" style="2" hidden="1"/>
    <col min="16" max="259" width="10.88671875" style="2" hidden="1"/>
    <col min="260" max="260" width="1.44140625" style="2" hidden="1"/>
    <col min="261" max="261" width="9" style="2" hidden="1"/>
    <col min="262" max="262" width="15.109375" style="2" hidden="1"/>
    <col min="263" max="263" width="15.44140625" style="2" hidden="1"/>
    <col min="264" max="264" width="66.33203125" style="2" hidden="1"/>
    <col min="265" max="265" width="14.88671875" style="2" hidden="1"/>
    <col min="266" max="266" width="10.88671875" style="2" hidden="1"/>
    <col min="267" max="267" width="49.44140625" style="2" hidden="1"/>
    <col min="268" max="515" width="10.88671875" style="2" hidden="1"/>
    <col min="516" max="516" width="1.44140625" style="2" hidden="1"/>
    <col min="517" max="517" width="9" style="2" hidden="1"/>
    <col min="518" max="518" width="15.109375" style="2" hidden="1"/>
    <col min="519" max="519" width="15.44140625" style="2" hidden="1"/>
    <col min="520" max="520" width="66.33203125" style="2" hidden="1"/>
    <col min="521" max="521" width="14.88671875" style="2" hidden="1"/>
    <col min="522" max="522" width="10.88671875" style="2" hidden="1"/>
    <col min="523" max="523" width="49.44140625" style="2" hidden="1"/>
    <col min="524" max="771" width="10.88671875" style="2" hidden="1"/>
    <col min="772" max="772" width="1.44140625" style="2" hidden="1"/>
    <col min="773" max="773" width="9" style="2" hidden="1"/>
    <col min="774" max="774" width="15.109375" style="2" hidden="1"/>
    <col min="775" max="775" width="15.44140625" style="2" hidden="1"/>
    <col min="776" max="776" width="66.33203125" style="2" hidden="1"/>
    <col min="777" max="777" width="14.88671875" style="2" hidden="1"/>
    <col min="778" max="778" width="10.88671875" style="2" hidden="1"/>
    <col min="779" max="779" width="49.44140625" style="2" hidden="1"/>
    <col min="780" max="1027" width="10.88671875" style="2" hidden="1"/>
    <col min="1028" max="1028" width="1.44140625" style="2" hidden="1"/>
    <col min="1029" max="1029" width="9" style="2" hidden="1"/>
    <col min="1030" max="1030" width="15.109375" style="2" hidden="1"/>
    <col min="1031" max="1031" width="15.44140625" style="2" hidden="1"/>
    <col min="1032" max="1032" width="66.33203125" style="2" hidden="1"/>
    <col min="1033" max="1033" width="14.88671875" style="2" hidden="1"/>
    <col min="1034" max="1034" width="10.88671875" style="2" hidden="1"/>
    <col min="1035" max="1035" width="49.44140625" style="2" hidden="1"/>
    <col min="1036" max="1283" width="10.88671875" style="2" hidden="1"/>
    <col min="1284" max="1284" width="1.44140625" style="2" hidden="1"/>
    <col min="1285" max="1285" width="9" style="2" hidden="1"/>
    <col min="1286" max="1286" width="15.109375" style="2" hidden="1"/>
    <col min="1287" max="1287" width="15.44140625" style="2" hidden="1"/>
    <col min="1288" max="1288" width="66.33203125" style="2" hidden="1"/>
    <col min="1289" max="1289" width="14.88671875" style="2" hidden="1"/>
    <col min="1290" max="1290" width="10.88671875" style="2" hidden="1"/>
    <col min="1291" max="1291" width="49.44140625" style="2" hidden="1"/>
    <col min="1292" max="1539" width="10.88671875" style="2" hidden="1"/>
    <col min="1540" max="1540" width="1.44140625" style="2" hidden="1"/>
    <col min="1541" max="1541" width="9" style="2" hidden="1"/>
    <col min="1542" max="1542" width="15.109375" style="2" hidden="1"/>
    <col min="1543" max="1543" width="15.44140625" style="2" hidden="1"/>
    <col min="1544" max="1544" width="66.33203125" style="2" hidden="1"/>
    <col min="1545" max="1545" width="14.88671875" style="2" hidden="1"/>
    <col min="1546" max="1546" width="10.88671875" style="2" hidden="1"/>
    <col min="1547" max="1547" width="49.44140625" style="2" hidden="1"/>
    <col min="1548" max="1795" width="10.88671875" style="2" hidden="1"/>
    <col min="1796" max="1796" width="1.44140625" style="2" hidden="1"/>
    <col min="1797" max="1797" width="9" style="2" hidden="1"/>
    <col min="1798" max="1798" width="15.109375" style="2" hidden="1"/>
    <col min="1799" max="1799" width="15.44140625" style="2" hidden="1"/>
    <col min="1800" max="1800" width="66.33203125" style="2" hidden="1"/>
    <col min="1801" max="1801" width="14.88671875" style="2" hidden="1"/>
    <col min="1802" max="1802" width="10.88671875" style="2" hidden="1"/>
    <col min="1803" max="1803" width="49.44140625" style="2" hidden="1"/>
    <col min="1804" max="2051" width="10.88671875" style="2" hidden="1"/>
    <col min="2052" max="2052" width="1.44140625" style="2" hidden="1"/>
    <col min="2053" max="2053" width="9" style="2" hidden="1"/>
    <col min="2054" max="2054" width="15.109375" style="2" hidden="1"/>
    <col min="2055" max="2055" width="15.44140625" style="2" hidden="1"/>
    <col min="2056" max="2056" width="66.33203125" style="2" hidden="1"/>
    <col min="2057" max="2057" width="14.88671875" style="2" hidden="1"/>
    <col min="2058" max="2058" width="10.88671875" style="2" hidden="1"/>
    <col min="2059" max="2059" width="49.44140625" style="2" hidden="1"/>
    <col min="2060" max="2307" width="10.88671875" style="2" hidden="1"/>
    <col min="2308" max="2308" width="1.44140625" style="2" hidden="1"/>
    <col min="2309" max="2309" width="9" style="2" hidden="1"/>
    <col min="2310" max="2310" width="15.109375" style="2" hidden="1"/>
    <col min="2311" max="2311" width="15.44140625" style="2" hidden="1"/>
    <col min="2312" max="2312" width="66.33203125" style="2" hidden="1"/>
    <col min="2313" max="2313" width="14.88671875" style="2" hidden="1"/>
    <col min="2314" max="2314" width="10.88671875" style="2" hidden="1"/>
    <col min="2315" max="2315" width="49.44140625" style="2" hidden="1"/>
    <col min="2316" max="2563" width="10.88671875" style="2" hidden="1"/>
    <col min="2564" max="2564" width="1.44140625" style="2" hidden="1"/>
    <col min="2565" max="2565" width="9" style="2" hidden="1"/>
    <col min="2566" max="2566" width="15.109375" style="2" hidden="1"/>
    <col min="2567" max="2567" width="15.44140625" style="2" hidden="1"/>
    <col min="2568" max="2568" width="66.33203125" style="2" hidden="1"/>
    <col min="2569" max="2569" width="14.88671875" style="2" hidden="1"/>
    <col min="2570" max="2570" width="10.88671875" style="2" hidden="1"/>
    <col min="2571" max="2571" width="49.44140625" style="2" hidden="1"/>
    <col min="2572" max="2819" width="10.88671875" style="2" hidden="1"/>
    <col min="2820" max="2820" width="1.44140625" style="2" hidden="1"/>
    <col min="2821" max="2821" width="9" style="2" hidden="1"/>
    <col min="2822" max="2822" width="15.109375" style="2" hidden="1"/>
    <col min="2823" max="2823" width="15.44140625" style="2" hidden="1"/>
    <col min="2824" max="2824" width="66.33203125" style="2" hidden="1"/>
    <col min="2825" max="2825" width="14.88671875" style="2" hidden="1"/>
    <col min="2826" max="2826" width="10.88671875" style="2" hidden="1"/>
    <col min="2827" max="2827" width="49.44140625" style="2" hidden="1"/>
    <col min="2828" max="3075" width="10.88671875" style="2" hidden="1"/>
    <col min="3076" max="3076" width="1.44140625" style="2" hidden="1"/>
    <col min="3077" max="3077" width="9" style="2" hidden="1"/>
    <col min="3078" max="3078" width="15.109375" style="2" hidden="1"/>
    <col min="3079" max="3079" width="15.44140625" style="2" hidden="1"/>
    <col min="3080" max="3080" width="66.33203125" style="2" hidden="1"/>
    <col min="3081" max="3081" width="14.88671875" style="2" hidden="1"/>
    <col min="3082" max="3082" width="10.88671875" style="2" hidden="1"/>
    <col min="3083" max="3083" width="49.44140625" style="2" hidden="1"/>
    <col min="3084" max="3331" width="10.88671875" style="2" hidden="1"/>
    <col min="3332" max="3332" width="1.44140625" style="2" hidden="1"/>
    <col min="3333" max="3333" width="9" style="2" hidden="1"/>
    <col min="3334" max="3334" width="15.109375" style="2" hidden="1"/>
    <col min="3335" max="3335" width="15.44140625" style="2" hidden="1"/>
    <col min="3336" max="3336" width="66.33203125" style="2" hidden="1"/>
    <col min="3337" max="3337" width="14.88671875" style="2" hidden="1"/>
    <col min="3338" max="3338" width="10.88671875" style="2" hidden="1"/>
    <col min="3339" max="3339" width="49.44140625" style="2" hidden="1"/>
    <col min="3340" max="3587" width="10.88671875" style="2" hidden="1"/>
    <col min="3588" max="3588" width="1.44140625" style="2" hidden="1"/>
    <col min="3589" max="3589" width="9" style="2" hidden="1"/>
    <col min="3590" max="3590" width="15.109375" style="2" hidden="1"/>
    <col min="3591" max="3591" width="15.44140625" style="2" hidden="1"/>
    <col min="3592" max="3592" width="66.33203125" style="2" hidden="1"/>
    <col min="3593" max="3593" width="14.88671875" style="2" hidden="1"/>
    <col min="3594" max="3594" width="10.88671875" style="2" hidden="1"/>
    <col min="3595" max="3595" width="49.44140625" style="2" hidden="1"/>
    <col min="3596" max="3843" width="10.88671875" style="2" hidden="1"/>
    <col min="3844" max="3844" width="1.44140625" style="2" hidden="1"/>
    <col min="3845" max="3845" width="9" style="2" hidden="1"/>
    <col min="3846" max="3846" width="15.109375" style="2" hidden="1"/>
    <col min="3847" max="3847" width="15.44140625" style="2" hidden="1"/>
    <col min="3848" max="3848" width="66.33203125" style="2" hidden="1"/>
    <col min="3849" max="3849" width="14.88671875" style="2" hidden="1"/>
    <col min="3850" max="3850" width="10.88671875" style="2" hidden="1"/>
    <col min="3851" max="3851" width="49.44140625" style="2" hidden="1"/>
    <col min="3852" max="4099" width="10.88671875" style="2" hidden="1"/>
    <col min="4100" max="4100" width="1.44140625" style="2" hidden="1"/>
    <col min="4101" max="4101" width="9" style="2" hidden="1"/>
    <col min="4102" max="4102" width="15.109375" style="2" hidden="1"/>
    <col min="4103" max="4103" width="15.44140625" style="2" hidden="1"/>
    <col min="4104" max="4104" width="66.33203125" style="2" hidden="1"/>
    <col min="4105" max="4105" width="14.88671875" style="2" hidden="1"/>
    <col min="4106" max="4106" width="10.88671875" style="2" hidden="1"/>
    <col min="4107" max="4107" width="49.44140625" style="2" hidden="1"/>
    <col min="4108" max="4355" width="10.88671875" style="2" hidden="1"/>
    <col min="4356" max="4356" width="1.44140625" style="2" hidden="1"/>
    <col min="4357" max="4357" width="9" style="2" hidden="1"/>
    <col min="4358" max="4358" width="15.109375" style="2" hidden="1"/>
    <col min="4359" max="4359" width="15.44140625" style="2" hidden="1"/>
    <col min="4360" max="4360" width="66.33203125" style="2" hidden="1"/>
    <col min="4361" max="4361" width="14.88671875" style="2" hidden="1"/>
    <col min="4362" max="4362" width="10.88671875" style="2" hidden="1"/>
    <col min="4363" max="4363" width="49.44140625" style="2" hidden="1"/>
    <col min="4364" max="4611" width="10.88671875" style="2" hidden="1"/>
    <col min="4612" max="4612" width="1.44140625" style="2" hidden="1"/>
    <col min="4613" max="4613" width="9" style="2" hidden="1"/>
    <col min="4614" max="4614" width="15.109375" style="2" hidden="1"/>
    <col min="4615" max="4615" width="15.44140625" style="2" hidden="1"/>
    <col min="4616" max="4616" width="66.33203125" style="2" hidden="1"/>
    <col min="4617" max="4617" width="14.88671875" style="2" hidden="1"/>
    <col min="4618" max="4618" width="10.88671875" style="2" hidden="1"/>
    <col min="4619" max="4619" width="49.44140625" style="2" hidden="1"/>
    <col min="4620" max="4867" width="10.88671875" style="2" hidden="1"/>
    <col min="4868" max="4868" width="1.44140625" style="2" hidden="1"/>
    <col min="4869" max="4869" width="9" style="2" hidden="1"/>
    <col min="4870" max="4870" width="15.109375" style="2" hidden="1"/>
    <col min="4871" max="4871" width="15.44140625" style="2" hidden="1"/>
    <col min="4872" max="4872" width="66.33203125" style="2" hidden="1"/>
    <col min="4873" max="4873" width="14.88671875" style="2" hidden="1"/>
    <col min="4874" max="4874" width="10.88671875" style="2" hidden="1"/>
    <col min="4875" max="4875" width="49.44140625" style="2" hidden="1"/>
    <col min="4876" max="5123" width="10.88671875" style="2" hidden="1"/>
    <col min="5124" max="5124" width="1.44140625" style="2" hidden="1"/>
    <col min="5125" max="5125" width="9" style="2" hidden="1"/>
    <col min="5126" max="5126" width="15.109375" style="2" hidden="1"/>
    <col min="5127" max="5127" width="15.44140625" style="2" hidden="1"/>
    <col min="5128" max="5128" width="66.33203125" style="2" hidden="1"/>
    <col min="5129" max="5129" width="14.88671875" style="2" hidden="1"/>
    <col min="5130" max="5130" width="10.88671875" style="2" hidden="1"/>
    <col min="5131" max="5131" width="49.44140625" style="2" hidden="1"/>
    <col min="5132" max="5379" width="10.88671875" style="2" hidden="1"/>
    <col min="5380" max="5380" width="1.44140625" style="2" hidden="1"/>
    <col min="5381" max="5381" width="9" style="2" hidden="1"/>
    <col min="5382" max="5382" width="15.109375" style="2" hidden="1"/>
    <col min="5383" max="5383" width="15.44140625" style="2" hidden="1"/>
    <col min="5384" max="5384" width="66.33203125" style="2" hidden="1"/>
    <col min="5385" max="5385" width="14.88671875" style="2" hidden="1"/>
    <col min="5386" max="5386" width="10.88671875" style="2" hidden="1"/>
    <col min="5387" max="5387" width="49.44140625" style="2" hidden="1"/>
    <col min="5388" max="5635" width="10.88671875" style="2" hidden="1"/>
    <col min="5636" max="5636" width="1.44140625" style="2" hidden="1"/>
    <col min="5637" max="5637" width="9" style="2" hidden="1"/>
    <col min="5638" max="5638" width="15.109375" style="2" hidden="1"/>
    <col min="5639" max="5639" width="15.44140625" style="2" hidden="1"/>
    <col min="5640" max="5640" width="66.33203125" style="2" hidden="1"/>
    <col min="5641" max="5641" width="14.88671875" style="2" hidden="1"/>
    <col min="5642" max="5642" width="10.88671875" style="2" hidden="1"/>
    <col min="5643" max="5643" width="49.44140625" style="2" hidden="1"/>
    <col min="5644" max="5891" width="10.88671875" style="2" hidden="1"/>
    <col min="5892" max="5892" width="1.44140625" style="2" hidden="1"/>
    <col min="5893" max="5893" width="9" style="2" hidden="1"/>
    <col min="5894" max="5894" width="15.109375" style="2" hidden="1"/>
    <col min="5895" max="5895" width="15.44140625" style="2" hidden="1"/>
    <col min="5896" max="5896" width="66.33203125" style="2" hidden="1"/>
    <col min="5897" max="5897" width="14.88671875" style="2" hidden="1"/>
    <col min="5898" max="5898" width="10.88671875" style="2" hidden="1"/>
    <col min="5899" max="5899" width="49.44140625" style="2" hidden="1"/>
    <col min="5900" max="6147" width="10.88671875" style="2" hidden="1"/>
    <col min="6148" max="6148" width="1.44140625" style="2" hidden="1"/>
    <col min="6149" max="6149" width="9" style="2" hidden="1"/>
    <col min="6150" max="6150" width="15.109375" style="2" hidden="1"/>
    <col min="6151" max="6151" width="15.44140625" style="2" hidden="1"/>
    <col min="6152" max="6152" width="66.33203125" style="2" hidden="1"/>
    <col min="6153" max="6153" width="14.88671875" style="2" hidden="1"/>
    <col min="6154" max="6154" width="10.88671875" style="2" hidden="1"/>
    <col min="6155" max="6155" width="49.44140625" style="2" hidden="1"/>
    <col min="6156" max="6403" width="10.88671875" style="2" hidden="1"/>
    <col min="6404" max="6404" width="1.44140625" style="2" hidden="1"/>
    <col min="6405" max="6405" width="9" style="2" hidden="1"/>
    <col min="6406" max="6406" width="15.109375" style="2" hidden="1"/>
    <col min="6407" max="6407" width="15.44140625" style="2" hidden="1"/>
    <col min="6408" max="6408" width="66.33203125" style="2" hidden="1"/>
    <col min="6409" max="6409" width="14.88671875" style="2" hidden="1"/>
    <col min="6410" max="6410" width="10.88671875" style="2" hidden="1"/>
    <col min="6411" max="6411" width="49.44140625" style="2" hidden="1"/>
    <col min="6412" max="6659" width="10.88671875" style="2" hidden="1"/>
    <col min="6660" max="6660" width="1.44140625" style="2" hidden="1"/>
    <col min="6661" max="6661" width="9" style="2" hidden="1"/>
    <col min="6662" max="6662" width="15.109375" style="2" hidden="1"/>
    <col min="6663" max="6663" width="15.44140625" style="2" hidden="1"/>
    <col min="6664" max="6664" width="66.33203125" style="2" hidden="1"/>
    <col min="6665" max="6665" width="14.88671875" style="2" hidden="1"/>
    <col min="6666" max="6666" width="10.88671875" style="2" hidden="1"/>
    <col min="6667" max="6667" width="49.44140625" style="2" hidden="1"/>
    <col min="6668" max="6915" width="10.88671875" style="2" hidden="1"/>
    <col min="6916" max="6916" width="1.44140625" style="2" hidden="1"/>
    <col min="6917" max="6917" width="9" style="2" hidden="1"/>
    <col min="6918" max="6918" width="15.109375" style="2" hidden="1"/>
    <col min="6919" max="6919" width="15.44140625" style="2" hidden="1"/>
    <col min="6920" max="6920" width="66.33203125" style="2" hidden="1"/>
    <col min="6921" max="6921" width="14.88671875" style="2" hidden="1"/>
    <col min="6922" max="6922" width="10.88671875" style="2" hidden="1"/>
    <col min="6923" max="6923" width="49.44140625" style="2" hidden="1"/>
    <col min="6924" max="7171" width="10.88671875" style="2" hidden="1"/>
    <col min="7172" max="7172" width="1.44140625" style="2" hidden="1"/>
    <col min="7173" max="7173" width="9" style="2" hidden="1"/>
    <col min="7174" max="7174" width="15.109375" style="2" hidden="1"/>
    <col min="7175" max="7175" width="15.44140625" style="2" hidden="1"/>
    <col min="7176" max="7176" width="66.33203125" style="2" hidden="1"/>
    <col min="7177" max="7177" width="14.88671875" style="2" hidden="1"/>
    <col min="7178" max="7178" width="10.88671875" style="2" hidden="1"/>
    <col min="7179" max="7179" width="49.44140625" style="2" hidden="1"/>
    <col min="7180" max="7427" width="10.88671875" style="2" hidden="1"/>
    <col min="7428" max="7428" width="1.44140625" style="2" hidden="1"/>
    <col min="7429" max="7429" width="9" style="2" hidden="1"/>
    <col min="7430" max="7430" width="15.109375" style="2" hidden="1"/>
    <col min="7431" max="7431" width="15.44140625" style="2" hidden="1"/>
    <col min="7432" max="7432" width="66.33203125" style="2" hidden="1"/>
    <col min="7433" max="7433" width="14.88671875" style="2" hidden="1"/>
    <col min="7434" max="7434" width="10.88671875" style="2" hidden="1"/>
    <col min="7435" max="7435" width="49.44140625" style="2" hidden="1"/>
    <col min="7436" max="7683" width="10.88671875" style="2" hidden="1"/>
    <col min="7684" max="7684" width="1.44140625" style="2" hidden="1"/>
    <col min="7685" max="7685" width="9" style="2" hidden="1"/>
    <col min="7686" max="7686" width="15.109375" style="2" hidden="1"/>
    <col min="7687" max="7687" width="15.44140625" style="2" hidden="1"/>
    <col min="7688" max="7688" width="66.33203125" style="2" hidden="1"/>
    <col min="7689" max="7689" width="14.88671875" style="2" hidden="1"/>
    <col min="7690" max="7690" width="10.88671875" style="2" hidden="1"/>
    <col min="7691" max="7691" width="49.44140625" style="2" hidden="1"/>
    <col min="7692" max="7939" width="10.88671875" style="2" hidden="1"/>
    <col min="7940" max="7940" width="1.44140625" style="2" hidden="1"/>
    <col min="7941" max="7941" width="9" style="2" hidden="1"/>
    <col min="7942" max="7942" width="15.109375" style="2" hidden="1"/>
    <col min="7943" max="7943" width="15.44140625" style="2" hidden="1"/>
    <col min="7944" max="7944" width="66.33203125" style="2" hidden="1"/>
    <col min="7945" max="7945" width="14.88671875" style="2" hidden="1"/>
    <col min="7946" max="7946" width="10.88671875" style="2" hidden="1"/>
    <col min="7947" max="7947" width="49.44140625" style="2" hidden="1"/>
    <col min="7948" max="8195" width="10.88671875" style="2" hidden="1"/>
    <col min="8196" max="8196" width="1.44140625" style="2" hidden="1"/>
    <col min="8197" max="8197" width="9" style="2" hidden="1"/>
    <col min="8198" max="8198" width="15.109375" style="2" hidden="1"/>
    <col min="8199" max="8199" width="15.44140625" style="2" hidden="1"/>
    <col min="8200" max="8200" width="66.33203125" style="2" hidden="1"/>
    <col min="8201" max="8201" width="14.88671875" style="2" hidden="1"/>
    <col min="8202" max="8202" width="10.88671875" style="2" hidden="1"/>
    <col min="8203" max="8203" width="49.44140625" style="2" hidden="1"/>
    <col min="8204" max="8451" width="10.88671875" style="2" hidden="1"/>
    <col min="8452" max="8452" width="1.44140625" style="2" hidden="1"/>
    <col min="8453" max="8453" width="9" style="2" hidden="1"/>
    <col min="8454" max="8454" width="15.109375" style="2" hidden="1"/>
    <col min="8455" max="8455" width="15.44140625" style="2" hidden="1"/>
    <col min="8456" max="8456" width="66.33203125" style="2" hidden="1"/>
    <col min="8457" max="8457" width="14.88671875" style="2" hidden="1"/>
    <col min="8458" max="8458" width="10.88671875" style="2" hidden="1"/>
    <col min="8459" max="8459" width="49.44140625" style="2" hidden="1"/>
    <col min="8460" max="8707" width="10.88671875" style="2" hidden="1"/>
    <col min="8708" max="8708" width="1.44140625" style="2" hidden="1"/>
    <col min="8709" max="8709" width="9" style="2" hidden="1"/>
    <col min="8710" max="8710" width="15.109375" style="2" hidden="1"/>
    <col min="8711" max="8711" width="15.44140625" style="2" hidden="1"/>
    <col min="8712" max="8712" width="66.33203125" style="2" hidden="1"/>
    <col min="8713" max="8713" width="14.88671875" style="2" hidden="1"/>
    <col min="8714" max="8714" width="10.88671875" style="2" hidden="1"/>
    <col min="8715" max="8715" width="49.44140625" style="2" hidden="1"/>
    <col min="8716" max="8963" width="10.88671875" style="2" hidden="1"/>
    <col min="8964" max="8964" width="1.44140625" style="2" hidden="1"/>
    <col min="8965" max="8965" width="9" style="2" hidden="1"/>
    <col min="8966" max="8966" width="15.109375" style="2" hidden="1"/>
    <col min="8967" max="8967" width="15.44140625" style="2" hidden="1"/>
    <col min="8968" max="8968" width="66.33203125" style="2" hidden="1"/>
    <col min="8969" max="8969" width="14.88671875" style="2" hidden="1"/>
    <col min="8970" max="8970" width="10.88671875" style="2" hidden="1"/>
    <col min="8971" max="8971" width="49.44140625" style="2" hidden="1"/>
    <col min="8972" max="9219" width="10.88671875" style="2" hidden="1"/>
    <col min="9220" max="9220" width="1.44140625" style="2" hidden="1"/>
    <col min="9221" max="9221" width="9" style="2" hidden="1"/>
    <col min="9222" max="9222" width="15.109375" style="2" hidden="1"/>
    <col min="9223" max="9223" width="15.44140625" style="2" hidden="1"/>
    <col min="9224" max="9224" width="66.33203125" style="2" hidden="1"/>
    <col min="9225" max="9225" width="14.88671875" style="2" hidden="1"/>
    <col min="9226" max="9226" width="10.88671875" style="2" hidden="1"/>
    <col min="9227" max="9227" width="49.44140625" style="2" hidden="1"/>
    <col min="9228" max="9475" width="10.88671875" style="2" hidden="1"/>
    <col min="9476" max="9476" width="1.44140625" style="2" hidden="1"/>
    <col min="9477" max="9477" width="9" style="2" hidden="1"/>
    <col min="9478" max="9478" width="15.109375" style="2" hidden="1"/>
    <col min="9479" max="9479" width="15.44140625" style="2" hidden="1"/>
    <col min="9480" max="9480" width="66.33203125" style="2" hidden="1"/>
    <col min="9481" max="9481" width="14.88671875" style="2" hidden="1"/>
    <col min="9482" max="9482" width="10.88671875" style="2" hidden="1"/>
    <col min="9483" max="9483" width="49.44140625" style="2" hidden="1"/>
    <col min="9484" max="9731" width="10.88671875" style="2" hidden="1"/>
    <col min="9732" max="9732" width="1.44140625" style="2" hidden="1"/>
    <col min="9733" max="9733" width="9" style="2" hidden="1"/>
    <col min="9734" max="9734" width="15.109375" style="2" hidden="1"/>
    <col min="9735" max="9735" width="15.44140625" style="2" hidden="1"/>
    <col min="9736" max="9736" width="66.33203125" style="2" hidden="1"/>
    <col min="9737" max="9737" width="14.88671875" style="2" hidden="1"/>
    <col min="9738" max="9738" width="10.88671875" style="2" hidden="1"/>
    <col min="9739" max="9739" width="49.44140625" style="2" hidden="1"/>
    <col min="9740" max="9987" width="10.88671875" style="2" hidden="1"/>
    <col min="9988" max="9988" width="1.44140625" style="2" hidden="1"/>
    <col min="9989" max="9989" width="9" style="2" hidden="1"/>
    <col min="9990" max="9990" width="15.109375" style="2" hidden="1"/>
    <col min="9991" max="9991" width="15.44140625" style="2" hidden="1"/>
    <col min="9992" max="9992" width="66.33203125" style="2" hidden="1"/>
    <col min="9993" max="9993" width="14.88671875" style="2" hidden="1"/>
    <col min="9994" max="9994" width="10.88671875" style="2" hidden="1"/>
    <col min="9995" max="9995" width="49.44140625" style="2" hidden="1"/>
    <col min="9996" max="10243" width="10.88671875" style="2" hidden="1"/>
    <col min="10244" max="10244" width="1.44140625" style="2" hidden="1"/>
    <col min="10245" max="10245" width="9" style="2" hidden="1"/>
    <col min="10246" max="10246" width="15.109375" style="2" hidden="1"/>
    <col min="10247" max="10247" width="15.44140625" style="2" hidden="1"/>
    <col min="10248" max="10248" width="66.33203125" style="2" hidden="1"/>
    <col min="10249" max="10249" width="14.88671875" style="2" hidden="1"/>
    <col min="10250" max="10250" width="10.88671875" style="2" hidden="1"/>
    <col min="10251" max="10251" width="49.44140625" style="2" hidden="1"/>
    <col min="10252" max="10499" width="10.88671875" style="2" hidden="1"/>
    <col min="10500" max="10500" width="1.44140625" style="2" hidden="1"/>
    <col min="10501" max="10501" width="9" style="2" hidden="1"/>
    <col min="10502" max="10502" width="15.109375" style="2" hidden="1"/>
    <col min="10503" max="10503" width="15.44140625" style="2" hidden="1"/>
    <col min="10504" max="10504" width="66.33203125" style="2" hidden="1"/>
    <col min="10505" max="10505" width="14.88671875" style="2" hidden="1"/>
    <col min="10506" max="10506" width="10.88671875" style="2" hidden="1"/>
    <col min="10507" max="10507" width="49.44140625" style="2" hidden="1"/>
    <col min="10508" max="10755" width="10.88671875" style="2" hidden="1"/>
    <col min="10756" max="10756" width="1.44140625" style="2" hidden="1"/>
    <col min="10757" max="10757" width="9" style="2" hidden="1"/>
    <col min="10758" max="10758" width="15.109375" style="2" hidden="1"/>
    <col min="10759" max="10759" width="15.44140625" style="2" hidden="1"/>
    <col min="10760" max="10760" width="66.33203125" style="2" hidden="1"/>
    <col min="10761" max="10761" width="14.88671875" style="2" hidden="1"/>
    <col min="10762" max="10762" width="10.88671875" style="2" hidden="1"/>
    <col min="10763" max="10763" width="49.44140625" style="2" hidden="1"/>
    <col min="10764" max="11011" width="10.88671875" style="2" hidden="1"/>
    <col min="11012" max="11012" width="1.44140625" style="2" hidden="1"/>
    <col min="11013" max="11013" width="9" style="2" hidden="1"/>
    <col min="11014" max="11014" width="15.109375" style="2" hidden="1"/>
    <col min="11015" max="11015" width="15.44140625" style="2" hidden="1"/>
    <col min="11016" max="11016" width="66.33203125" style="2" hidden="1"/>
    <col min="11017" max="11017" width="14.88671875" style="2" hidden="1"/>
    <col min="11018" max="11018" width="10.88671875" style="2" hidden="1"/>
    <col min="11019" max="11019" width="49.44140625" style="2" hidden="1"/>
    <col min="11020" max="11267" width="10.88671875" style="2" hidden="1"/>
    <col min="11268" max="11268" width="1.44140625" style="2" hidden="1"/>
    <col min="11269" max="11269" width="9" style="2" hidden="1"/>
    <col min="11270" max="11270" width="15.109375" style="2" hidden="1"/>
    <col min="11271" max="11271" width="15.44140625" style="2" hidden="1"/>
    <col min="11272" max="11272" width="66.33203125" style="2" hidden="1"/>
    <col min="11273" max="11273" width="14.88671875" style="2" hidden="1"/>
    <col min="11274" max="11274" width="10.88671875" style="2" hidden="1"/>
    <col min="11275" max="11275" width="49.44140625" style="2" hidden="1"/>
    <col min="11276" max="11523" width="10.88671875" style="2" hidden="1"/>
    <col min="11524" max="11524" width="1.44140625" style="2" hidden="1"/>
    <col min="11525" max="11525" width="9" style="2" hidden="1"/>
    <col min="11526" max="11526" width="15.109375" style="2" hidden="1"/>
    <col min="11527" max="11527" width="15.44140625" style="2" hidden="1"/>
    <col min="11528" max="11528" width="66.33203125" style="2" hidden="1"/>
    <col min="11529" max="11529" width="14.88671875" style="2" hidden="1"/>
    <col min="11530" max="11530" width="10.88671875" style="2" hidden="1"/>
    <col min="11531" max="11531" width="49.44140625" style="2" hidden="1"/>
    <col min="11532" max="11779" width="10.88671875" style="2" hidden="1"/>
    <col min="11780" max="11780" width="1.44140625" style="2" hidden="1"/>
    <col min="11781" max="11781" width="9" style="2" hidden="1"/>
    <col min="11782" max="11782" width="15.109375" style="2" hidden="1"/>
    <col min="11783" max="11783" width="15.44140625" style="2" hidden="1"/>
    <col min="11784" max="11784" width="66.33203125" style="2" hidden="1"/>
    <col min="11785" max="11785" width="14.88671875" style="2" hidden="1"/>
    <col min="11786" max="11786" width="10.88671875" style="2" hidden="1"/>
    <col min="11787" max="11787" width="49.44140625" style="2" hidden="1"/>
    <col min="11788" max="12035" width="10.88671875" style="2" hidden="1"/>
    <col min="12036" max="12036" width="1.44140625" style="2" hidden="1"/>
    <col min="12037" max="12037" width="9" style="2" hidden="1"/>
    <col min="12038" max="12038" width="15.109375" style="2" hidden="1"/>
    <col min="12039" max="12039" width="15.44140625" style="2" hidden="1"/>
    <col min="12040" max="12040" width="66.33203125" style="2" hidden="1"/>
    <col min="12041" max="12041" width="14.88671875" style="2" hidden="1"/>
    <col min="12042" max="12042" width="10.88671875" style="2" hidden="1"/>
    <col min="12043" max="12043" width="49.44140625" style="2" hidden="1"/>
    <col min="12044" max="12291" width="10.88671875" style="2" hidden="1"/>
    <col min="12292" max="12292" width="1.44140625" style="2" hidden="1"/>
    <col min="12293" max="12293" width="9" style="2" hidden="1"/>
    <col min="12294" max="12294" width="15.109375" style="2" hidden="1"/>
    <col min="12295" max="12295" width="15.44140625" style="2" hidden="1"/>
    <col min="12296" max="12296" width="66.33203125" style="2" hidden="1"/>
    <col min="12297" max="12297" width="14.88671875" style="2" hidden="1"/>
    <col min="12298" max="12298" width="10.88671875" style="2" hidden="1"/>
    <col min="12299" max="12299" width="49.44140625" style="2" hidden="1"/>
    <col min="12300" max="12547" width="10.88671875" style="2" hidden="1"/>
    <col min="12548" max="12548" width="1.44140625" style="2" hidden="1"/>
    <col min="12549" max="12549" width="9" style="2" hidden="1"/>
    <col min="12550" max="12550" width="15.109375" style="2" hidden="1"/>
    <col min="12551" max="12551" width="15.44140625" style="2" hidden="1"/>
    <col min="12552" max="12552" width="66.33203125" style="2" hidden="1"/>
    <col min="12553" max="12553" width="14.88671875" style="2" hidden="1"/>
    <col min="12554" max="12554" width="10.88671875" style="2" hidden="1"/>
    <col min="12555" max="12555" width="49.44140625" style="2" hidden="1"/>
    <col min="12556" max="12803" width="10.88671875" style="2" hidden="1"/>
    <col min="12804" max="12804" width="1.44140625" style="2" hidden="1"/>
    <col min="12805" max="12805" width="9" style="2" hidden="1"/>
    <col min="12806" max="12806" width="15.109375" style="2" hidden="1"/>
    <col min="12807" max="12807" width="15.44140625" style="2" hidden="1"/>
    <col min="12808" max="12808" width="66.33203125" style="2" hidden="1"/>
    <col min="12809" max="12809" width="14.88671875" style="2" hidden="1"/>
    <col min="12810" max="12810" width="10.88671875" style="2" hidden="1"/>
    <col min="12811" max="12811" width="49.44140625" style="2" hidden="1"/>
    <col min="12812" max="13059" width="10.88671875" style="2" hidden="1"/>
    <col min="13060" max="13060" width="1.44140625" style="2" hidden="1"/>
    <col min="13061" max="13061" width="9" style="2" hidden="1"/>
    <col min="13062" max="13062" width="15.109375" style="2" hidden="1"/>
    <col min="13063" max="13063" width="15.44140625" style="2" hidden="1"/>
    <col min="13064" max="13064" width="66.33203125" style="2" hidden="1"/>
    <col min="13065" max="13065" width="14.88671875" style="2" hidden="1"/>
    <col min="13066" max="13066" width="10.88671875" style="2" hidden="1"/>
    <col min="13067" max="13067" width="49.44140625" style="2" hidden="1"/>
    <col min="13068" max="13315" width="10.88671875" style="2" hidden="1"/>
    <col min="13316" max="13316" width="1.44140625" style="2" hidden="1"/>
    <col min="13317" max="13317" width="9" style="2" hidden="1"/>
    <col min="13318" max="13318" width="15.109375" style="2" hidden="1"/>
    <col min="13319" max="13319" width="15.44140625" style="2" hidden="1"/>
    <col min="13320" max="13320" width="66.33203125" style="2" hidden="1"/>
    <col min="13321" max="13321" width="14.88671875" style="2" hidden="1"/>
    <col min="13322" max="13322" width="10.88671875" style="2" hidden="1"/>
    <col min="13323" max="13323" width="49.44140625" style="2" hidden="1"/>
    <col min="13324" max="13571" width="10.88671875" style="2" hidden="1"/>
    <col min="13572" max="13572" width="1.44140625" style="2" hidden="1"/>
    <col min="13573" max="13573" width="9" style="2" hidden="1"/>
    <col min="13574" max="13574" width="15.109375" style="2" hidden="1"/>
    <col min="13575" max="13575" width="15.44140625" style="2" hidden="1"/>
    <col min="13576" max="13576" width="66.33203125" style="2" hidden="1"/>
    <col min="13577" max="13577" width="14.88671875" style="2" hidden="1"/>
    <col min="13578" max="13578" width="10.88671875" style="2" hidden="1"/>
    <col min="13579" max="13579" width="49.44140625" style="2" hidden="1"/>
    <col min="13580" max="13827" width="10.88671875" style="2" hidden="1"/>
    <col min="13828" max="13828" width="1.44140625" style="2" hidden="1"/>
    <col min="13829" max="13829" width="9" style="2" hidden="1"/>
    <col min="13830" max="13830" width="15.109375" style="2" hidden="1"/>
    <col min="13831" max="13831" width="15.44140625" style="2" hidden="1"/>
    <col min="13832" max="13832" width="66.33203125" style="2" hidden="1"/>
    <col min="13833" max="13833" width="14.88671875" style="2" hidden="1"/>
    <col min="13834" max="13834" width="10.88671875" style="2" hidden="1"/>
    <col min="13835" max="13835" width="49.44140625" style="2" hidden="1"/>
    <col min="13836" max="14083" width="10.88671875" style="2" hidden="1"/>
    <col min="14084" max="14084" width="1.44140625" style="2" hidden="1"/>
    <col min="14085" max="14085" width="9" style="2" hidden="1"/>
    <col min="14086" max="14086" width="15.109375" style="2" hidden="1"/>
    <col min="14087" max="14087" width="15.44140625" style="2" hidden="1"/>
    <col min="14088" max="14088" width="66.33203125" style="2" hidden="1"/>
    <col min="14089" max="14089" width="14.88671875" style="2" hidden="1"/>
    <col min="14090" max="14090" width="10.88671875" style="2" hidden="1"/>
    <col min="14091" max="14091" width="49.44140625" style="2" hidden="1"/>
    <col min="14092" max="14339" width="10.88671875" style="2" hidden="1"/>
    <col min="14340" max="14340" width="1.44140625" style="2" hidden="1"/>
    <col min="14341" max="14341" width="9" style="2" hidden="1"/>
    <col min="14342" max="14342" width="15.109375" style="2" hidden="1"/>
    <col min="14343" max="14343" width="15.44140625" style="2" hidden="1"/>
    <col min="14344" max="14344" width="66.33203125" style="2" hidden="1"/>
    <col min="14345" max="14345" width="14.88671875" style="2" hidden="1"/>
    <col min="14346" max="14346" width="10.88671875" style="2" hidden="1"/>
    <col min="14347" max="14347" width="49.44140625" style="2" hidden="1"/>
    <col min="14348" max="14595" width="10.88671875" style="2" hidden="1"/>
    <col min="14596" max="14596" width="1.44140625" style="2" hidden="1"/>
    <col min="14597" max="14597" width="9" style="2" hidden="1"/>
    <col min="14598" max="14598" width="15.109375" style="2" hidden="1"/>
    <col min="14599" max="14599" width="15.44140625" style="2" hidden="1"/>
    <col min="14600" max="14600" width="66.33203125" style="2" hidden="1"/>
    <col min="14601" max="14601" width="14.88671875" style="2" hidden="1"/>
    <col min="14602" max="14602" width="10.88671875" style="2" hidden="1"/>
    <col min="14603" max="14603" width="49.44140625" style="2" hidden="1"/>
    <col min="14604" max="14851" width="10.88671875" style="2" hidden="1"/>
    <col min="14852" max="14852" width="1.44140625" style="2" hidden="1"/>
    <col min="14853" max="14853" width="9" style="2" hidden="1"/>
    <col min="14854" max="14854" width="15.109375" style="2" hidden="1"/>
    <col min="14855" max="14855" width="15.44140625" style="2" hidden="1"/>
    <col min="14856" max="14856" width="66.33203125" style="2" hidden="1"/>
    <col min="14857" max="14857" width="14.88671875" style="2" hidden="1"/>
    <col min="14858" max="14858" width="10.88671875" style="2" hidden="1"/>
    <col min="14859" max="14859" width="49.44140625" style="2" hidden="1"/>
    <col min="14860" max="15107" width="10.88671875" style="2" hidden="1"/>
    <col min="15108" max="15108" width="1.44140625" style="2" hidden="1"/>
    <col min="15109" max="15109" width="9" style="2" hidden="1"/>
    <col min="15110" max="15110" width="15.109375" style="2" hidden="1"/>
    <col min="15111" max="15111" width="15.44140625" style="2" hidden="1"/>
    <col min="15112" max="15112" width="66.33203125" style="2" hidden="1"/>
    <col min="15113" max="15113" width="14.88671875" style="2" hidden="1"/>
    <col min="15114" max="15114" width="10.88671875" style="2" hidden="1"/>
    <col min="15115" max="15115" width="49.44140625" style="2" hidden="1"/>
    <col min="15116" max="15363" width="10.88671875" style="2" hidden="1"/>
    <col min="15364" max="15364" width="1.44140625" style="2" hidden="1"/>
    <col min="15365" max="15365" width="9" style="2" hidden="1"/>
    <col min="15366" max="15366" width="15.109375" style="2" hidden="1"/>
    <col min="15367" max="15367" width="15.44140625" style="2" hidden="1"/>
    <col min="15368" max="15368" width="66.33203125" style="2" hidden="1"/>
    <col min="15369" max="15369" width="14.88671875" style="2" hidden="1"/>
    <col min="15370" max="15370" width="10.88671875" style="2" hidden="1"/>
    <col min="15371" max="15371" width="49.44140625" style="2" hidden="1"/>
    <col min="15372" max="15619" width="10.88671875" style="2" hidden="1"/>
    <col min="15620" max="15620" width="1.44140625" style="2" hidden="1"/>
    <col min="15621" max="15621" width="9" style="2" hidden="1"/>
    <col min="15622" max="15622" width="15.109375" style="2" hidden="1"/>
    <col min="15623" max="15623" width="15.44140625" style="2" hidden="1"/>
    <col min="15624" max="15624" width="66.33203125" style="2" hidden="1"/>
    <col min="15625" max="15625" width="14.88671875" style="2" hidden="1"/>
    <col min="15626" max="15626" width="10.88671875" style="2" hidden="1"/>
    <col min="15627" max="15627" width="49.44140625" style="2" hidden="1"/>
    <col min="15628" max="15875" width="10.88671875" style="2" hidden="1"/>
    <col min="15876" max="15876" width="1.44140625" style="2" hidden="1"/>
    <col min="15877" max="15877" width="9" style="2" hidden="1"/>
    <col min="15878" max="15878" width="15.109375" style="2" hidden="1"/>
    <col min="15879" max="15879" width="15.44140625" style="2" hidden="1"/>
    <col min="15880" max="15880" width="66.33203125" style="2" hidden="1"/>
    <col min="15881" max="15881" width="14.88671875" style="2" hidden="1"/>
    <col min="15882" max="15882" width="10.88671875" style="2" hidden="1"/>
    <col min="15883" max="15883" width="49.44140625" style="2" hidden="1"/>
    <col min="15884" max="16131" width="10.88671875" style="2" hidden="1"/>
    <col min="16132" max="16132" width="1.44140625" style="2" hidden="1"/>
    <col min="16133" max="16133" width="9" style="2" hidden="1"/>
    <col min="16134" max="16134" width="15.109375" style="2" hidden="1"/>
    <col min="16135" max="16135" width="15.44140625" style="2" hidden="1"/>
    <col min="16136" max="16136" width="66.33203125" style="2" hidden="1"/>
    <col min="16137" max="16137" width="14.88671875" style="2" hidden="1"/>
    <col min="16138" max="16138" width="10.88671875" style="2" hidden="1"/>
    <col min="16139" max="16139" width="49.44140625" style="2" hidden="1"/>
    <col min="16140" max="16384" width="10.88671875" style="2" hidden="1"/>
  </cols>
  <sheetData>
    <row r="1" spans="1:9" x14ac:dyDescent="0.3">
      <c r="B1" s="38"/>
    </row>
    <row r="2" spans="1:9" ht="47.25" customHeight="1" x14ac:dyDescent="0.25">
      <c r="A2" s="1"/>
      <c r="B2" s="567" t="s">
        <v>429</v>
      </c>
      <c r="C2" s="568"/>
      <c r="D2" s="568"/>
      <c r="E2" s="568"/>
      <c r="F2" s="568"/>
      <c r="G2" s="568"/>
      <c r="H2" s="568"/>
      <c r="I2" s="569"/>
    </row>
    <row r="3" spans="1:9" ht="19.5" customHeight="1" x14ac:dyDescent="0.25">
      <c r="A3" s="1"/>
      <c r="B3" s="570"/>
      <c r="C3" s="571"/>
      <c r="D3" s="571"/>
      <c r="E3" s="571"/>
      <c r="F3" s="571"/>
      <c r="G3" s="571"/>
      <c r="H3" s="571"/>
      <c r="I3" s="572"/>
    </row>
    <row r="4" spans="1:9" s="20" customFormat="1" ht="18" customHeight="1" x14ac:dyDescent="0.3">
      <c r="A4" s="3"/>
      <c r="B4" s="4"/>
      <c r="C4" s="3"/>
      <c r="D4" s="21"/>
      <c r="E4" s="573" t="s">
        <v>323</v>
      </c>
      <c r="F4" s="573"/>
      <c r="G4" s="21"/>
      <c r="H4" s="574" t="s">
        <v>324</v>
      </c>
      <c r="I4" s="575"/>
    </row>
    <row r="5" spans="1:9" s="20" customFormat="1" ht="18" x14ac:dyDescent="0.3">
      <c r="A5" s="3"/>
      <c r="B5" s="370" t="s">
        <v>325</v>
      </c>
      <c r="C5" s="371" t="s">
        <v>303</v>
      </c>
      <c r="D5" s="49"/>
      <c r="E5" s="372">
        <v>1</v>
      </c>
      <c r="F5" s="373" t="s">
        <v>326</v>
      </c>
      <c r="G5" s="49"/>
      <c r="H5" s="48" t="s">
        <v>327</v>
      </c>
      <c r="I5" s="22" t="s">
        <v>328</v>
      </c>
    </row>
    <row r="6" spans="1:9" s="20" customFormat="1" ht="18" x14ac:dyDescent="0.3">
      <c r="A6" s="3"/>
      <c r="B6" s="370" t="s">
        <v>329</v>
      </c>
      <c r="C6" s="374">
        <v>45505</v>
      </c>
      <c r="D6" s="49"/>
      <c r="E6" s="372">
        <v>2</v>
      </c>
      <c r="F6" s="373" t="s">
        <v>330</v>
      </c>
      <c r="G6" s="49"/>
      <c r="H6" s="375" t="s">
        <v>331</v>
      </c>
      <c r="I6" s="376" t="s">
        <v>332</v>
      </c>
    </row>
    <row r="7" spans="1:9" s="20" customFormat="1" ht="18" x14ac:dyDescent="0.3">
      <c r="A7" s="3"/>
      <c r="B7" s="370" t="s">
        <v>333</v>
      </c>
      <c r="C7" s="371" t="s">
        <v>334</v>
      </c>
      <c r="D7" s="49"/>
      <c r="E7" s="372">
        <v>3</v>
      </c>
      <c r="F7" s="373" t="s">
        <v>335</v>
      </c>
      <c r="G7" s="49"/>
      <c r="H7" s="375" t="s">
        <v>336</v>
      </c>
      <c r="I7" s="376" t="s">
        <v>337</v>
      </c>
    </row>
    <row r="8" spans="1:9" s="20" customFormat="1" ht="18" x14ac:dyDescent="0.3">
      <c r="A8" s="3"/>
      <c r="B8" s="195" t="s">
        <v>338</v>
      </c>
      <c r="C8" s="196" t="s">
        <v>430</v>
      </c>
      <c r="D8" s="49"/>
      <c r="E8" s="372">
        <v>4</v>
      </c>
      <c r="F8" s="373" t="s">
        <v>340</v>
      </c>
      <c r="G8" s="49"/>
      <c r="H8" s="375" t="s">
        <v>341</v>
      </c>
      <c r="I8" s="376" t="s">
        <v>342</v>
      </c>
    </row>
    <row r="9" spans="1:9" ht="18" x14ac:dyDescent="0.3">
      <c r="B9" s="197"/>
      <c r="C9" s="197"/>
      <c r="D9" s="49"/>
      <c r="E9" s="372">
        <v>5</v>
      </c>
      <c r="F9" s="373" t="s">
        <v>343</v>
      </c>
      <c r="G9" s="49"/>
      <c r="H9" s="375" t="s">
        <v>344</v>
      </c>
      <c r="I9" s="376" t="s">
        <v>345</v>
      </c>
    </row>
    <row r="10" spans="1:9" ht="20.25" customHeight="1" x14ac:dyDescent="0.3">
      <c r="B10" s="4"/>
      <c r="C10" s="3"/>
      <c r="D10" s="3"/>
      <c r="E10" s="3"/>
      <c r="F10" s="3"/>
      <c r="G10" s="3"/>
      <c r="H10" s="3"/>
      <c r="I10" s="10"/>
    </row>
    <row r="11" spans="1:9" ht="22.5" customHeight="1" x14ac:dyDescent="0.3">
      <c r="B11" s="555" t="s">
        <v>431</v>
      </c>
      <c r="C11" s="556"/>
      <c r="D11" s="556"/>
      <c r="E11" s="556"/>
      <c r="F11" s="556"/>
      <c r="G11" s="556"/>
      <c r="H11" s="557"/>
      <c r="I11" s="377" t="s">
        <v>347</v>
      </c>
    </row>
    <row r="12" spans="1:9" ht="36" customHeight="1" outlineLevel="1" collapsed="1" x14ac:dyDescent="0.3">
      <c r="B12" s="378">
        <v>1</v>
      </c>
      <c r="C12" s="577" t="s">
        <v>432</v>
      </c>
      <c r="D12" s="577"/>
      <c r="E12" s="577"/>
      <c r="F12" s="577"/>
      <c r="G12" s="577"/>
      <c r="H12" s="577"/>
      <c r="I12" s="379">
        <f>IFERROR(AVERAGE(I13:I19),0)/5</f>
        <v>0.45714285714285713</v>
      </c>
    </row>
    <row r="13" spans="1:9" ht="21" hidden="1" outlineLevel="2" x14ac:dyDescent="0.3">
      <c r="B13" s="218" t="s">
        <v>349</v>
      </c>
      <c r="C13" s="580" t="s">
        <v>433</v>
      </c>
      <c r="D13" s="580"/>
      <c r="E13" s="580"/>
      <c r="F13" s="580"/>
      <c r="G13" s="580"/>
      <c r="H13" s="580"/>
      <c r="I13" s="388">
        <v>1</v>
      </c>
    </row>
    <row r="14" spans="1:9" ht="21" hidden="1" outlineLevel="2" x14ac:dyDescent="0.3">
      <c r="B14" s="218" t="s">
        <v>351</v>
      </c>
      <c r="C14" s="580" t="s">
        <v>434</v>
      </c>
      <c r="D14" s="580"/>
      <c r="E14" s="580"/>
      <c r="F14" s="580"/>
      <c r="G14" s="580"/>
      <c r="H14" s="580"/>
      <c r="I14" s="388">
        <v>1</v>
      </c>
    </row>
    <row r="15" spans="1:9" ht="21" hidden="1" outlineLevel="2" x14ac:dyDescent="0.3">
      <c r="B15" s="218" t="s">
        <v>353</v>
      </c>
      <c r="C15" s="580" t="s">
        <v>435</v>
      </c>
      <c r="D15" s="580"/>
      <c r="E15" s="580"/>
      <c r="F15" s="580"/>
      <c r="G15" s="580"/>
      <c r="H15" s="580"/>
      <c r="I15" s="388">
        <v>3</v>
      </c>
    </row>
    <row r="16" spans="1:9" ht="21" hidden="1" outlineLevel="2" x14ac:dyDescent="0.3">
      <c r="B16" s="218" t="s">
        <v>355</v>
      </c>
      <c r="C16" s="580" t="s">
        <v>436</v>
      </c>
      <c r="D16" s="580"/>
      <c r="E16" s="580"/>
      <c r="F16" s="580"/>
      <c r="G16" s="580"/>
      <c r="H16" s="580"/>
      <c r="I16" s="388">
        <v>1</v>
      </c>
    </row>
    <row r="17" spans="2:9" ht="21" hidden="1" outlineLevel="2" x14ac:dyDescent="0.3">
      <c r="B17" s="218" t="s">
        <v>437</v>
      </c>
      <c r="C17" s="580" t="s">
        <v>438</v>
      </c>
      <c r="D17" s="580"/>
      <c r="E17" s="580"/>
      <c r="F17" s="580"/>
      <c r="G17" s="580"/>
      <c r="H17" s="580"/>
      <c r="I17" s="388">
        <v>4</v>
      </c>
    </row>
    <row r="18" spans="2:9" ht="21" hidden="1" outlineLevel="2" x14ac:dyDescent="0.3">
      <c r="B18" s="218" t="s">
        <v>439</v>
      </c>
      <c r="C18" s="580" t="s">
        <v>440</v>
      </c>
      <c r="D18" s="580"/>
      <c r="E18" s="580"/>
      <c r="F18" s="580"/>
      <c r="G18" s="580"/>
      <c r="H18" s="580"/>
      <c r="I18" s="388">
        <v>4</v>
      </c>
    </row>
    <row r="19" spans="2:9" ht="21" hidden="1" outlineLevel="2" x14ac:dyDescent="0.3">
      <c r="B19" s="218" t="s">
        <v>441</v>
      </c>
      <c r="C19" s="580" t="s">
        <v>442</v>
      </c>
      <c r="D19" s="580"/>
      <c r="E19" s="580"/>
      <c r="F19" s="580"/>
      <c r="G19" s="580"/>
      <c r="H19" s="580"/>
      <c r="I19" s="388">
        <v>2</v>
      </c>
    </row>
    <row r="20" spans="2:9" ht="32.25" customHeight="1" outlineLevel="1" collapsed="1" x14ac:dyDescent="0.3">
      <c r="B20" s="378">
        <v>2</v>
      </c>
      <c r="C20" s="577" t="s">
        <v>443</v>
      </c>
      <c r="D20" s="577"/>
      <c r="E20" s="577"/>
      <c r="F20" s="577"/>
      <c r="G20" s="577"/>
      <c r="H20" s="577"/>
      <c r="I20" s="379">
        <f>IFERROR(AVERAGE(I21:I23),0)/5</f>
        <v>0.53333333333333333</v>
      </c>
    </row>
    <row r="21" spans="2:9" ht="30" hidden="1" customHeight="1" outlineLevel="2" x14ac:dyDescent="0.3">
      <c r="B21" s="218" t="s">
        <v>358</v>
      </c>
      <c r="C21" s="576" t="s">
        <v>444</v>
      </c>
      <c r="D21" s="576"/>
      <c r="E21" s="576"/>
      <c r="F21" s="576"/>
      <c r="G21" s="576"/>
      <c r="H21" s="576"/>
      <c r="I21" s="388">
        <v>3</v>
      </c>
    </row>
    <row r="22" spans="2:9" ht="30" hidden="1" customHeight="1" outlineLevel="2" x14ac:dyDescent="0.3">
      <c r="B22" s="218" t="s">
        <v>360</v>
      </c>
      <c r="C22" s="576" t="s">
        <v>445</v>
      </c>
      <c r="D22" s="576"/>
      <c r="E22" s="576"/>
      <c r="F22" s="576"/>
      <c r="G22" s="576"/>
      <c r="H22" s="576"/>
      <c r="I22" s="388">
        <v>4</v>
      </c>
    </row>
    <row r="23" spans="2:9" ht="30" hidden="1" customHeight="1" outlineLevel="2" x14ac:dyDescent="0.3">
      <c r="B23" s="218" t="s">
        <v>446</v>
      </c>
      <c r="C23" s="576" t="s">
        <v>447</v>
      </c>
      <c r="D23" s="576"/>
      <c r="E23" s="576"/>
      <c r="F23" s="576"/>
      <c r="G23" s="576"/>
      <c r="H23" s="576"/>
      <c r="I23" s="388">
        <v>1</v>
      </c>
    </row>
    <row r="24" spans="2:9" ht="30" customHeight="1" outlineLevel="1" collapsed="1" x14ac:dyDescent="0.3">
      <c r="B24" s="378">
        <v>3</v>
      </c>
      <c r="C24" s="577" t="s">
        <v>448</v>
      </c>
      <c r="D24" s="577"/>
      <c r="E24" s="577"/>
      <c r="F24" s="577"/>
      <c r="G24" s="577"/>
      <c r="H24" s="577"/>
      <c r="I24" s="379">
        <f>IFERROR(AVERAGE(I25:I28),0)/5</f>
        <v>0.5</v>
      </c>
    </row>
    <row r="25" spans="2:9" ht="30" hidden="1" customHeight="1" outlineLevel="2" x14ac:dyDescent="0.3">
      <c r="B25" s="218" t="s">
        <v>363</v>
      </c>
      <c r="C25" s="576" t="s">
        <v>449</v>
      </c>
      <c r="D25" s="576"/>
      <c r="E25" s="576"/>
      <c r="F25" s="576"/>
      <c r="G25" s="576"/>
      <c r="H25" s="576"/>
      <c r="I25" s="388">
        <v>3</v>
      </c>
    </row>
    <row r="26" spans="2:9" ht="30" hidden="1" customHeight="1" outlineLevel="2" x14ac:dyDescent="0.3">
      <c r="B26" s="218" t="s">
        <v>365</v>
      </c>
      <c r="C26" s="576" t="s">
        <v>450</v>
      </c>
      <c r="D26" s="576"/>
      <c r="E26" s="576"/>
      <c r="F26" s="576"/>
      <c r="G26" s="576"/>
      <c r="H26" s="576"/>
      <c r="I26" s="388">
        <v>2</v>
      </c>
    </row>
    <row r="27" spans="2:9" ht="30" hidden="1" customHeight="1" outlineLevel="2" x14ac:dyDescent="0.3">
      <c r="B27" s="218" t="s">
        <v>367</v>
      </c>
      <c r="C27" s="576" t="s">
        <v>451</v>
      </c>
      <c r="D27" s="576"/>
      <c r="E27" s="576"/>
      <c r="F27" s="576"/>
      <c r="G27" s="576"/>
      <c r="H27" s="576"/>
      <c r="I27" s="388">
        <v>3</v>
      </c>
    </row>
    <row r="28" spans="2:9" ht="30" hidden="1" customHeight="1" outlineLevel="2" x14ac:dyDescent="0.3">
      <c r="B28" s="218" t="s">
        <v>452</v>
      </c>
      <c r="C28" s="576" t="s">
        <v>453</v>
      </c>
      <c r="D28" s="576"/>
      <c r="E28" s="576"/>
      <c r="F28" s="576"/>
      <c r="G28" s="576"/>
      <c r="H28" s="576"/>
      <c r="I28" s="388">
        <v>2</v>
      </c>
    </row>
    <row r="29" spans="2:9" ht="29.25" customHeight="1" outlineLevel="1" collapsed="1" x14ac:dyDescent="0.3">
      <c r="B29" s="378">
        <v>4</v>
      </c>
      <c r="C29" s="577" t="s">
        <v>454</v>
      </c>
      <c r="D29" s="577"/>
      <c r="E29" s="577"/>
      <c r="F29" s="577"/>
      <c r="G29" s="577"/>
      <c r="H29" s="577"/>
      <c r="I29" s="379">
        <f>IFERROR(AVERAGE(I30:I34),0)/5</f>
        <v>0.52</v>
      </c>
    </row>
    <row r="30" spans="2:9" ht="48.75" hidden="1" customHeight="1" outlineLevel="2" x14ac:dyDescent="0.3">
      <c r="B30" s="218" t="s">
        <v>370</v>
      </c>
      <c r="C30" s="576" t="s">
        <v>455</v>
      </c>
      <c r="D30" s="576"/>
      <c r="E30" s="576"/>
      <c r="F30" s="576"/>
      <c r="G30" s="576"/>
      <c r="H30" s="576"/>
      <c r="I30" s="388">
        <v>2</v>
      </c>
    </row>
    <row r="31" spans="2:9" ht="43.5" hidden="1" customHeight="1" outlineLevel="2" x14ac:dyDescent="0.3">
      <c r="B31" s="218" t="s">
        <v>372</v>
      </c>
      <c r="C31" s="576" t="s">
        <v>456</v>
      </c>
      <c r="D31" s="576"/>
      <c r="E31" s="576"/>
      <c r="F31" s="576"/>
      <c r="G31" s="576"/>
      <c r="H31" s="576"/>
      <c r="I31" s="388">
        <v>4</v>
      </c>
    </row>
    <row r="32" spans="2:9" ht="42" hidden="1" customHeight="1" outlineLevel="2" x14ac:dyDescent="0.3">
      <c r="B32" s="218" t="s">
        <v>457</v>
      </c>
      <c r="C32" s="576" t="s">
        <v>458</v>
      </c>
      <c r="D32" s="576"/>
      <c r="E32" s="576"/>
      <c r="F32" s="576"/>
      <c r="G32" s="576"/>
      <c r="H32" s="576"/>
      <c r="I32" s="388">
        <v>3</v>
      </c>
    </row>
    <row r="33" spans="2:9" ht="29.25" hidden="1" customHeight="1" outlineLevel="2" x14ac:dyDescent="0.3">
      <c r="B33" s="218" t="s">
        <v>459</v>
      </c>
      <c r="C33" s="576" t="s">
        <v>460</v>
      </c>
      <c r="D33" s="576"/>
      <c r="E33" s="576"/>
      <c r="F33" s="576"/>
      <c r="G33" s="576"/>
      <c r="H33" s="576"/>
      <c r="I33" s="388">
        <v>1</v>
      </c>
    </row>
    <row r="34" spans="2:9" ht="29.25" hidden="1" customHeight="1" outlineLevel="2" x14ac:dyDescent="0.3">
      <c r="B34" s="218" t="s">
        <v>461</v>
      </c>
      <c r="C34" s="576" t="s">
        <v>462</v>
      </c>
      <c r="D34" s="576"/>
      <c r="E34" s="576"/>
      <c r="F34" s="576"/>
      <c r="G34" s="576"/>
      <c r="H34" s="576"/>
      <c r="I34" s="388">
        <v>3</v>
      </c>
    </row>
    <row r="35" spans="2:9" ht="30" customHeight="1" outlineLevel="1" collapsed="1" x14ac:dyDescent="0.3">
      <c r="B35" s="378">
        <v>5</v>
      </c>
      <c r="C35" s="577" t="s">
        <v>463</v>
      </c>
      <c r="D35" s="577"/>
      <c r="E35" s="577"/>
      <c r="F35" s="577"/>
      <c r="G35" s="577"/>
      <c r="H35" s="577"/>
      <c r="I35" s="379">
        <f>IFERROR(AVERAGE(I36:I38),0)/5</f>
        <v>0.26666666666666666</v>
      </c>
    </row>
    <row r="36" spans="2:9" ht="30" hidden="1" customHeight="1" outlineLevel="2" x14ac:dyDescent="0.3">
      <c r="B36" s="218" t="s">
        <v>375</v>
      </c>
      <c r="C36" s="576" t="s">
        <v>464</v>
      </c>
      <c r="D36" s="576"/>
      <c r="E36" s="576"/>
      <c r="F36" s="576"/>
      <c r="G36" s="576"/>
      <c r="H36" s="576"/>
      <c r="I36" s="388">
        <v>2</v>
      </c>
    </row>
    <row r="37" spans="2:9" ht="30" hidden="1" customHeight="1" outlineLevel="2" x14ac:dyDescent="0.3">
      <c r="B37" s="218" t="s">
        <v>377</v>
      </c>
      <c r="C37" s="576" t="s">
        <v>465</v>
      </c>
      <c r="D37" s="576"/>
      <c r="E37" s="576"/>
      <c r="F37" s="576"/>
      <c r="G37" s="576"/>
      <c r="H37" s="576"/>
      <c r="I37" s="388">
        <v>1</v>
      </c>
    </row>
    <row r="38" spans="2:9" ht="30" hidden="1" customHeight="1" outlineLevel="2" x14ac:dyDescent="0.3">
      <c r="B38" s="218" t="s">
        <v>379</v>
      </c>
      <c r="C38" s="576" t="s">
        <v>466</v>
      </c>
      <c r="D38" s="576"/>
      <c r="E38" s="576"/>
      <c r="F38" s="576"/>
      <c r="G38" s="576"/>
      <c r="H38" s="576"/>
      <c r="I38" s="388">
        <v>1</v>
      </c>
    </row>
    <row r="39" spans="2:9" ht="30" customHeight="1" outlineLevel="1" collapsed="1" x14ac:dyDescent="0.3">
      <c r="B39" s="382"/>
      <c r="C39" s="578" t="str">
        <f>"Total Calificación"&amp;" - "&amp;"Mercadeo y Ventas"</f>
        <v>Total Calificación - Mercadeo y Ventas</v>
      </c>
      <c r="D39" s="578"/>
      <c r="E39" s="578"/>
      <c r="F39" s="578"/>
      <c r="G39" s="578"/>
      <c r="H39" s="578"/>
      <c r="I39" s="379">
        <f>AVERAGE(I12,I20,I24,I29,I35)</f>
        <v>0.4554285714285714</v>
      </c>
    </row>
    <row r="40" spans="2:9" ht="20.25" customHeight="1" outlineLevel="1" x14ac:dyDescent="0.3">
      <c r="B40" s="6"/>
      <c r="C40" s="579"/>
      <c r="D40" s="579"/>
      <c r="E40" s="579"/>
      <c r="F40" s="579"/>
      <c r="G40" s="579"/>
      <c r="H40" s="579"/>
      <c r="I40" s="30"/>
    </row>
    <row r="41" spans="2:9" outlineLevel="1" x14ac:dyDescent="0.3"/>
    <row r="42" spans="2:9" ht="18" outlineLevel="1" x14ac:dyDescent="0.3">
      <c r="B42" s="552" t="str">
        <f>"CUADRO RESUMEN DE MEDICIÓN PARA ESTADISTICA"&amp;" - "&amp;"Mercadeo y Ventas"</f>
        <v>CUADRO RESUMEN DE MEDICIÓN PARA ESTADISTICA - Mercadeo y Ventas</v>
      </c>
      <c r="C42" s="552"/>
      <c r="D42" s="552"/>
      <c r="E42" s="552"/>
      <c r="F42" s="552"/>
      <c r="G42" s="552"/>
      <c r="H42" s="552"/>
      <c r="I42" s="552"/>
    </row>
    <row r="43" spans="2:9" ht="18" outlineLevel="1" x14ac:dyDescent="0.3">
      <c r="B43" s="218">
        <v>1</v>
      </c>
      <c r="C43" s="553" t="s">
        <v>467</v>
      </c>
      <c r="D43" s="553"/>
      <c r="E43" s="553"/>
      <c r="F43" s="553"/>
      <c r="G43" s="553"/>
      <c r="H43" s="553"/>
      <c r="I43" s="379">
        <f>I12</f>
        <v>0.45714285714285713</v>
      </c>
    </row>
    <row r="44" spans="2:9" ht="18" outlineLevel="1" x14ac:dyDescent="0.3">
      <c r="B44" s="218">
        <v>2</v>
      </c>
      <c r="C44" s="553" t="s">
        <v>468</v>
      </c>
      <c r="D44" s="553"/>
      <c r="E44" s="553"/>
      <c r="F44" s="553"/>
      <c r="G44" s="553"/>
      <c r="H44" s="553"/>
      <c r="I44" s="379">
        <f>I20</f>
        <v>0.53333333333333333</v>
      </c>
    </row>
    <row r="45" spans="2:9" ht="18" outlineLevel="1" x14ac:dyDescent="0.3">
      <c r="B45" s="218">
        <v>3</v>
      </c>
      <c r="C45" s="553" t="s">
        <v>469</v>
      </c>
      <c r="D45" s="553"/>
      <c r="E45" s="553"/>
      <c r="F45" s="553"/>
      <c r="G45" s="553"/>
      <c r="H45" s="553"/>
      <c r="I45" s="379">
        <f>I24</f>
        <v>0.5</v>
      </c>
    </row>
    <row r="46" spans="2:9" ht="18" outlineLevel="1" x14ac:dyDescent="0.3">
      <c r="B46" s="218">
        <v>4</v>
      </c>
      <c r="C46" s="553" t="s">
        <v>470</v>
      </c>
      <c r="D46" s="553"/>
      <c r="E46" s="553"/>
      <c r="F46" s="553"/>
      <c r="G46" s="553"/>
      <c r="H46" s="553"/>
      <c r="I46" s="379">
        <f>I29</f>
        <v>0.52</v>
      </c>
    </row>
    <row r="47" spans="2:9" ht="18" outlineLevel="1" x14ac:dyDescent="0.3">
      <c r="B47" s="218">
        <v>5</v>
      </c>
      <c r="C47" s="553" t="s">
        <v>471</v>
      </c>
      <c r="D47" s="553"/>
      <c r="E47" s="553"/>
      <c r="F47" s="553"/>
      <c r="G47" s="553"/>
      <c r="H47" s="553"/>
      <c r="I47" s="379">
        <f>I35</f>
        <v>0.26666666666666666</v>
      </c>
    </row>
    <row r="48" spans="2:9" outlineLevel="1" x14ac:dyDescent="0.3"/>
    <row r="49" outlineLevel="1" x14ac:dyDescent="0.3"/>
    <row r="50" outlineLevel="1" x14ac:dyDescent="0.3"/>
    <row r="51" outlineLevel="1" x14ac:dyDescent="0.3"/>
    <row r="52" outlineLevel="1" x14ac:dyDescent="0.3"/>
    <row r="53" outlineLevel="1" x14ac:dyDescent="0.3"/>
    <row r="54" outlineLevel="1" x14ac:dyDescent="0.3"/>
    <row r="55" outlineLevel="1" x14ac:dyDescent="0.3"/>
    <row r="56" outlineLevel="1" x14ac:dyDescent="0.3"/>
    <row r="57" outlineLevel="1" x14ac:dyDescent="0.3"/>
    <row r="58" outlineLevel="1" x14ac:dyDescent="0.3"/>
    <row r="59" outlineLevel="1" x14ac:dyDescent="0.3"/>
    <row r="60" outlineLevel="1" x14ac:dyDescent="0.3"/>
    <row r="61" outlineLevel="1" x14ac:dyDescent="0.3"/>
    <row r="62" outlineLevel="1" x14ac:dyDescent="0.3"/>
    <row r="63" outlineLevel="1" x14ac:dyDescent="0.3"/>
    <row r="64" outlineLevel="1" x14ac:dyDescent="0.3"/>
    <row r="65" spans="2:10" outlineLevel="1" x14ac:dyDescent="0.3"/>
    <row r="66" spans="2:10" outlineLevel="1" x14ac:dyDescent="0.3"/>
    <row r="67" spans="2:10" outlineLevel="1" x14ac:dyDescent="0.3"/>
    <row r="68" spans="2:10" outlineLevel="1" x14ac:dyDescent="0.3"/>
    <row r="69" spans="2:10" outlineLevel="1" x14ac:dyDescent="0.3"/>
    <row r="70" spans="2:10" outlineLevel="1" x14ac:dyDescent="0.3"/>
    <row r="71" spans="2:10" outlineLevel="1" x14ac:dyDescent="0.3"/>
    <row r="72" spans="2:10" outlineLevel="1" x14ac:dyDescent="0.3"/>
    <row r="73" spans="2:10" ht="18" customHeight="1" collapsed="1" x14ac:dyDescent="0.3">
      <c r="B73" s="555" t="s">
        <v>472</v>
      </c>
      <c r="C73" s="556"/>
      <c r="D73" s="556"/>
      <c r="E73" s="556"/>
      <c r="F73" s="556"/>
      <c r="G73" s="556"/>
      <c r="H73" s="557"/>
      <c r="I73" s="377" t="s">
        <v>347</v>
      </c>
    </row>
    <row r="74" spans="2:10" ht="27" hidden="1" customHeight="1" outlineLevel="1" x14ac:dyDescent="0.3">
      <c r="B74" s="565" t="s">
        <v>404</v>
      </c>
      <c r="C74" s="561" t="s">
        <v>405</v>
      </c>
      <c r="D74" s="562"/>
      <c r="E74" s="552" t="s">
        <v>406</v>
      </c>
      <c r="F74" s="552"/>
      <c r="G74" s="552"/>
      <c r="H74" s="552"/>
      <c r="I74" s="554" t="s">
        <v>407</v>
      </c>
    </row>
    <row r="75" spans="2:10" ht="48.75" hidden="1" customHeight="1" outlineLevel="1" x14ac:dyDescent="0.3">
      <c r="B75" s="566"/>
      <c r="C75" s="563"/>
      <c r="D75" s="564"/>
      <c r="E75" s="385">
        <f>+'4'!E77</f>
        <v>2020</v>
      </c>
      <c r="F75" s="385">
        <f>+E75+1</f>
        <v>2021</v>
      </c>
      <c r="G75" s="385">
        <f t="shared" ref="G75:H75" si="0">+F75+1</f>
        <v>2022</v>
      </c>
      <c r="H75" s="385">
        <f t="shared" si="0"/>
        <v>2023</v>
      </c>
      <c r="I75" s="554"/>
      <c r="J75" s="25"/>
    </row>
    <row r="76" spans="2:10" ht="51" hidden="1" customHeight="1" outlineLevel="1" x14ac:dyDescent="0.3">
      <c r="B76" s="171" t="s">
        <v>473</v>
      </c>
      <c r="C76" s="533" t="s">
        <v>474</v>
      </c>
      <c r="D76" s="534"/>
      <c r="E76" s="174"/>
      <c r="F76" s="174"/>
      <c r="G76" s="174"/>
      <c r="H76" s="174"/>
      <c r="I76" s="175">
        <f>IFERROR(SLOPE(E75:H75,$E$76:$H$76),0)</f>
        <v>0</v>
      </c>
      <c r="J76" s="6"/>
    </row>
    <row r="77" spans="2:10" ht="51" hidden="1" customHeight="1" outlineLevel="1" x14ac:dyDescent="0.3">
      <c r="B77" s="171" t="s">
        <v>475</v>
      </c>
      <c r="C77" s="533" t="s">
        <v>476</v>
      </c>
      <c r="D77" s="534"/>
      <c r="E77" s="174"/>
      <c r="F77" s="174"/>
      <c r="G77" s="174"/>
      <c r="H77" s="174"/>
      <c r="I77" s="175">
        <f>IFERROR(SLOPE(E76:H76,$E$76:$H$76),0)</f>
        <v>0</v>
      </c>
      <c r="J77" s="6"/>
    </row>
    <row r="78" spans="2:10" ht="51" hidden="1" customHeight="1" outlineLevel="1" x14ac:dyDescent="0.3">
      <c r="B78" s="171" t="s">
        <v>477</v>
      </c>
      <c r="C78" s="533" t="s">
        <v>478</v>
      </c>
      <c r="D78" s="534"/>
      <c r="E78" s="389">
        <v>0</v>
      </c>
      <c r="F78" s="390">
        <f>IFERROR((F77-E77)/E77,0)</f>
        <v>0</v>
      </c>
      <c r="G78" s="390">
        <f t="shared" ref="G78:H78" si="1">IFERROR((G77-F77)/F77,0)</f>
        <v>0</v>
      </c>
      <c r="H78" s="390">
        <f t="shared" si="1"/>
        <v>0</v>
      </c>
      <c r="I78" s="175">
        <f>IFERROR(SLOPE(E77:H77,$E$76:$H$76),0)</f>
        <v>0</v>
      </c>
      <c r="J78" s="6"/>
    </row>
    <row r="79" spans="2:10" ht="51" hidden="1" customHeight="1" outlineLevel="1" collapsed="1" x14ac:dyDescent="0.3">
      <c r="B79" s="171" t="s">
        <v>479</v>
      </c>
      <c r="C79" s="533" t="s">
        <v>480</v>
      </c>
      <c r="D79" s="534"/>
      <c r="E79" s="174"/>
      <c r="F79" s="174"/>
      <c r="G79" s="174"/>
      <c r="H79" s="174"/>
      <c r="I79" s="175">
        <f>IFERROR(SLOPE(#REF!,$E$76:$H$76),0)</f>
        <v>0</v>
      </c>
      <c r="J79" s="6"/>
    </row>
    <row r="80" spans="2:10" ht="23.4" hidden="1" outlineLevel="2" x14ac:dyDescent="0.3">
      <c r="B80" s="171" t="s">
        <v>481</v>
      </c>
      <c r="C80" s="172"/>
      <c r="D80" s="173"/>
      <c r="E80" s="174"/>
      <c r="F80" s="174"/>
      <c r="G80" s="174"/>
      <c r="H80" s="174"/>
      <c r="I80" s="175"/>
      <c r="J80" s="6"/>
    </row>
    <row r="81" spans="2:10" ht="23.4" hidden="1" outlineLevel="2" x14ac:dyDescent="0.3">
      <c r="B81" s="171" t="s">
        <v>482</v>
      </c>
      <c r="C81" s="172"/>
      <c r="D81" s="173"/>
      <c r="E81" s="174"/>
      <c r="F81" s="174"/>
      <c r="G81" s="174"/>
      <c r="H81" s="174"/>
      <c r="I81" s="175"/>
      <c r="J81" s="6"/>
    </row>
    <row r="82" spans="2:10" ht="23.4" hidden="1" outlineLevel="2" x14ac:dyDescent="0.3">
      <c r="B82" s="171" t="s">
        <v>483</v>
      </c>
      <c r="C82" s="172"/>
      <c r="D82" s="173"/>
      <c r="E82" s="174"/>
      <c r="F82" s="174"/>
      <c r="G82" s="174"/>
      <c r="H82" s="174"/>
      <c r="I82" s="175"/>
      <c r="J82" s="6"/>
    </row>
    <row r="83" spans="2:10" ht="23.4" hidden="1" outlineLevel="2" x14ac:dyDescent="0.3">
      <c r="B83" s="171" t="s">
        <v>484</v>
      </c>
      <c r="C83" s="172"/>
      <c r="D83" s="173"/>
      <c r="E83" s="174"/>
      <c r="F83" s="174"/>
      <c r="G83" s="174"/>
      <c r="H83" s="174"/>
      <c r="I83" s="175"/>
      <c r="J83" s="6"/>
    </row>
    <row r="84" spans="2:10" ht="23.4" hidden="1" outlineLevel="2" x14ac:dyDescent="0.3">
      <c r="B84" s="171" t="s">
        <v>485</v>
      </c>
      <c r="C84" s="172"/>
      <c r="D84" s="173"/>
      <c r="E84" s="174"/>
      <c r="F84" s="174"/>
      <c r="G84" s="174"/>
      <c r="H84" s="174"/>
      <c r="I84" s="175"/>
      <c r="J84" s="6"/>
    </row>
    <row r="85" spans="2:10" ht="23.4" hidden="1" outlineLevel="2" x14ac:dyDescent="0.3">
      <c r="B85" s="171" t="s">
        <v>486</v>
      </c>
      <c r="C85" s="172"/>
      <c r="D85" s="173"/>
      <c r="E85" s="174"/>
      <c r="F85" s="174"/>
      <c r="G85" s="174"/>
      <c r="H85" s="174"/>
      <c r="I85" s="175"/>
      <c r="J85" s="6"/>
    </row>
    <row r="86" spans="2:10" ht="23.4" hidden="1" outlineLevel="2" x14ac:dyDescent="0.3">
      <c r="B86" s="171" t="s">
        <v>487</v>
      </c>
      <c r="C86" s="172"/>
      <c r="D86" s="173"/>
      <c r="E86" s="174"/>
      <c r="F86" s="174"/>
      <c r="G86" s="174"/>
      <c r="H86" s="174"/>
      <c r="I86" s="175"/>
      <c r="J86" s="6"/>
    </row>
    <row r="87" spans="2:10" ht="23.4" hidden="1" outlineLevel="2" x14ac:dyDescent="0.3">
      <c r="B87" s="171" t="s">
        <v>488</v>
      </c>
      <c r="C87" s="172"/>
      <c r="D87" s="173"/>
      <c r="E87" s="174"/>
      <c r="F87" s="174"/>
      <c r="G87" s="174"/>
      <c r="H87" s="174"/>
      <c r="I87" s="175"/>
      <c r="J87" s="6"/>
    </row>
    <row r="88" spans="2:10" ht="23.4" hidden="1" outlineLevel="2" x14ac:dyDescent="0.3">
      <c r="B88" s="171" t="s">
        <v>489</v>
      </c>
      <c r="C88" s="172"/>
      <c r="D88" s="173"/>
      <c r="E88" s="174"/>
      <c r="F88" s="174"/>
      <c r="G88" s="174"/>
      <c r="H88" s="174"/>
      <c r="I88" s="175"/>
      <c r="J88" s="6"/>
    </row>
    <row r="89" spans="2:10" ht="23.4" hidden="1" outlineLevel="2" x14ac:dyDescent="0.3">
      <c r="B89" s="171" t="s">
        <v>490</v>
      </c>
      <c r="C89" s="172"/>
      <c r="D89" s="173"/>
      <c r="E89" s="174"/>
      <c r="F89" s="174"/>
      <c r="G89" s="174"/>
      <c r="H89" s="174"/>
      <c r="I89" s="175"/>
      <c r="J89" s="6"/>
    </row>
    <row r="90" spans="2:10" ht="51" hidden="1" customHeight="1" outlineLevel="1" collapsed="1" x14ac:dyDescent="0.3">
      <c r="B90" s="171" t="s">
        <v>491</v>
      </c>
      <c r="C90" s="533" t="s">
        <v>492</v>
      </c>
      <c r="D90" s="534"/>
      <c r="E90" s="174"/>
      <c r="F90" s="174"/>
      <c r="G90" s="174"/>
      <c r="H90" s="174"/>
      <c r="I90" s="175">
        <f>IFERROR(SLOPE(E79:H79,$E$76:$H$76),0)</f>
        <v>0</v>
      </c>
      <c r="J90" s="6"/>
    </row>
    <row r="91" spans="2:10" ht="23.4" hidden="1" outlineLevel="2" x14ac:dyDescent="0.3">
      <c r="B91" s="171" t="s">
        <v>493</v>
      </c>
      <c r="C91" s="172"/>
      <c r="D91" s="173"/>
      <c r="E91" s="174"/>
      <c r="F91" s="174"/>
      <c r="G91" s="174"/>
      <c r="H91" s="174"/>
      <c r="I91" s="175"/>
      <c r="J91" s="6"/>
    </row>
    <row r="92" spans="2:10" ht="23.4" hidden="1" outlineLevel="2" x14ac:dyDescent="0.3">
      <c r="B92" s="171" t="s">
        <v>482</v>
      </c>
      <c r="C92" s="172"/>
      <c r="D92" s="173"/>
      <c r="E92" s="174"/>
      <c r="F92" s="174"/>
      <c r="G92" s="174"/>
      <c r="H92" s="174"/>
      <c r="I92" s="175"/>
      <c r="J92" s="6"/>
    </row>
    <row r="93" spans="2:10" ht="23.4" hidden="1" outlineLevel="2" x14ac:dyDescent="0.3">
      <c r="B93" s="171" t="s">
        <v>483</v>
      </c>
      <c r="C93" s="172"/>
      <c r="D93" s="173"/>
      <c r="E93" s="174"/>
      <c r="F93" s="174"/>
      <c r="G93" s="174"/>
      <c r="H93" s="174"/>
      <c r="I93" s="175"/>
      <c r="J93" s="6"/>
    </row>
    <row r="94" spans="2:10" ht="23.4" hidden="1" outlineLevel="2" x14ac:dyDescent="0.3">
      <c r="B94" s="171" t="s">
        <v>484</v>
      </c>
      <c r="C94" s="172"/>
      <c r="D94" s="173"/>
      <c r="E94" s="174"/>
      <c r="F94" s="174"/>
      <c r="G94" s="174"/>
      <c r="H94" s="174"/>
      <c r="I94" s="175"/>
      <c r="J94" s="6"/>
    </row>
    <row r="95" spans="2:10" ht="23.4" hidden="1" outlineLevel="2" x14ac:dyDescent="0.3">
      <c r="B95" s="171" t="s">
        <v>485</v>
      </c>
      <c r="C95" s="172"/>
      <c r="D95" s="173"/>
      <c r="E95" s="174"/>
      <c r="F95" s="174"/>
      <c r="G95" s="174"/>
      <c r="H95" s="174"/>
      <c r="I95" s="175"/>
      <c r="J95" s="6"/>
    </row>
    <row r="96" spans="2:10" ht="23.4" hidden="1" outlineLevel="2" x14ac:dyDescent="0.3">
      <c r="B96" s="171" t="s">
        <v>486</v>
      </c>
      <c r="C96" s="172"/>
      <c r="D96" s="173"/>
      <c r="E96" s="174"/>
      <c r="F96" s="174"/>
      <c r="G96" s="174"/>
      <c r="H96" s="174"/>
      <c r="I96" s="175"/>
      <c r="J96" s="6"/>
    </row>
    <row r="97" spans="2:10" ht="23.4" hidden="1" outlineLevel="2" x14ac:dyDescent="0.3">
      <c r="B97" s="171" t="s">
        <v>487</v>
      </c>
      <c r="C97" s="172"/>
      <c r="D97" s="173"/>
      <c r="E97" s="174"/>
      <c r="F97" s="174"/>
      <c r="G97" s="174"/>
      <c r="H97" s="174"/>
      <c r="I97" s="175"/>
      <c r="J97" s="6"/>
    </row>
    <row r="98" spans="2:10" ht="51" hidden="1" customHeight="1" outlineLevel="1" collapsed="1" x14ac:dyDescent="0.3">
      <c r="B98" s="171" t="s">
        <v>494</v>
      </c>
      <c r="C98" s="533" t="s">
        <v>495</v>
      </c>
      <c r="D98" s="534"/>
      <c r="E98" s="174"/>
      <c r="F98" s="174"/>
      <c r="G98" s="174"/>
      <c r="H98" s="174"/>
      <c r="I98" s="175">
        <f>IFERROR(SLOPE(E90:H90,$E$76:$H$76),0)</f>
        <v>0</v>
      </c>
      <c r="J98" s="6"/>
    </row>
    <row r="99" spans="2:10" ht="23.4" hidden="1" outlineLevel="2" x14ac:dyDescent="0.3">
      <c r="B99" s="171" t="s">
        <v>481</v>
      </c>
      <c r="C99" s="172"/>
      <c r="D99" s="173"/>
      <c r="E99" s="174"/>
      <c r="F99" s="174"/>
      <c r="G99" s="174"/>
      <c r="H99" s="174"/>
      <c r="I99" s="175"/>
      <c r="J99" s="6"/>
    </row>
    <row r="100" spans="2:10" ht="23.4" hidden="1" outlineLevel="2" x14ac:dyDescent="0.3">
      <c r="B100" s="171" t="s">
        <v>482</v>
      </c>
      <c r="C100" s="172"/>
      <c r="D100" s="173"/>
      <c r="E100" s="174"/>
      <c r="F100" s="174"/>
      <c r="G100" s="174"/>
      <c r="H100" s="174"/>
      <c r="I100" s="175"/>
      <c r="J100" s="6"/>
    </row>
    <row r="101" spans="2:10" ht="23.4" hidden="1" outlineLevel="2" x14ac:dyDescent="0.3">
      <c r="B101" s="171" t="s">
        <v>483</v>
      </c>
      <c r="C101" s="172"/>
      <c r="D101" s="173"/>
      <c r="E101" s="174"/>
      <c r="F101" s="174"/>
      <c r="G101" s="174"/>
      <c r="H101" s="174"/>
      <c r="I101" s="175"/>
      <c r="J101" s="6"/>
    </row>
    <row r="102" spans="2:10" ht="23.4" hidden="1" outlineLevel="2" x14ac:dyDescent="0.3">
      <c r="B102" s="171" t="s">
        <v>484</v>
      </c>
      <c r="C102" s="172"/>
      <c r="D102" s="173"/>
      <c r="E102" s="174"/>
      <c r="F102" s="174"/>
      <c r="G102" s="174"/>
      <c r="H102" s="174"/>
      <c r="I102" s="175"/>
      <c r="J102" s="6"/>
    </row>
    <row r="103" spans="2:10" ht="23.4" hidden="1" outlineLevel="2" x14ac:dyDescent="0.3">
      <c r="B103" s="171" t="s">
        <v>485</v>
      </c>
      <c r="C103" s="172"/>
      <c r="D103" s="173"/>
      <c r="E103" s="174"/>
      <c r="F103" s="174"/>
      <c r="G103" s="174"/>
      <c r="H103" s="174"/>
      <c r="I103" s="175"/>
      <c r="J103" s="6"/>
    </row>
    <row r="104" spans="2:10" ht="51" hidden="1" customHeight="1" outlineLevel="1" x14ac:dyDescent="0.3">
      <c r="B104" s="171" t="s">
        <v>496</v>
      </c>
      <c r="C104" s="533" t="s">
        <v>497</v>
      </c>
      <c r="D104" s="534"/>
      <c r="E104" s="174"/>
      <c r="F104" s="174"/>
      <c r="G104" s="174"/>
      <c r="H104" s="174"/>
      <c r="I104" s="175">
        <f>IFERROR(SLOPE(#REF!,$E$76:$H$76),0)</f>
        <v>0</v>
      </c>
      <c r="J104" s="6"/>
    </row>
    <row r="105" spans="2:10" ht="51" hidden="1" customHeight="1" outlineLevel="1" x14ac:dyDescent="0.3">
      <c r="B105" s="171" t="s">
        <v>498</v>
      </c>
      <c r="C105" s="533" t="s">
        <v>499</v>
      </c>
      <c r="D105" s="534"/>
      <c r="E105" s="174"/>
      <c r="F105" s="174"/>
      <c r="G105" s="174"/>
      <c r="H105" s="174"/>
      <c r="I105" s="175">
        <f>IFERROR(SLOPE(E104:H104,$E$76:$H$76),0)</f>
        <v>0</v>
      </c>
      <c r="J105" s="6"/>
    </row>
    <row r="106" spans="2:10" hidden="1" outlineLevel="1" x14ac:dyDescent="0.3">
      <c r="B106" s="2"/>
      <c r="H106" s="6"/>
      <c r="I106" s="2"/>
    </row>
    <row r="107" spans="2:10" hidden="1" outlineLevel="1" x14ac:dyDescent="0.3">
      <c r="B107" s="2"/>
      <c r="H107" s="6"/>
      <c r="I107" s="2"/>
    </row>
    <row r="108" spans="2:10" hidden="1" outlineLevel="1" x14ac:dyDescent="0.3">
      <c r="B108" s="2"/>
      <c r="H108" s="6"/>
      <c r="I108" s="2"/>
    </row>
    <row r="109" spans="2:10" hidden="1" outlineLevel="1" x14ac:dyDescent="0.3">
      <c r="B109" s="2"/>
      <c r="H109" s="6"/>
      <c r="I109" s="2"/>
    </row>
    <row r="110" spans="2:10" hidden="1" outlineLevel="1" x14ac:dyDescent="0.3">
      <c r="B110" s="2"/>
      <c r="H110" s="6"/>
      <c r="I110" s="2"/>
    </row>
    <row r="111" spans="2:10" hidden="1" outlineLevel="1" x14ac:dyDescent="0.3">
      <c r="B111" s="2"/>
      <c r="H111" s="6"/>
      <c r="I111" s="2"/>
    </row>
    <row r="112" spans="2:10" hidden="1" outlineLevel="1" x14ac:dyDescent="0.3">
      <c r="B112" s="2"/>
      <c r="H112" s="6"/>
      <c r="I112" s="2"/>
    </row>
    <row r="113" spans="2:9" hidden="1" outlineLevel="1" x14ac:dyDescent="0.3">
      <c r="B113" s="2"/>
      <c r="H113" s="6"/>
      <c r="I113" s="2"/>
    </row>
    <row r="114" spans="2:9" hidden="1" outlineLevel="1" x14ac:dyDescent="0.3">
      <c r="B114" s="2"/>
      <c r="H114" s="6"/>
      <c r="I114" s="2"/>
    </row>
    <row r="115" spans="2:9" hidden="1" outlineLevel="1" x14ac:dyDescent="0.3">
      <c r="B115" s="2"/>
      <c r="H115" s="6"/>
      <c r="I115" s="2"/>
    </row>
    <row r="116" spans="2:9" hidden="1" outlineLevel="1" x14ac:dyDescent="0.3">
      <c r="B116" s="2"/>
      <c r="H116" s="6"/>
      <c r="I116" s="2"/>
    </row>
    <row r="117" spans="2:9" hidden="1" outlineLevel="1" x14ac:dyDescent="0.3">
      <c r="B117" s="2"/>
      <c r="H117" s="6"/>
      <c r="I117" s="2"/>
    </row>
    <row r="118" spans="2:9" hidden="1" outlineLevel="1" x14ac:dyDescent="0.3">
      <c r="B118" s="2"/>
      <c r="H118" s="6"/>
      <c r="I118" s="2"/>
    </row>
    <row r="119" spans="2:9" hidden="1" outlineLevel="1" x14ac:dyDescent="0.3">
      <c r="B119" s="2"/>
      <c r="H119" s="6"/>
      <c r="I119" s="2"/>
    </row>
    <row r="120" spans="2:9" hidden="1" outlineLevel="1" x14ac:dyDescent="0.3">
      <c r="B120" s="2"/>
      <c r="H120" s="6"/>
      <c r="I120" s="2"/>
    </row>
    <row r="121" spans="2:9" hidden="1" outlineLevel="1" x14ac:dyDescent="0.3">
      <c r="B121" s="2"/>
      <c r="H121" s="6"/>
      <c r="I121" s="2"/>
    </row>
    <row r="122" spans="2:9" hidden="1" outlineLevel="1" x14ac:dyDescent="0.3">
      <c r="B122" s="2"/>
      <c r="H122" s="6"/>
      <c r="I122" s="2"/>
    </row>
    <row r="123" spans="2:9" hidden="1" outlineLevel="1" x14ac:dyDescent="0.3">
      <c r="B123" s="2"/>
      <c r="H123" s="6"/>
      <c r="I123" s="2"/>
    </row>
    <row r="124" spans="2:9" hidden="1" outlineLevel="1" x14ac:dyDescent="0.3">
      <c r="B124" s="2"/>
      <c r="H124" s="6"/>
      <c r="I124" s="2"/>
    </row>
    <row r="125" spans="2:9" hidden="1" outlineLevel="1" x14ac:dyDescent="0.3">
      <c r="B125" s="2"/>
      <c r="H125" s="6"/>
      <c r="I125" s="2"/>
    </row>
    <row r="126" spans="2:9" ht="42" hidden="1" customHeight="1" outlineLevel="1" x14ac:dyDescent="0.3">
      <c r="B126" s="530" t="str">
        <f>"Análisis de Indicador Clave de Desempeño - "&amp;B76</f>
        <v>Análisis de Indicador Clave de Desempeño - Costo por Adquisición de Cliente</v>
      </c>
      <c r="C126" s="531"/>
      <c r="D126" s="531"/>
      <c r="E126" s="532"/>
      <c r="F126" s="530" t="str">
        <f>"Análisis de Indicador Clave de Desempeño - "&amp;B77</f>
        <v>Análisis de Indicador Clave de Desempeño - Nivel de ventas</v>
      </c>
      <c r="G126" s="531"/>
      <c r="H126" s="531"/>
      <c r="I126" s="532"/>
    </row>
    <row r="127" spans="2:9" ht="15" hidden="1" customHeight="1" outlineLevel="1" x14ac:dyDescent="0.3">
      <c r="B127" s="521"/>
      <c r="C127" s="522"/>
      <c r="D127" s="522"/>
      <c r="E127" s="523"/>
      <c r="F127" s="521"/>
      <c r="G127" s="522"/>
      <c r="H127" s="522"/>
      <c r="I127" s="523"/>
    </row>
    <row r="128" spans="2:9" hidden="1" outlineLevel="1" x14ac:dyDescent="0.3">
      <c r="B128" s="524"/>
      <c r="C128" s="525"/>
      <c r="D128" s="525"/>
      <c r="E128" s="526"/>
      <c r="F128" s="524"/>
      <c r="G128" s="525"/>
      <c r="H128" s="525"/>
      <c r="I128" s="526"/>
    </row>
    <row r="129" spans="2:9" hidden="1" outlineLevel="1" x14ac:dyDescent="0.3">
      <c r="B129" s="524"/>
      <c r="C129" s="525"/>
      <c r="D129" s="525"/>
      <c r="E129" s="526"/>
      <c r="F129" s="524"/>
      <c r="G129" s="525"/>
      <c r="H129" s="525"/>
      <c r="I129" s="526"/>
    </row>
    <row r="130" spans="2:9" hidden="1" outlineLevel="1" x14ac:dyDescent="0.3">
      <c r="B130" s="524"/>
      <c r="C130" s="525"/>
      <c r="D130" s="525"/>
      <c r="E130" s="526"/>
      <c r="F130" s="524"/>
      <c r="G130" s="525"/>
      <c r="H130" s="525"/>
      <c r="I130" s="526"/>
    </row>
    <row r="131" spans="2:9" hidden="1" outlineLevel="1" x14ac:dyDescent="0.3">
      <c r="B131" s="527"/>
      <c r="C131" s="528"/>
      <c r="D131" s="528"/>
      <c r="E131" s="529"/>
      <c r="F131" s="527"/>
      <c r="G131" s="528"/>
      <c r="H131" s="528"/>
      <c r="I131" s="529"/>
    </row>
    <row r="132" spans="2:9" hidden="1" outlineLevel="1" x14ac:dyDescent="0.3">
      <c r="B132" s="2"/>
      <c r="H132" s="6"/>
      <c r="I132" s="2"/>
    </row>
    <row r="133" spans="2:9" hidden="1" outlineLevel="1" x14ac:dyDescent="0.3">
      <c r="B133" s="2"/>
      <c r="H133" s="6"/>
      <c r="I133" s="2"/>
    </row>
    <row r="134" spans="2:9" hidden="1" outlineLevel="1" x14ac:dyDescent="0.3">
      <c r="B134" s="2"/>
      <c r="H134" s="6"/>
      <c r="I134" s="2"/>
    </row>
    <row r="135" spans="2:9" hidden="1" outlineLevel="1" x14ac:dyDescent="0.3">
      <c r="B135" s="2"/>
      <c r="H135" s="6"/>
      <c r="I135" s="2"/>
    </row>
    <row r="136" spans="2:9" hidden="1" outlineLevel="1" x14ac:dyDescent="0.3">
      <c r="B136" s="2"/>
      <c r="H136" s="6"/>
      <c r="I136" s="2"/>
    </row>
    <row r="137" spans="2:9" hidden="1" outlineLevel="1" x14ac:dyDescent="0.3">
      <c r="B137" s="2"/>
      <c r="H137" s="6"/>
      <c r="I137" s="2"/>
    </row>
    <row r="138" spans="2:9" hidden="1" outlineLevel="1" x14ac:dyDescent="0.3">
      <c r="B138" s="2"/>
      <c r="H138" s="6"/>
      <c r="I138" s="2"/>
    </row>
    <row r="139" spans="2:9" hidden="1" outlineLevel="1" x14ac:dyDescent="0.3">
      <c r="B139" s="2"/>
      <c r="H139" s="6"/>
      <c r="I139" s="2"/>
    </row>
    <row r="140" spans="2:9" hidden="1" outlineLevel="1" x14ac:dyDescent="0.3">
      <c r="B140" s="2"/>
      <c r="H140" s="6"/>
      <c r="I140" s="2"/>
    </row>
    <row r="141" spans="2:9" hidden="1" outlineLevel="1" x14ac:dyDescent="0.3">
      <c r="B141" s="2"/>
      <c r="H141" s="6"/>
      <c r="I141" s="2"/>
    </row>
    <row r="142" spans="2:9" hidden="1" outlineLevel="1" x14ac:dyDescent="0.3">
      <c r="B142" s="2"/>
      <c r="H142" s="6"/>
      <c r="I142" s="2"/>
    </row>
    <row r="143" spans="2:9" hidden="1" outlineLevel="1" x14ac:dyDescent="0.3">
      <c r="B143" s="2"/>
      <c r="H143" s="6"/>
      <c r="I143" s="2"/>
    </row>
    <row r="144" spans="2:9" hidden="1" outlineLevel="1" x14ac:dyDescent="0.3">
      <c r="B144" s="2"/>
      <c r="H144" s="6"/>
      <c r="I144" s="2"/>
    </row>
    <row r="145" spans="2:9" hidden="1" outlineLevel="1" x14ac:dyDescent="0.3">
      <c r="B145" s="2"/>
      <c r="H145" s="6"/>
      <c r="I145" s="2"/>
    </row>
    <row r="146" spans="2:9" hidden="1" outlineLevel="1" x14ac:dyDescent="0.3">
      <c r="B146" s="2"/>
      <c r="H146" s="6"/>
      <c r="I146" s="2"/>
    </row>
    <row r="147" spans="2:9" hidden="1" outlineLevel="1" x14ac:dyDescent="0.3">
      <c r="B147" s="2"/>
      <c r="H147" s="6"/>
      <c r="I147" s="2"/>
    </row>
    <row r="148" spans="2:9" hidden="1" outlineLevel="1" x14ac:dyDescent="0.3">
      <c r="B148" s="2"/>
      <c r="H148" s="6"/>
      <c r="I148" s="2"/>
    </row>
    <row r="149" spans="2:9" hidden="1" outlineLevel="1" x14ac:dyDescent="0.3">
      <c r="B149" s="2"/>
      <c r="H149" s="6"/>
      <c r="I149" s="2"/>
    </row>
    <row r="150" spans="2:9" hidden="1" outlineLevel="1" x14ac:dyDescent="0.3">
      <c r="B150" s="2"/>
      <c r="H150" s="6"/>
      <c r="I150" s="2"/>
    </row>
    <row r="151" spans="2:9" hidden="1" outlineLevel="1" x14ac:dyDescent="0.3">
      <c r="B151" s="2"/>
      <c r="H151" s="6"/>
      <c r="I151" s="2"/>
    </row>
    <row r="152" spans="2:9" ht="42" hidden="1" customHeight="1" outlineLevel="1" x14ac:dyDescent="0.3">
      <c r="B152" s="530" t="str">
        <f>"Análisis de Indicador Clave de Desempeño - "&amp;B78</f>
        <v>Análisis de Indicador Clave de Desempeño - Tasa de crecimiento</v>
      </c>
      <c r="C152" s="531"/>
      <c r="D152" s="531"/>
      <c r="E152" s="532"/>
      <c r="F152" s="530" t="str">
        <f>"Análisis de Indicador Clave de Desempeño - "&amp;B79</f>
        <v>Análisis de Indicador Clave de Desempeño - Participación Clientes</v>
      </c>
      <c r="G152" s="531"/>
      <c r="H152" s="531"/>
      <c r="I152" s="532"/>
    </row>
    <row r="153" spans="2:9" ht="15" hidden="1" customHeight="1" outlineLevel="1" x14ac:dyDescent="0.3">
      <c r="B153" s="521"/>
      <c r="C153" s="522"/>
      <c r="D153" s="522"/>
      <c r="E153" s="523"/>
      <c r="F153" s="521"/>
      <c r="G153" s="522"/>
      <c r="H153" s="522"/>
      <c r="I153" s="523"/>
    </row>
    <row r="154" spans="2:9" hidden="1" outlineLevel="1" x14ac:dyDescent="0.3">
      <c r="B154" s="524"/>
      <c r="C154" s="525"/>
      <c r="D154" s="525"/>
      <c r="E154" s="526"/>
      <c r="F154" s="524"/>
      <c r="G154" s="525"/>
      <c r="H154" s="525"/>
      <c r="I154" s="526"/>
    </row>
    <row r="155" spans="2:9" hidden="1" outlineLevel="1" x14ac:dyDescent="0.3">
      <c r="B155" s="524"/>
      <c r="C155" s="525"/>
      <c r="D155" s="525"/>
      <c r="E155" s="526"/>
      <c r="F155" s="524"/>
      <c r="G155" s="525"/>
      <c r="H155" s="525"/>
      <c r="I155" s="526"/>
    </row>
    <row r="156" spans="2:9" hidden="1" outlineLevel="1" x14ac:dyDescent="0.3">
      <c r="B156" s="524"/>
      <c r="C156" s="525"/>
      <c r="D156" s="525"/>
      <c r="E156" s="526"/>
      <c r="F156" s="524"/>
      <c r="G156" s="525"/>
      <c r="H156" s="525"/>
      <c r="I156" s="526"/>
    </row>
    <row r="157" spans="2:9" ht="15.75" hidden="1" customHeight="1" outlineLevel="1" x14ac:dyDescent="0.3">
      <c r="B157" s="527"/>
      <c r="C157" s="528"/>
      <c r="D157" s="528"/>
      <c r="E157" s="529"/>
      <c r="F157" s="527"/>
      <c r="G157" s="528"/>
      <c r="H157" s="528"/>
      <c r="I157" s="529"/>
    </row>
    <row r="158" spans="2:9" hidden="1" outlineLevel="1" x14ac:dyDescent="0.3">
      <c r="B158" s="2"/>
      <c r="H158" s="6"/>
      <c r="I158" s="2"/>
    </row>
    <row r="159" spans="2:9" hidden="1" outlineLevel="1" x14ac:dyDescent="0.3">
      <c r="B159" s="2"/>
      <c r="H159" s="6"/>
      <c r="I159" s="2"/>
    </row>
    <row r="160" spans="2:9" hidden="1" outlineLevel="1" x14ac:dyDescent="0.3">
      <c r="B160" s="2"/>
      <c r="H160" s="6"/>
      <c r="I160" s="2"/>
    </row>
    <row r="161" spans="2:9" hidden="1" outlineLevel="1" x14ac:dyDescent="0.3">
      <c r="B161" s="2"/>
      <c r="H161" s="6"/>
      <c r="I161" s="2"/>
    </row>
    <row r="162" spans="2:9" hidden="1" outlineLevel="1" x14ac:dyDescent="0.3">
      <c r="B162" s="2"/>
      <c r="H162" s="6"/>
      <c r="I162" s="2"/>
    </row>
    <row r="163" spans="2:9" hidden="1" outlineLevel="1" x14ac:dyDescent="0.3">
      <c r="B163" s="2"/>
      <c r="H163" s="6"/>
      <c r="I163" s="2"/>
    </row>
    <row r="164" spans="2:9" hidden="1" outlineLevel="1" x14ac:dyDescent="0.3">
      <c r="B164" s="2"/>
      <c r="H164" s="6"/>
      <c r="I164" s="2"/>
    </row>
    <row r="165" spans="2:9" hidden="1" outlineLevel="1" x14ac:dyDescent="0.3">
      <c r="B165" s="2"/>
      <c r="H165" s="6"/>
      <c r="I165" s="2"/>
    </row>
    <row r="166" spans="2:9" hidden="1" outlineLevel="1" x14ac:dyDescent="0.3">
      <c r="B166" s="2"/>
      <c r="H166" s="6"/>
      <c r="I166" s="2"/>
    </row>
    <row r="167" spans="2:9" hidden="1" outlineLevel="1" x14ac:dyDescent="0.3">
      <c r="B167" s="2"/>
      <c r="H167" s="6"/>
      <c r="I167" s="2"/>
    </row>
    <row r="168" spans="2:9" hidden="1" outlineLevel="1" x14ac:dyDescent="0.3">
      <c r="B168" s="2"/>
      <c r="H168" s="6"/>
      <c r="I168" s="2"/>
    </row>
    <row r="169" spans="2:9" hidden="1" outlineLevel="1" x14ac:dyDescent="0.3">
      <c r="B169" s="2"/>
      <c r="H169" s="6"/>
      <c r="I169" s="2"/>
    </row>
    <row r="170" spans="2:9" hidden="1" outlineLevel="1" x14ac:dyDescent="0.3">
      <c r="B170" s="2"/>
      <c r="H170" s="6"/>
      <c r="I170" s="2"/>
    </row>
    <row r="171" spans="2:9" hidden="1" outlineLevel="1" x14ac:dyDescent="0.3">
      <c r="B171" s="2"/>
      <c r="H171" s="6"/>
      <c r="I171" s="2"/>
    </row>
    <row r="172" spans="2:9" hidden="1" outlineLevel="1" x14ac:dyDescent="0.3">
      <c r="B172" s="2"/>
      <c r="H172" s="6"/>
      <c r="I172" s="2"/>
    </row>
    <row r="173" spans="2:9" hidden="1" outlineLevel="1" x14ac:dyDescent="0.3">
      <c r="B173" s="2"/>
      <c r="H173" s="6"/>
      <c r="I173" s="2"/>
    </row>
    <row r="174" spans="2:9" hidden="1" outlineLevel="1" x14ac:dyDescent="0.3">
      <c r="B174" s="2"/>
      <c r="H174" s="6"/>
      <c r="I174" s="2"/>
    </row>
    <row r="175" spans="2:9" hidden="1" outlineLevel="1" x14ac:dyDescent="0.3">
      <c r="B175" s="2"/>
      <c r="H175" s="6"/>
      <c r="I175" s="2"/>
    </row>
    <row r="176" spans="2:9" hidden="1" outlineLevel="1" x14ac:dyDescent="0.3">
      <c r="B176" s="2"/>
      <c r="H176" s="6"/>
      <c r="I176" s="2"/>
    </row>
    <row r="177" spans="2:9" hidden="1" outlineLevel="1" x14ac:dyDescent="0.3">
      <c r="B177" s="2"/>
      <c r="H177" s="6"/>
      <c r="I177" s="2"/>
    </row>
    <row r="178" spans="2:9" ht="42" hidden="1" customHeight="1" outlineLevel="1" x14ac:dyDescent="0.3">
      <c r="B178" s="530" t="str">
        <f>"Análisis de Indicador Clave de Desempeño - "&amp;B90</f>
        <v>Análisis de Indicador Clave de Desempeño - Participación Categoria</v>
      </c>
      <c r="C178" s="531"/>
      <c r="D178" s="531"/>
      <c r="E178" s="532"/>
      <c r="F178" s="530" t="str">
        <f>"Análisis de Indicador Clave de Desempeño - "&amp;B98</f>
        <v>Análisis de Indicador Clave de Desempeño - Participación por Mercado</v>
      </c>
      <c r="G178" s="531"/>
      <c r="H178" s="531"/>
      <c r="I178" s="532"/>
    </row>
    <row r="179" spans="2:9" ht="15" hidden="1" customHeight="1" outlineLevel="1" x14ac:dyDescent="0.3">
      <c r="B179" s="521"/>
      <c r="C179" s="522"/>
      <c r="D179" s="522"/>
      <c r="E179" s="523"/>
      <c r="F179" s="521"/>
      <c r="G179" s="522"/>
      <c r="H179" s="522"/>
      <c r="I179" s="523"/>
    </row>
    <row r="180" spans="2:9" hidden="1" outlineLevel="1" x14ac:dyDescent="0.3">
      <c r="B180" s="524"/>
      <c r="C180" s="525"/>
      <c r="D180" s="525"/>
      <c r="E180" s="526"/>
      <c r="F180" s="524"/>
      <c r="G180" s="525"/>
      <c r="H180" s="525"/>
      <c r="I180" s="526"/>
    </row>
    <row r="181" spans="2:9" hidden="1" outlineLevel="1" x14ac:dyDescent="0.3">
      <c r="B181" s="524"/>
      <c r="C181" s="525"/>
      <c r="D181" s="525"/>
      <c r="E181" s="526"/>
      <c r="F181" s="524"/>
      <c r="G181" s="525"/>
      <c r="H181" s="525"/>
      <c r="I181" s="526"/>
    </row>
    <row r="182" spans="2:9" hidden="1" outlineLevel="1" x14ac:dyDescent="0.3">
      <c r="B182" s="524"/>
      <c r="C182" s="525"/>
      <c r="D182" s="525"/>
      <c r="E182" s="526"/>
      <c r="F182" s="524"/>
      <c r="G182" s="525"/>
      <c r="H182" s="525"/>
      <c r="I182" s="526"/>
    </row>
    <row r="183" spans="2:9" hidden="1" outlineLevel="1" x14ac:dyDescent="0.3">
      <c r="B183" s="527"/>
      <c r="C183" s="528"/>
      <c r="D183" s="528"/>
      <c r="E183" s="529"/>
      <c r="F183" s="527"/>
      <c r="G183" s="528"/>
      <c r="H183" s="528"/>
      <c r="I183" s="529"/>
    </row>
    <row r="184" spans="2:9" hidden="1" outlineLevel="1" x14ac:dyDescent="0.3">
      <c r="B184" s="2"/>
      <c r="H184" s="6"/>
      <c r="I184" s="2"/>
    </row>
    <row r="185" spans="2:9" hidden="1" outlineLevel="1" x14ac:dyDescent="0.3">
      <c r="B185" s="2"/>
      <c r="H185" s="6"/>
      <c r="I185" s="2"/>
    </row>
    <row r="186" spans="2:9" hidden="1" outlineLevel="1" x14ac:dyDescent="0.3">
      <c r="B186" s="2"/>
      <c r="H186" s="6"/>
      <c r="I186" s="2"/>
    </row>
    <row r="187" spans="2:9" hidden="1" outlineLevel="1" x14ac:dyDescent="0.3">
      <c r="B187" s="2"/>
      <c r="H187" s="6"/>
      <c r="I187" s="2"/>
    </row>
    <row r="188" spans="2:9" hidden="1" outlineLevel="1" x14ac:dyDescent="0.3">
      <c r="B188" s="2"/>
      <c r="H188" s="6"/>
      <c r="I188" s="2"/>
    </row>
    <row r="189" spans="2:9" hidden="1" outlineLevel="1" x14ac:dyDescent="0.3">
      <c r="B189" s="2"/>
      <c r="H189" s="6"/>
      <c r="I189" s="2"/>
    </row>
    <row r="190" spans="2:9" hidden="1" outlineLevel="1" x14ac:dyDescent="0.3">
      <c r="B190" s="2"/>
      <c r="H190" s="6"/>
      <c r="I190" s="2"/>
    </row>
    <row r="191" spans="2:9" hidden="1" outlineLevel="1" x14ac:dyDescent="0.3">
      <c r="B191" s="2"/>
      <c r="H191" s="6"/>
      <c r="I191" s="2"/>
    </row>
    <row r="192" spans="2:9" hidden="1" outlineLevel="1" x14ac:dyDescent="0.3">
      <c r="B192" s="2"/>
      <c r="H192" s="6"/>
      <c r="I192" s="2"/>
    </row>
    <row r="193" spans="2:9" hidden="1" outlineLevel="1" x14ac:dyDescent="0.3">
      <c r="B193" s="2"/>
      <c r="H193" s="6"/>
      <c r="I193" s="2"/>
    </row>
    <row r="194" spans="2:9" hidden="1" outlineLevel="1" x14ac:dyDescent="0.3">
      <c r="B194" s="2"/>
      <c r="H194" s="6"/>
      <c r="I194" s="2"/>
    </row>
    <row r="195" spans="2:9" hidden="1" outlineLevel="1" x14ac:dyDescent="0.3">
      <c r="B195" s="2"/>
      <c r="H195" s="6"/>
      <c r="I195" s="2"/>
    </row>
    <row r="196" spans="2:9" hidden="1" outlineLevel="1" x14ac:dyDescent="0.3">
      <c r="B196" s="2"/>
      <c r="H196" s="6"/>
      <c r="I196" s="2"/>
    </row>
    <row r="197" spans="2:9" hidden="1" outlineLevel="1" x14ac:dyDescent="0.3">
      <c r="B197" s="2"/>
      <c r="H197" s="6"/>
      <c r="I197" s="2"/>
    </row>
    <row r="198" spans="2:9" hidden="1" outlineLevel="1" x14ac:dyDescent="0.3">
      <c r="B198" s="2"/>
      <c r="H198" s="6"/>
      <c r="I198" s="2"/>
    </row>
    <row r="199" spans="2:9" hidden="1" outlineLevel="1" x14ac:dyDescent="0.3">
      <c r="B199" s="2"/>
      <c r="H199" s="6"/>
      <c r="I199" s="2"/>
    </row>
    <row r="200" spans="2:9" hidden="1" outlineLevel="1" x14ac:dyDescent="0.3">
      <c r="B200" s="2"/>
      <c r="H200" s="6"/>
      <c r="I200" s="2"/>
    </row>
    <row r="201" spans="2:9" hidden="1" outlineLevel="1" x14ac:dyDescent="0.3">
      <c r="B201" s="2"/>
      <c r="H201" s="6"/>
      <c r="I201" s="2"/>
    </row>
    <row r="202" spans="2:9" hidden="1" outlineLevel="1" x14ac:dyDescent="0.3">
      <c r="B202" s="2"/>
      <c r="H202" s="6"/>
      <c r="I202" s="2"/>
    </row>
    <row r="203" spans="2:9" hidden="1" outlineLevel="1" x14ac:dyDescent="0.3">
      <c r="B203" s="2"/>
      <c r="H203" s="6"/>
      <c r="I203" s="2"/>
    </row>
    <row r="204" spans="2:9" ht="42" hidden="1" customHeight="1" outlineLevel="1" x14ac:dyDescent="0.3">
      <c r="B204" s="530" t="str">
        <f>"Análisis de Indicador Clave de Desempeño - "&amp;B104</f>
        <v>Análisis de Indicador Clave de Desempeño - Tasa de Retención de Clientes</v>
      </c>
      <c r="C204" s="531"/>
      <c r="D204" s="531"/>
      <c r="E204" s="532"/>
      <c r="F204" s="530" t="str">
        <f>"Análisis de Indicador Clave de Desempeño - "&amp;B105</f>
        <v>Análisis de Indicador Clave de Desempeño - Cumplimiento Presupuesto de Ventas</v>
      </c>
      <c r="G204" s="531"/>
      <c r="H204" s="531"/>
      <c r="I204" s="532"/>
    </row>
    <row r="205" spans="2:9" ht="15" hidden="1" customHeight="1" outlineLevel="1" x14ac:dyDescent="0.3">
      <c r="B205" s="521"/>
      <c r="C205" s="522"/>
      <c r="D205" s="522"/>
      <c r="E205" s="523"/>
      <c r="F205" s="521"/>
      <c r="G205" s="522"/>
      <c r="H205" s="522"/>
      <c r="I205" s="523"/>
    </row>
    <row r="206" spans="2:9" hidden="1" outlineLevel="1" x14ac:dyDescent="0.3">
      <c r="B206" s="524"/>
      <c r="C206" s="525"/>
      <c r="D206" s="525"/>
      <c r="E206" s="526"/>
      <c r="F206" s="524"/>
      <c r="G206" s="525"/>
      <c r="H206" s="525"/>
      <c r="I206" s="526"/>
    </row>
    <row r="207" spans="2:9" hidden="1" outlineLevel="1" x14ac:dyDescent="0.3">
      <c r="B207" s="524"/>
      <c r="C207" s="525"/>
      <c r="D207" s="525"/>
      <c r="E207" s="526"/>
      <c r="F207" s="524"/>
      <c r="G207" s="525"/>
      <c r="H207" s="525"/>
      <c r="I207" s="526"/>
    </row>
    <row r="208" spans="2:9" hidden="1" outlineLevel="1" x14ac:dyDescent="0.3">
      <c r="B208" s="524"/>
      <c r="C208" s="525"/>
      <c r="D208" s="525"/>
      <c r="E208" s="526"/>
      <c r="F208" s="524"/>
      <c r="G208" s="525"/>
      <c r="H208" s="525"/>
      <c r="I208" s="526"/>
    </row>
    <row r="209" spans="2:9" hidden="1" outlineLevel="1" x14ac:dyDescent="0.3">
      <c r="B209" s="527"/>
      <c r="C209" s="528"/>
      <c r="D209" s="528"/>
      <c r="E209" s="529"/>
      <c r="F209" s="527"/>
      <c r="G209" s="528"/>
      <c r="H209" s="528"/>
      <c r="I209" s="529"/>
    </row>
    <row r="210" spans="2:9" hidden="1" outlineLevel="1" x14ac:dyDescent="0.3">
      <c r="B210" s="2"/>
      <c r="H210" s="6"/>
      <c r="I210" s="2"/>
    </row>
    <row r="211" spans="2:9" ht="15" hidden="1" customHeight="1" outlineLevel="1" x14ac:dyDescent="0.3">
      <c r="B211" s="535" t="s">
        <v>428</v>
      </c>
      <c r="C211" s="536"/>
      <c r="D211" s="536"/>
      <c r="E211" s="536"/>
      <c r="F211" s="536"/>
      <c r="G211" s="536"/>
      <c r="H211" s="536"/>
      <c r="I211" s="537"/>
    </row>
    <row r="212" spans="2:9" ht="33.75" hidden="1" customHeight="1" outlineLevel="1" x14ac:dyDescent="0.3">
      <c r="B212" s="538"/>
      <c r="C212" s="539"/>
      <c r="D212" s="539"/>
      <c r="E212" s="539"/>
      <c r="F212" s="539"/>
      <c r="G212" s="539"/>
      <c r="H212" s="539"/>
      <c r="I212" s="540"/>
    </row>
    <row r="213" spans="2:9" ht="15" hidden="1" customHeight="1" outlineLevel="1" x14ac:dyDescent="0.3">
      <c r="B213" s="541"/>
      <c r="C213" s="542"/>
      <c r="D213" s="542"/>
      <c r="E213" s="542"/>
      <c r="F213" s="542"/>
      <c r="G213" s="542"/>
      <c r="H213" s="542"/>
      <c r="I213" s="543"/>
    </row>
    <row r="214" spans="2:9" hidden="1" outlineLevel="1" x14ac:dyDescent="0.3">
      <c r="B214" s="544"/>
      <c r="C214" s="545"/>
      <c r="D214" s="545"/>
      <c r="E214" s="545"/>
      <c r="F214" s="545"/>
      <c r="G214" s="545"/>
      <c r="H214" s="545"/>
      <c r="I214" s="546"/>
    </row>
    <row r="215" spans="2:9" hidden="1" outlineLevel="1" x14ac:dyDescent="0.3">
      <c r="B215" s="544"/>
      <c r="C215" s="545"/>
      <c r="D215" s="545"/>
      <c r="E215" s="545"/>
      <c r="F215" s="545"/>
      <c r="G215" s="545"/>
      <c r="H215" s="545"/>
      <c r="I215" s="546"/>
    </row>
    <row r="216" spans="2:9" hidden="1" outlineLevel="1" x14ac:dyDescent="0.3">
      <c r="B216" s="544"/>
      <c r="C216" s="545"/>
      <c r="D216" s="545"/>
      <c r="E216" s="545"/>
      <c r="F216" s="545"/>
      <c r="G216" s="545"/>
      <c r="H216" s="545"/>
      <c r="I216" s="546"/>
    </row>
    <row r="217" spans="2:9" hidden="1" outlineLevel="1" x14ac:dyDescent="0.3">
      <c r="B217" s="544"/>
      <c r="C217" s="545"/>
      <c r="D217" s="545"/>
      <c r="E217" s="545"/>
      <c r="F217" s="545"/>
      <c r="G217" s="545"/>
      <c r="H217" s="545"/>
      <c r="I217" s="546"/>
    </row>
    <row r="218" spans="2:9" hidden="1" outlineLevel="1" x14ac:dyDescent="0.3">
      <c r="B218" s="544"/>
      <c r="C218" s="545"/>
      <c r="D218" s="545"/>
      <c r="E218" s="545"/>
      <c r="F218" s="545"/>
      <c r="G218" s="545"/>
      <c r="H218" s="545"/>
      <c r="I218" s="546"/>
    </row>
    <row r="219" spans="2:9" hidden="1" outlineLevel="1" x14ac:dyDescent="0.3">
      <c r="B219" s="544"/>
      <c r="C219" s="545"/>
      <c r="D219" s="545"/>
      <c r="E219" s="545"/>
      <c r="F219" s="545"/>
      <c r="G219" s="545"/>
      <c r="H219" s="545"/>
      <c r="I219" s="546"/>
    </row>
    <row r="220" spans="2:9" hidden="1" outlineLevel="1" x14ac:dyDescent="0.3">
      <c r="B220" s="544"/>
      <c r="C220" s="545"/>
      <c r="D220" s="545"/>
      <c r="E220" s="545"/>
      <c r="F220" s="545"/>
      <c r="G220" s="545"/>
      <c r="H220" s="545"/>
      <c r="I220" s="546"/>
    </row>
    <row r="221" spans="2:9" hidden="1" outlineLevel="1" x14ac:dyDescent="0.3">
      <c r="B221" s="544"/>
      <c r="C221" s="545"/>
      <c r="D221" s="545"/>
      <c r="E221" s="545"/>
      <c r="F221" s="545"/>
      <c r="G221" s="545"/>
      <c r="H221" s="545"/>
      <c r="I221" s="546"/>
    </row>
    <row r="222" spans="2:9" hidden="1" outlineLevel="1" x14ac:dyDescent="0.3">
      <c r="B222" s="544"/>
      <c r="C222" s="545"/>
      <c r="D222" s="545"/>
      <c r="E222" s="545"/>
      <c r="F222" s="545"/>
      <c r="G222" s="545"/>
      <c r="H222" s="545"/>
      <c r="I222" s="546"/>
    </row>
    <row r="223" spans="2:9" hidden="1" outlineLevel="1" x14ac:dyDescent="0.3">
      <c r="B223" s="544"/>
      <c r="C223" s="545"/>
      <c r="D223" s="545"/>
      <c r="E223" s="545"/>
      <c r="F223" s="545"/>
      <c r="G223" s="545"/>
      <c r="H223" s="545"/>
      <c r="I223" s="546"/>
    </row>
    <row r="224" spans="2:9" hidden="1" outlineLevel="1" x14ac:dyDescent="0.3">
      <c r="B224" s="544"/>
      <c r="C224" s="545"/>
      <c r="D224" s="545"/>
      <c r="E224" s="545"/>
      <c r="F224" s="545"/>
      <c r="G224" s="545"/>
      <c r="H224" s="545"/>
      <c r="I224" s="546"/>
    </row>
    <row r="225" spans="2:12" hidden="1" outlineLevel="1" x14ac:dyDescent="0.3">
      <c r="B225" s="544"/>
      <c r="C225" s="545"/>
      <c r="D225" s="545"/>
      <c r="E225" s="545"/>
      <c r="F225" s="545"/>
      <c r="G225" s="545"/>
      <c r="H225" s="545"/>
      <c r="I225" s="546"/>
    </row>
    <row r="226" spans="2:12" hidden="1" outlineLevel="1" x14ac:dyDescent="0.3">
      <c r="B226" s="544"/>
      <c r="C226" s="545"/>
      <c r="D226" s="545"/>
      <c r="E226" s="545"/>
      <c r="F226" s="545"/>
      <c r="G226" s="545"/>
      <c r="H226" s="545"/>
      <c r="I226" s="546"/>
    </row>
    <row r="227" spans="2:12" hidden="1" outlineLevel="1" x14ac:dyDescent="0.3">
      <c r="B227" s="547"/>
      <c r="C227" s="548"/>
      <c r="D227" s="548"/>
      <c r="E227" s="548"/>
      <c r="F227" s="548"/>
      <c r="G227" s="548"/>
      <c r="H227" s="548"/>
      <c r="I227" s="549"/>
    </row>
    <row r="228" spans="2:12" hidden="1" outlineLevel="1" x14ac:dyDescent="0.3">
      <c r="C228" s="5"/>
      <c r="D228" s="5"/>
      <c r="E228" s="5"/>
      <c r="F228" s="5"/>
      <c r="G228" s="5"/>
      <c r="H228" s="5"/>
      <c r="I228" s="5"/>
      <c r="J228" s="5"/>
      <c r="K228" s="5"/>
      <c r="L228" s="5"/>
    </row>
  </sheetData>
  <mergeCells count="70">
    <mergeCell ref="B11:H11"/>
    <mergeCell ref="E4:F4"/>
    <mergeCell ref="H4:I4"/>
    <mergeCell ref="B2:I3"/>
    <mergeCell ref="C22:H22"/>
    <mergeCell ref="C12:H12"/>
    <mergeCell ref="C13:H13"/>
    <mergeCell ref="C14:H14"/>
    <mergeCell ref="C15:H15"/>
    <mergeCell ref="C16:H16"/>
    <mergeCell ref="C17:H17"/>
    <mergeCell ref="C18:H18"/>
    <mergeCell ref="C19:H19"/>
    <mergeCell ref="C20:H20"/>
    <mergeCell ref="C21:H21"/>
    <mergeCell ref="C28:H28"/>
    <mergeCell ref="B42:I42"/>
    <mergeCell ref="C43:H43"/>
    <mergeCell ref="C44:H44"/>
    <mergeCell ref="C35:H35"/>
    <mergeCell ref="C36:H36"/>
    <mergeCell ref="C37:H37"/>
    <mergeCell ref="C38:H38"/>
    <mergeCell ref="C39:H39"/>
    <mergeCell ref="C40:H40"/>
    <mergeCell ref="C29:H29"/>
    <mergeCell ref="C30:H30"/>
    <mergeCell ref="C31:H31"/>
    <mergeCell ref="C32:H32"/>
    <mergeCell ref="C33:H33"/>
    <mergeCell ref="C34:H34"/>
    <mergeCell ref="C23:H23"/>
    <mergeCell ref="C24:H24"/>
    <mergeCell ref="C25:H25"/>
    <mergeCell ref="C26:H26"/>
    <mergeCell ref="C27:H27"/>
    <mergeCell ref="B73:H73"/>
    <mergeCell ref="B153:E157"/>
    <mergeCell ref="F153:I157"/>
    <mergeCell ref="E74:H74"/>
    <mergeCell ref="B74:B75"/>
    <mergeCell ref="C74:D75"/>
    <mergeCell ref="C76:D76"/>
    <mergeCell ref="C77:D77"/>
    <mergeCell ref="C78:D78"/>
    <mergeCell ref="I74:I75"/>
    <mergeCell ref="C79:D79"/>
    <mergeCell ref="C98:D98"/>
    <mergeCell ref="C104:D104"/>
    <mergeCell ref="B179:E183"/>
    <mergeCell ref="B205:E209"/>
    <mergeCell ref="B211:I212"/>
    <mergeCell ref="F204:I204"/>
    <mergeCell ref="F205:I209"/>
    <mergeCell ref="B213:I227"/>
    <mergeCell ref="C45:H45"/>
    <mergeCell ref="C46:H46"/>
    <mergeCell ref="C47:H47"/>
    <mergeCell ref="F179:I183"/>
    <mergeCell ref="C90:D90"/>
    <mergeCell ref="C105:D105"/>
    <mergeCell ref="B126:E126"/>
    <mergeCell ref="F126:I126"/>
    <mergeCell ref="B127:E131"/>
    <mergeCell ref="F127:I131"/>
    <mergeCell ref="B152:E152"/>
    <mergeCell ref="F152:I152"/>
    <mergeCell ref="B204:E204"/>
    <mergeCell ref="B178:E178"/>
    <mergeCell ref="F178:I178"/>
  </mergeCells>
  <phoneticPr fontId="104" type="noConversion"/>
  <conditionalFormatting sqref="I76">
    <cfRule type="iconSet" priority="10">
      <iconSet iconSet="3ArrowsGray" showValue="0">
        <cfvo type="percent" val="0"/>
        <cfvo type="num" val="0"/>
        <cfvo type="num" val="0" gte="0"/>
      </iconSet>
    </cfRule>
  </conditionalFormatting>
  <conditionalFormatting sqref="I77">
    <cfRule type="iconSet" priority="9">
      <iconSet iconSet="3ArrowsGray" showValue="0">
        <cfvo type="percent" val="0"/>
        <cfvo type="num" val="0"/>
        <cfvo type="num" val="0" gte="0"/>
      </iconSet>
    </cfRule>
  </conditionalFormatting>
  <conditionalFormatting sqref="I78">
    <cfRule type="iconSet" priority="8">
      <iconSet iconSet="3ArrowsGray" showValue="0">
        <cfvo type="percent" val="0"/>
        <cfvo type="num" val="0"/>
        <cfvo type="num" val="0" gte="0"/>
      </iconSet>
    </cfRule>
  </conditionalFormatting>
  <conditionalFormatting sqref="I79:I89">
    <cfRule type="iconSet" priority="6">
      <iconSet iconSet="3ArrowsGray" showValue="0">
        <cfvo type="percent" val="0"/>
        <cfvo type="num" val="0"/>
        <cfvo type="num" val="0" gte="0"/>
      </iconSet>
    </cfRule>
  </conditionalFormatting>
  <conditionalFormatting sqref="I90:I97">
    <cfRule type="iconSet" priority="5">
      <iconSet iconSet="3ArrowsGray" showValue="0">
        <cfvo type="percent" val="0"/>
        <cfvo type="num" val="0"/>
        <cfvo type="num" val="0" gte="0"/>
      </iconSet>
    </cfRule>
  </conditionalFormatting>
  <conditionalFormatting sqref="I98:I103">
    <cfRule type="iconSet" priority="4">
      <iconSet iconSet="3ArrowsGray" showValue="0">
        <cfvo type="percent" val="0"/>
        <cfvo type="num" val="0"/>
        <cfvo type="num" val="0" gte="0"/>
      </iconSet>
    </cfRule>
  </conditionalFormatting>
  <conditionalFormatting sqref="I104">
    <cfRule type="iconSet" priority="2">
      <iconSet iconSet="3ArrowsGray" showValue="0">
        <cfvo type="percent" val="0"/>
        <cfvo type="num" val="0"/>
        <cfvo type="num" val="0" gte="0"/>
      </iconSet>
    </cfRule>
  </conditionalFormatting>
  <conditionalFormatting sqref="I105">
    <cfRule type="iconSet" priority="1">
      <iconSet iconSet="3ArrowsGray" showValue="0">
        <cfvo type="percent" val="0"/>
        <cfvo type="num" val="0"/>
        <cfvo type="num" val="0" gte="0"/>
      </iconSet>
    </cfRule>
  </conditionalFormatting>
  <pageMargins left="0.70866141732283472" right="0.70866141732283472" top="0.74803149606299213" bottom="0.74803149606299213" header="0.31496062992125984" footer="0.31496062992125984"/>
  <pageSetup scale="42" fitToHeight="3" orientation="portrait"/>
  <rowBreaks count="2" manualBreakCount="2">
    <brk id="40" max="11" man="1"/>
    <brk id="131" max="11" man="1"/>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rgb="FFFFC000"/>
    <outlinePr summaryBelow="0" summaryRight="0"/>
  </sheetPr>
  <dimension ref="A1:WVS310"/>
  <sheetViews>
    <sheetView showGridLines="0" topLeftCell="C62" zoomScaleNormal="100" zoomScaleSheetLayoutView="70" zoomScalePageLayoutView="50" workbookViewId="0">
      <selection activeCell="B53" sqref="B53"/>
    </sheetView>
  </sheetViews>
  <sheetFormatPr baseColWidth="10" defaultColWidth="0" defaultRowHeight="14.4" outlineLevelRow="2" x14ac:dyDescent="0.3"/>
  <cols>
    <col min="1" max="1" width="1.44140625" style="3" customWidth="1"/>
    <col min="2" max="2" width="21.44140625" style="4" customWidth="1"/>
    <col min="3" max="5" width="21.44140625" style="3" customWidth="1"/>
    <col min="6" max="6" width="26.44140625" style="3" bestFit="1" customWidth="1"/>
    <col min="7" max="8" width="21.44140625" style="3" customWidth="1"/>
    <col min="9" max="9" width="21.44140625" style="10" customWidth="1"/>
    <col min="10" max="10" width="4.88671875" style="2" customWidth="1"/>
    <col min="11" max="14" width="18.44140625" style="2" hidden="1"/>
    <col min="15" max="259" width="10.88671875" style="2" hidden="1"/>
    <col min="260" max="260" width="1.44140625" style="2" hidden="1"/>
    <col min="261" max="261" width="9" style="2" hidden="1"/>
    <col min="262" max="262" width="15.109375" style="2" hidden="1"/>
    <col min="263" max="263" width="15.44140625" style="2" hidden="1"/>
    <col min="264" max="264" width="66.33203125" style="2" hidden="1"/>
    <col min="265" max="265" width="14.88671875" style="2" hidden="1"/>
    <col min="266" max="266" width="10.88671875" style="2" hidden="1"/>
    <col min="267" max="267" width="49.44140625" style="2" hidden="1"/>
    <col min="268" max="515" width="10.88671875" style="2" hidden="1"/>
    <col min="516" max="516" width="1.44140625" style="2" hidden="1"/>
    <col min="517" max="517" width="9" style="2" hidden="1"/>
    <col min="518" max="518" width="15.109375" style="2" hidden="1"/>
    <col min="519" max="519" width="15.44140625" style="2" hidden="1"/>
    <col min="520" max="520" width="66.33203125" style="2" hidden="1"/>
    <col min="521" max="521" width="14.88671875" style="2" hidden="1"/>
    <col min="522" max="522" width="10.88671875" style="2" hidden="1"/>
    <col min="523" max="523" width="49.44140625" style="2" hidden="1"/>
    <col min="524" max="771" width="10.88671875" style="2" hidden="1"/>
    <col min="772" max="772" width="1.44140625" style="2" hidden="1"/>
    <col min="773" max="773" width="9" style="2" hidden="1"/>
    <col min="774" max="774" width="15.109375" style="2" hidden="1"/>
    <col min="775" max="775" width="15.44140625" style="2" hidden="1"/>
    <col min="776" max="776" width="66.33203125" style="2" hidden="1"/>
    <col min="777" max="777" width="14.88671875" style="2" hidden="1"/>
    <col min="778" max="778" width="10.88671875" style="2" hidden="1"/>
    <col min="779" max="779" width="49.44140625" style="2" hidden="1"/>
    <col min="780" max="1027" width="10.88671875" style="2" hidden="1"/>
    <col min="1028" max="1028" width="1.44140625" style="2" hidden="1"/>
    <col min="1029" max="1029" width="9" style="2" hidden="1"/>
    <col min="1030" max="1030" width="15.109375" style="2" hidden="1"/>
    <col min="1031" max="1031" width="15.44140625" style="2" hidden="1"/>
    <col min="1032" max="1032" width="66.33203125" style="2" hidden="1"/>
    <col min="1033" max="1033" width="14.88671875" style="2" hidden="1"/>
    <col min="1034" max="1034" width="10.88671875" style="2" hidden="1"/>
    <col min="1035" max="1035" width="49.44140625" style="2" hidden="1"/>
    <col min="1036" max="1283" width="10.88671875" style="2" hidden="1"/>
    <col min="1284" max="1284" width="1.44140625" style="2" hidden="1"/>
    <col min="1285" max="1285" width="9" style="2" hidden="1"/>
    <col min="1286" max="1286" width="15.109375" style="2" hidden="1"/>
    <col min="1287" max="1287" width="15.44140625" style="2" hidden="1"/>
    <col min="1288" max="1288" width="66.33203125" style="2" hidden="1"/>
    <col min="1289" max="1289" width="14.88671875" style="2" hidden="1"/>
    <col min="1290" max="1290" width="10.88671875" style="2" hidden="1"/>
    <col min="1291" max="1291" width="49.44140625" style="2" hidden="1"/>
    <col min="1292" max="1539" width="10.88671875" style="2" hidden="1"/>
    <col min="1540" max="1540" width="1.44140625" style="2" hidden="1"/>
    <col min="1541" max="1541" width="9" style="2" hidden="1"/>
    <col min="1542" max="1542" width="15.109375" style="2" hidden="1"/>
    <col min="1543" max="1543" width="15.44140625" style="2" hidden="1"/>
    <col min="1544" max="1544" width="66.33203125" style="2" hidden="1"/>
    <col min="1545" max="1545" width="14.88671875" style="2" hidden="1"/>
    <col min="1546" max="1546" width="10.88671875" style="2" hidden="1"/>
    <col min="1547" max="1547" width="49.44140625" style="2" hidden="1"/>
    <col min="1548" max="1795" width="10.88671875" style="2" hidden="1"/>
    <col min="1796" max="1796" width="1.44140625" style="2" hidden="1"/>
    <col min="1797" max="1797" width="9" style="2" hidden="1"/>
    <col min="1798" max="1798" width="15.109375" style="2" hidden="1"/>
    <col min="1799" max="1799" width="15.44140625" style="2" hidden="1"/>
    <col min="1800" max="1800" width="66.33203125" style="2" hidden="1"/>
    <col min="1801" max="1801" width="14.88671875" style="2" hidden="1"/>
    <col min="1802" max="1802" width="10.88671875" style="2" hidden="1"/>
    <col min="1803" max="1803" width="49.44140625" style="2" hidden="1"/>
    <col min="1804" max="2051" width="10.88671875" style="2" hidden="1"/>
    <col min="2052" max="2052" width="1.44140625" style="2" hidden="1"/>
    <col min="2053" max="2053" width="9" style="2" hidden="1"/>
    <col min="2054" max="2054" width="15.109375" style="2" hidden="1"/>
    <col min="2055" max="2055" width="15.44140625" style="2" hidden="1"/>
    <col min="2056" max="2056" width="66.33203125" style="2" hidden="1"/>
    <col min="2057" max="2057" width="14.88671875" style="2" hidden="1"/>
    <col min="2058" max="2058" width="10.88671875" style="2" hidden="1"/>
    <col min="2059" max="2059" width="49.44140625" style="2" hidden="1"/>
    <col min="2060" max="2307" width="10.88671875" style="2" hidden="1"/>
    <col min="2308" max="2308" width="1.44140625" style="2" hidden="1"/>
    <col min="2309" max="2309" width="9" style="2" hidden="1"/>
    <col min="2310" max="2310" width="15.109375" style="2" hidden="1"/>
    <col min="2311" max="2311" width="15.44140625" style="2" hidden="1"/>
    <col min="2312" max="2312" width="66.33203125" style="2" hidden="1"/>
    <col min="2313" max="2313" width="14.88671875" style="2" hidden="1"/>
    <col min="2314" max="2314" width="10.88671875" style="2" hidden="1"/>
    <col min="2315" max="2315" width="49.44140625" style="2" hidden="1"/>
    <col min="2316" max="2563" width="10.88671875" style="2" hidden="1"/>
    <col min="2564" max="2564" width="1.44140625" style="2" hidden="1"/>
    <col min="2565" max="2565" width="9" style="2" hidden="1"/>
    <col min="2566" max="2566" width="15.109375" style="2" hidden="1"/>
    <col min="2567" max="2567" width="15.44140625" style="2" hidden="1"/>
    <col min="2568" max="2568" width="66.33203125" style="2" hidden="1"/>
    <col min="2569" max="2569" width="14.88671875" style="2" hidden="1"/>
    <col min="2570" max="2570" width="10.88671875" style="2" hidden="1"/>
    <col min="2571" max="2571" width="49.44140625" style="2" hidden="1"/>
    <col min="2572" max="2819" width="10.88671875" style="2" hidden="1"/>
    <col min="2820" max="2820" width="1.44140625" style="2" hidden="1"/>
    <col min="2821" max="2821" width="9" style="2" hidden="1"/>
    <col min="2822" max="2822" width="15.109375" style="2" hidden="1"/>
    <col min="2823" max="2823" width="15.44140625" style="2" hidden="1"/>
    <col min="2824" max="2824" width="66.33203125" style="2" hidden="1"/>
    <col min="2825" max="2825" width="14.88671875" style="2" hidden="1"/>
    <col min="2826" max="2826" width="10.88671875" style="2" hidden="1"/>
    <col min="2827" max="2827" width="49.44140625" style="2" hidden="1"/>
    <col min="2828" max="3075" width="10.88671875" style="2" hidden="1"/>
    <col min="3076" max="3076" width="1.44140625" style="2" hidden="1"/>
    <col min="3077" max="3077" width="9" style="2" hidden="1"/>
    <col min="3078" max="3078" width="15.109375" style="2" hidden="1"/>
    <col min="3079" max="3079" width="15.44140625" style="2" hidden="1"/>
    <col min="3080" max="3080" width="66.33203125" style="2" hidden="1"/>
    <col min="3081" max="3081" width="14.88671875" style="2" hidden="1"/>
    <col min="3082" max="3082" width="10.88671875" style="2" hidden="1"/>
    <col min="3083" max="3083" width="49.44140625" style="2" hidden="1"/>
    <col min="3084" max="3331" width="10.88671875" style="2" hidden="1"/>
    <col min="3332" max="3332" width="1.44140625" style="2" hidden="1"/>
    <col min="3333" max="3333" width="9" style="2" hidden="1"/>
    <col min="3334" max="3334" width="15.109375" style="2" hidden="1"/>
    <col min="3335" max="3335" width="15.44140625" style="2" hidden="1"/>
    <col min="3336" max="3336" width="66.33203125" style="2" hidden="1"/>
    <col min="3337" max="3337" width="14.88671875" style="2" hidden="1"/>
    <col min="3338" max="3338" width="10.88671875" style="2" hidden="1"/>
    <col min="3339" max="3339" width="49.44140625" style="2" hidden="1"/>
    <col min="3340" max="3587" width="10.88671875" style="2" hidden="1"/>
    <col min="3588" max="3588" width="1.44140625" style="2" hidden="1"/>
    <col min="3589" max="3589" width="9" style="2" hidden="1"/>
    <col min="3590" max="3590" width="15.109375" style="2" hidden="1"/>
    <col min="3591" max="3591" width="15.44140625" style="2" hidden="1"/>
    <col min="3592" max="3592" width="66.33203125" style="2" hidden="1"/>
    <col min="3593" max="3593" width="14.88671875" style="2" hidden="1"/>
    <col min="3594" max="3594" width="10.88671875" style="2" hidden="1"/>
    <col min="3595" max="3595" width="49.44140625" style="2" hidden="1"/>
    <col min="3596" max="3843" width="10.88671875" style="2" hidden="1"/>
    <col min="3844" max="3844" width="1.44140625" style="2" hidden="1"/>
    <col min="3845" max="3845" width="9" style="2" hidden="1"/>
    <col min="3846" max="3846" width="15.109375" style="2" hidden="1"/>
    <col min="3847" max="3847" width="15.44140625" style="2" hidden="1"/>
    <col min="3848" max="3848" width="66.33203125" style="2" hidden="1"/>
    <col min="3849" max="3849" width="14.88671875" style="2" hidden="1"/>
    <col min="3850" max="3850" width="10.88671875" style="2" hidden="1"/>
    <col min="3851" max="3851" width="49.44140625" style="2" hidden="1"/>
    <col min="3852" max="4099" width="10.88671875" style="2" hidden="1"/>
    <col min="4100" max="4100" width="1.44140625" style="2" hidden="1"/>
    <col min="4101" max="4101" width="9" style="2" hidden="1"/>
    <col min="4102" max="4102" width="15.109375" style="2" hidden="1"/>
    <col min="4103" max="4103" width="15.44140625" style="2" hidden="1"/>
    <col min="4104" max="4104" width="66.33203125" style="2" hidden="1"/>
    <col min="4105" max="4105" width="14.88671875" style="2" hidden="1"/>
    <col min="4106" max="4106" width="10.88671875" style="2" hidden="1"/>
    <col min="4107" max="4107" width="49.44140625" style="2" hidden="1"/>
    <col min="4108" max="4355" width="10.88671875" style="2" hidden="1"/>
    <col min="4356" max="4356" width="1.44140625" style="2" hidden="1"/>
    <col min="4357" max="4357" width="9" style="2" hidden="1"/>
    <col min="4358" max="4358" width="15.109375" style="2" hidden="1"/>
    <col min="4359" max="4359" width="15.44140625" style="2" hidden="1"/>
    <col min="4360" max="4360" width="66.33203125" style="2" hidden="1"/>
    <col min="4361" max="4361" width="14.88671875" style="2" hidden="1"/>
    <col min="4362" max="4362" width="10.88671875" style="2" hidden="1"/>
    <col min="4363" max="4363" width="49.44140625" style="2" hidden="1"/>
    <col min="4364" max="4611" width="10.88671875" style="2" hidden="1"/>
    <col min="4612" max="4612" width="1.44140625" style="2" hidden="1"/>
    <col min="4613" max="4613" width="9" style="2" hidden="1"/>
    <col min="4614" max="4614" width="15.109375" style="2" hidden="1"/>
    <col min="4615" max="4615" width="15.44140625" style="2" hidden="1"/>
    <col min="4616" max="4616" width="66.33203125" style="2" hidden="1"/>
    <col min="4617" max="4617" width="14.88671875" style="2" hidden="1"/>
    <col min="4618" max="4618" width="10.88671875" style="2" hidden="1"/>
    <col min="4619" max="4619" width="49.44140625" style="2" hidden="1"/>
    <col min="4620" max="4867" width="10.88671875" style="2" hidden="1"/>
    <col min="4868" max="4868" width="1.44140625" style="2" hidden="1"/>
    <col min="4869" max="4869" width="9" style="2" hidden="1"/>
    <col min="4870" max="4870" width="15.109375" style="2" hidden="1"/>
    <col min="4871" max="4871" width="15.44140625" style="2" hidden="1"/>
    <col min="4872" max="4872" width="66.33203125" style="2" hidden="1"/>
    <col min="4873" max="4873" width="14.88671875" style="2" hidden="1"/>
    <col min="4874" max="4874" width="10.88671875" style="2" hidden="1"/>
    <col min="4875" max="4875" width="49.44140625" style="2" hidden="1"/>
    <col min="4876" max="5123" width="10.88671875" style="2" hidden="1"/>
    <col min="5124" max="5124" width="1.44140625" style="2" hidden="1"/>
    <col min="5125" max="5125" width="9" style="2" hidden="1"/>
    <col min="5126" max="5126" width="15.109375" style="2" hidden="1"/>
    <col min="5127" max="5127" width="15.44140625" style="2" hidden="1"/>
    <col min="5128" max="5128" width="66.33203125" style="2" hidden="1"/>
    <col min="5129" max="5129" width="14.88671875" style="2" hidden="1"/>
    <col min="5130" max="5130" width="10.88671875" style="2" hidden="1"/>
    <col min="5131" max="5131" width="49.44140625" style="2" hidden="1"/>
    <col min="5132" max="5379" width="10.88671875" style="2" hidden="1"/>
    <col min="5380" max="5380" width="1.44140625" style="2" hidden="1"/>
    <col min="5381" max="5381" width="9" style="2" hidden="1"/>
    <col min="5382" max="5382" width="15.109375" style="2" hidden="1"/>
    <col min="5383" max="5383" width="15.44140625" style="2" hidden="1"/>
    <col min="5384" max="5384" width="66.33203125" style="2" hidden="1"/>
    <col min="5385" max="5385" width="14.88671875" style="2" hidden="1"/>
    <col min="5386" max="5386" width="10.88671875" style="2" hidden="1"/>
    <col min="5387" max="5387" width="49.44140625" style="2" hidden="1"/>
    <col min="5388" max="5635" width="10.88671875" style="2" hidden="1"/>
    <col min="5636" max="5636" width="1.44140625" style="2" hidden="1"/>
    <col min="5637" max="5637" width="9" style="2" hidden="1"/>
    <col min="5638" max="5638" width="15.109375" style="2" hidden="1"/>
    <col min="5639" max="5639" width="15.44140625" style="2" hidden="1"/>
    <col min="5640" max="5640" width="66.33203125" style="2" hidden="1"/>
    <col min="5641" max="5641" width="14.88671875" style="2" hidden="1"/>
    <col min="5642" max="5642" width="10.88671875" style="2" hidden="1"/>
    <col min="5643" max="5643" width="49.44140625" style="2" hidden="1"/>
    <col min="5644" max="5891" width="10.88671875" style="2" hidden="1"/>
    <col min="5892" max="5892" width="1.44140625" style="2" hidden="1"/>
    <col min="5893" max="5893" width="9" style="2" hidden="1"/>
    <col min="5894" max="5894" width="15.109375" style="2" hidden="1"/>
    <col min="5895" max="5895" width="15.44140625" style="2" hidden="1"/>
    <col min="5896" max="5896" width="66.33203125" style="2" hidden="1"/>
    <col min="5897" max="5897" width="14.88671875" style="2" hidden="1"/>
    <col min="5898" max="5898" width="10.88671875" style="2" hidden="1"/>
    <col min="5899" max="5899" width="49.44140625" style="2" hidden="1"/>
    <col min="5900" max="6147" width="10.88671875" style="2" hidden="1"/>
    <col min="6148" max="6148" width="1.44140625" style="2" hidden="1"/>
    <col min="6149" max="6149" width="9" style="2" hidden="1"/>
    <col min="6150" max="6150" width="15.109375" style="2" hidden="1"/>
    <col min="6151" max="6151" width="15.44140625" style="2" hidden="1"/>
    <col min="6152" max="6152" width="66.33203125" style="2" hidden="1"/>
    <col min="6153" max="6153" width="14.88671875" style="2" hidden="1"/>
    <col min="6154" max="6154" width="10.88671875" style="2" hidden="1"/>
    <col min="6155" max="6155" width="49.44140625" style="2" hidden="1"/>
    <col min="6156" max="6403" width="10.88671875" style="2" hidden="1"/>
    <col min="6404" max="6404" width="1.44140625" style="2" hidden="1"/>
    <col min="6405" max="6405" width="9" style="2" hidden="1"/>
    <col min="6406" max="6406" width="15.109375" style="2" hidden="1"/>
    <col min="6407" max="6407" width="15.44140625" style="2" hidden="1"/>
    <col min="6408" max="6408" width="66.33203125" style="2" hidden="1"/>
    <col min="6409" max="6409" width="14.88671875" style="2" hidden="1"/>
    <col min="6410" max="6410" width="10.88671875" style="2" hidden="1"/>
    <col min="6411" max="6411" width="49.44140625" style="2" hidden="1"/>
    <col min="6412" max="6659" width="10.88671875" style="2" hidden="1"/>
    <col min="6660" max="6660" width="1.44140625" style="2" hidden="1"/>
    <col min="6661" max="6661" width="9" style="2" hidden="1"/>
    <col min="6662" max="6662" width="15.109375" style="2" hidden="1"/>
    <col min="6663" max="6663" width="15.44140625" style="2" hidden="1"/>
    <col min="6664" max="6664" width="66.33203125" style="2" hidden="1"/>
    <col min="6665" max="6665" width="14.88671875" style="2" hidden="1"/>
    <col min="6666" max="6666" width="10.88671875" style="2" hidden="1"/>
    <col min="6667" max="6667" width="49.44140625" style="2" hidden="1"/>
    <col min="6668" max="6915" width="10.88671875" style="2" hidden="1"/>
    <col min="6916" max="6916" width="1.44140625" style="2" hidden="1"/>
    <col min="6917" max="6917" width="9" style="2" hidden="1"/>
    <col min="6918" max="6918" width="15.109375" style="2" hidden="1"/>
    <col min="6919" max="6919" width="15.44140625" style="2" hidden="1"/>
    <col min="6920" max="6920" width="66.33203125" style="2" hidden="1"/>
    <col min="6921" max="6921" width="14.88671875" style="2" hidden="1"/>
    <col min="6922" max="6922" width="10.88671875" style="2" hidden="1"/>
    <col min="6923" max="6923" width="49.44140625" style="2" hidden="1"/>
    <col min="6924" max="7171" width="10.88671875" style="2" hidden="1"/>
    <col min="7172" max="7172" width="1.44140625" style="2" hidden="1"/>
    <col min="7173" max="7173" width="9" style="2" hidden="1"/>
    <col min="7174" max="7174" width="15.109375" style="2" hidden="1"/>
    <col min="7175" max="7175" width="15.44140625" style="2" hidden="1"/>
    <col min="7176" max="7176" width="66.33203125" style="2" hidden="1"/>
    <col min="7177" max="7177" width="14.88671875" style="2" hidden="1"/>
    <col min="7178" max="7178" width="10.88671875" style="2" hidden="1"/>
    <col min="7179" max="7179" width="49.44140625" style="2" hidden="1"/>
    <col min="7180" max="7427" width="10.88671875" style="2" hidden="1"/>
    <col min="7428" max="7428" width="1.44140625" style="2" hidden="1"/>
    <col min="7429" max="7429" width="9" style="2" hidden="1"/>
    <col min="7430" max="7430" width="15.109375" style="2" hidden="1"/>
    <col min="7431" max="7431" width="15.44140625" style="2" hidden="1"/>
    <col min="7432" max="7432" width="66.33203125" style="2" hidden="1"/>
    <col min="7433" max="7433" width="14.88671875" style="2" hidden="1"/>
    <col min="7434" max="7434" width="10.88671875" style="2" hidden="1"/>
    <col min="7435" max="7435" width="49.44140625" style="2" hidden="1"/>
    <col min="7436" max="7683" width="10.88671875" style="2" hidden="1"/>
    <col min="7684" max="7684" width="1.44140625" style="2" hidden="1"/>
    <col min="7685" max="7685" width="9" style="2" hidden="1"/>
    <col min="7686" max="7686" width="15.109375" style="2" hidden="1"/>
    <col min="7687" max="7687" width="15.44140625" style="2" hidden="1"/>
    <col min="7688" max="7688" width="66.33203125" style="2" hidden="1"/>
    <col min="7689" max="7689" width="14.88671875" style="2" hidden="1"/>
    <col min="7690" max="7690" width="10.88671875" style="2" hidden="1"/>
    <col min="7691" max="7691" width="49.44140625" style="2" hidden="1"/>
    <col min="7692" max="7939" width="10.88671875" style="2" hidden="1"/>
    <col min="7940" max="7940" width="1.44140625" style="2" hidden="1"/>
    <col min="7941" max="7941" width="9" style="2" hidden="1"/>
    <col min="7942" max="7942" width="15.109375" style="2" hidden="1"/>
    <col min="7943" max="7943" width="15.44140625" style="2" hidden="1"/>
    <col min="7944" max="7944" width="66.33203125" style="2" hidden="1"/>
    <col min="7945" max="7945" width="14.88671875" style="2" hidden="1"/>
    <col min="7946" max="7946" width="10.88671875" style="2" hidden="1"/>
    <col min="7947" max="7947" width="49.44140625" style="2" hidden="1"/>
    <col min="7948" max="8195" width="10.88671875" style="2" hidden="1"/>
    <col min="8196" max="8196" width="1.44140625" style="2" hidden="1"/>
    <col min="8197" max="8197" width="9" style="2" hidden="1"/>
    <col min="8198" max="8198" width="15.109375" style="2" hidden="1"/>
    <col min="8199" max="8199" width="15.44140625" style="2" hidden="1"/>
    <col min="8200" max="8200" width="66.33203125" style="2" hidden="1"/>
    <col min="8201" max="8201" width="14.88671875" style="2" hidden="1"/>
    <col min="8202" max="8202" width="10.88671875" style="2" hidden="1"/>
    <col min="8203" max="8203" width="49.44140625" style="2" hidden="1"/>
    <col min="8204" max="8451" width="10.88671875" style="2" hidden="1"/>
    <col min="8452" max="8452" width="1.44140625" style="2" hidden="1"/>
    <col min="8453" max="8453" width="9" style="2" hidden="1"/>
    <col min="8454" max="8454" width="15.109375" style="2" hidden="1"/>
    <col min="8455" max="8455" width="15.44140625" style="2" hidden="1"/>
    <col min="8456" max="8456" width="66.33203125" style="2" hidden="1"/>
    <col min="8457" max="8457" width="14.88671875" style="2" hidden="1"/>
    <col min="8458" max="8458" width="10.88671875" style="2" hidden="1"/>
    <col min="8459" max="8459" width="49.44140625" style="2" hidden="1"/>
    <col min="8460" max="8707" width="10.88671875" style="2" hidden="1"/>
    <col min="8708" max="8708" width="1.44140625" style="2" hidden="1"/>
    <col min="8709" max="8709" width="9" style="2" hidden="1"/>
    <col min="8710" max="8710" width="15.109375" style="2" hidden="1"/>
    <col min="8711" max="8711" width="15.44140625" style="2" hidden="1"/>
    <col min="8712" max="8712" width="66.33203125" style="2" hidden="1"/>
    <col min="8713" max="8713" width="14.88671875" style="2" hidden="1"/>
    <col min="8714" max="8714" width="10.88671875" style="2" hidden="1"/>
    <col min="8715" max="8715" width="49.44140625" style="2" hidden="1"/>
    <col min="8716" max="8963" width="10.88671875" style="2" hidden="1"/>
    <col min="8964" max="8964" width="1.44140625" style="2" hidden="1"/>
    <col min="8965" max="8965" width="9" style="2" hidden="1"/>
    <col min="8966" max="8966" width="15.109375" style="2" hidden="1"/>
    <col min="8967" max="8967" width="15.44140625" style="2" hidden="1"/>
    <col min="8968" max="8968" width="66.33203125" style="2" hidden="1"/>
    <col min="8969" max="8969" width="14.88671875" style="2" hidden="1"/>
    <col min="8970" max="8970" width="10.88671875" style="2" hidden="1"/>
    <col min="8971" max="8971" width="49.44140625" style="2" hidden="1"/>
    <col min="8972" max="9219" width="10.88671875" style="2" hidden="1"/>
    <col min="9220" max="9220" width="1.44140625" style="2" hidden="1"/>
    <col min="9221" max="9221" width="9" style="2" hidden="1"/>
    <col min="9222" max="9222" width="15.109375" style="2" hidden="1"/>
    <col min="9223" max="9223" width="15.44140625" style="2" hidden="1"/>
    <col min="9224" max="9224" width="66.33203125" style="2" hidden="1"/>
    <col min="9225" max="9225" width="14.88671875" style="2" hidden="1"/>
    <col min="9226" max="9226" width="10.88671875" style="2" hidden="1"/>
    <col min="9227" max="9227" width="49.44140625" style="2" hidden="1"/>
    <col min="9228" max="9475" width="10.88671875" style="2" hidden="1"/>
    <col min="9476" max="9476" width="1.44140625" style="2" hidden="1"/>
    <col min="9477" max="9477" width="9" style="2" hidden="1"/>
    <col min="9478" max="9478" width="15.109375" style="2" hidden="1"/>
    <col min="9479" max="9479" width="15.44140625" style="2" hidden="1"/>
    <col min="9480" max="9480" width="66.33203125" style="2" hidden="1"/>
    <col min="9481" max="9481" width="14.88671875" style="2" hidden="1"/>
    <col min="9482" max="9482" width="10.88671875" style="2" hidden="1"/>
    <col min="9483" max="9483" width="49.44140625" style="2" hidden="1"/>
    <col min="9484" max="9731" width="10.88671875" style="2" hidden="1"/>
    <col min="9732" max="9732" width="1.44140625" style="2" hidden="1"/>
    <col min="9733" max="9733" width="9" style="2" hidden="1"/>
    <col min="9734" max="9734" width="15.109375" style="2" hidden="1"/>
    <col min="9735" max="9735" width="15.44140625" style="2" hidden="1"/>
    <col min="9736" max="9736" width="66.33203125" style="2" hidden="1"/>
    <col min="9737" max="9737" width="14.88671875" style="2" hidden="1"/>
    <col min="9738" max="9738" width="10.88671875" style="2" hidden="1"/>
    <col min="9739" max="9739" width="49.44140625" style="2" hidden="1"/>
    <col min="9740" max="9987" width="10.88671875" style="2" hidden="1"/>
    <col min="9988" max="9988" width="1.44140625" style="2" hidden="1"/>
    <col min="9989" max="9989" width="9" style="2" hidden="1"/>
    <col min="9990" max="9990" width="15.109375" style="2" hidden="1"/>
    <col min="9991" max="9991" width="15.44140625" style="2" hidden="1"/>
    <col min="9992" max="9992" width="66.33203125" style="2" hidden="1"/>
    <col min="9993" max="9993" width="14.88671875" style="2" hidden="1"/>
    <col min="9994" max="9994" width="10.88671875" style="2" hidden="1"/>
    <col min="9995" max="9995" width="49.44140625" style="2" hidden="1"/>
    <col min="9996" max="10243" width="10.88671875" style="2" hidden="1"/>
    <col min="10244" max="10244" width="1.44140625" style="2" hidden="1"/>
    <col min="10245" max="10245" width="9" style="2" hidden="1"/>
    <col min="10246" max="10246" width="15.109375" style="2" hidden="1"/>
    <col min="10247" max="10247" width="15.44140625" style="2" hidden="1"/>
    <col min="10248" max="10248" width="66.33203125" style="2" hidden="1"/>
    <col min="10249" max="10249" width="14.88671875" style="2" hidden="1"/>
    <col min="10250" max="10250" width="10.88671875" style="2" hidden="1"/>
    <col min="10251" max="10251" width="49.44140625" style="2" hidden="1"/>
    <col min="10252" max="10499" width="10.88671875" style="2" hidden="1"/>
    <col min="10500" max="10500" width="1.44140625" style="2" hidden="1"/>
    <col min="10501" max="10501" width="9" style="2" hidden="1"/>
    <col min="10502" max="10502" width="15.109375" style="2" hidden="1"/>
    <col min="10503" max="10503" width="15.44140625" style="2" hidden="1"/>
    <col min="10504" max="10504" width="66.33203125" style="2" hidden="1"/>
    <col min="10505" max="10505" width="14.88671875" style="2" hidden="1"/>
    <col min="10506" max="10506" width="10.88671875" style="2" hidden="1"/>
    <col min="10507" max="10507" width="49.44140625" style="2" hidden="1"/>
    <col min="10508" max="10755" width="10.88671875" style="2" hidden="1"/>
    <col min="10756" max="10756" width="1.44140625" style="2" hidden="1"/>
    <col min="10757" max="10757" width="9" style="2" hidden="1"/>
    <col min="10758" max="10758" width="15.109375" style="2" hidden="1"/>
    <col min="10759" max="10759" width="15.44140625" style="2" hidden="1"/>
    <col min="10760" max="10760" width="66.33203125" style="2" hidden="1"/>
    <col min="10761" max="10761" width="14.88671875" style="2" hidden="1"/>
    <col min="10762" max="10762" width="10.88671875" style="2" hidden="1"/>
    <col min="10763" max="10763" width="49.44140625" style="2" hidden="1"/>
    <col min="10764" max="11011" width="10.88671875" style="2" hidden="1"/>
    <col min="11012" max="11012" width="1.44140625" style="2" hidden="1"/>
    <col min="11013" max="11013" width="9" style="2" hidden="1"/>
    <col min="11014" max="11014" width="15.109375" style="2" hidden="1"/>
    <col min="11015" max="11015" width="15.44140625" style="2" hidden="1"/>
    <col min="11016" max="11016" width="66.33203125" style="2" hidden="1"/>
    <col min="11017" max="11017" width="14.88671875" style="2" hidden="1"/>
    <col min="11018" max="11018" width="10.88671875" style="2" hidden="1"/>
    <col min="11019" max="11019" width="49.44140625" style="2" hidden="1"/>
    <col min="11020" max="11267" width="10.88671875" style="2" hidden="1"/>
    <col min="11268" max="11268" width="1.44140625" style="2" hidden="1"/>
    <col min="11269" max="11269" width="9" style="2" hidden="1"/>
    <col min="11270" max="11270" width="15.109375" style="2" hidden="1"/>
    <col min="11271" max="11271" width="15.44140625" style="2" hidden="1"/>
    <col min="11272" max="11272" width="66.33203125" style="2" hidden="1"/>
    <col min="11273" max="11273" width="14.88671875" style="2" hidden="1"/>
    <col min="11274" max="11274" width="10.88671875" style="2" hidden="1"/>
    <col min="11275" max="11275" width="49.44140625" style="2" hidden="1"/>
    <col min="11276" max="11523" width="10.88671875" style="2" hidden="1"/>
    <col min="11524" max="11524" width="1.44140625" style="2" hidden="1"/>
    <col min="11525" max="11525" width="9" style="2" hidden="1"/>
    <col min="11526" max="11526" width="15.109375" style="2" hidden="1"/>
    <col min="11527" max="11527" width="15.44140625" style="2" hidden="1"/>
    <col min="11528" max="11528" width="66.33203125" style="2" hidden="1"/>
    <col min="11529" max="11529" width="14.88671875" style="2" hidden="1"/>
    <col min="11530" max="11530" width="10.88671875" style="2" hidden="1"/>
    <col min="11531" max="11531" width="49.44140625" style="2" hidden="1"/>
    <col min="11532" max="11779" width="10.88671875" style="2" hidden="1"/>
    <col min="11780" max="11780" width="1.44140625" style="2" hidden="1"/>
    <col min="11781" max="11781" width="9" style="2" hidden="1"/>
    <col min="11782" max="11782" width="15.109375" style="2" hidden="1"/>
    <col min="11783" max="11783" width="15.44140625" style="2" hidden="1"/>
    <col min="11784" max="11784" width="66.33203125" style="2" hidden="1"/>
    <col min="11785" max="11785" width="14.88671875" style="2" hidden="1"/>
    <col min="11786" max="11786" width="10.88671875" style="2" hidden="1"/>
    <col min="11787" max="11787" width="49.44140625" style="2" hidden="1"/>
    <col min="11788" max="12035" width="10.88671875" style="2" hidden="1"/>
    <col min="12036" max="12036" width="1.44140625" style="2" hidden="1"/>
    <col min="12037" max="12037" width="9" style="2" hidden="1"/>
    <col min="12038" max="12038" width="15.109375" style="2" hidden="1"/>
    <col min="12039" max="12039" width="15.44140625" style="2" hidden="1"/>
    <col min="12040" max="12040" width="66.33203125" style="2" hidden="1"/>
    <col min="12041" max="12041" width="14.88671875" style="2" hidden="1"/>
    <col min="12042" max="12042" width="10.88671875" style="2" hidden="1"/>
    <col min="12043" max="12043" width="49.44140625" style="2" hidden="1"/>
    <col min="12044" max="12291" width="10.88671875" style="2" hidden="1"/>
    <col min="12292" max="12292" width="1.44140625" style="2" hidden="1"/>
    <col min="12293" max="12293" width="9" style="2" hidden="1"/>
    <col min="12294" max="12294" width="15.109375" style="2" hidden="1"/>
    <col min="12295" max="12295" width="15.44140625" style="2" hidden="1"/>
    <col min="12296" max="12296" width="66.33203125" style="2" hidden="1"/>
    <col min="12297" max="12297" width="14.88671875" style="2" hidden="1"/>
    <col min="12298" max="12298" width="10.88671875" style="2" hidden="1"/>
    <col min="12299" max="12299" width="49.44140625" style="2" hidden="1"/>
    <col min="12300" max="12547" width="10.88671875" style="2" hidden="1"/>
    <col min="12548" max="12548" width="1.44140625" style="2" hidden="1"/>
    <col min="12549" max="12549" width="9" style="2" hidden="1"/>
    <col min="12550" max="12550" width="15.109375" style="2" hidden="1"/>
    <col min="12551" max="12551" width="15.44140625" style="2" hidden="1"/>
    <col min="12552" max="12552" width="66.33203125" style="2" hidden="1"/>
    <col min="12553" max="12553" width="14.88671875" style="2" hidden="1"/>
    <col min="12554" max="12554" width="10.88671875" style="2" hidden="1"/>
    <col min="12555" max="12555" width="49.44140625" style="2" hidden="1"/>
    <col min="12556" max="12803" width="10.88671875" style="2" hidden="1"/>
    <col min="12804" max="12804" width="1.44140625" style="2" hidden="1"/>
    <col min="12805" max="12805" width="9" style="2" hidden="1"/>
    <col min="12806" max="12806" width="15.109375" style="2" hidden="1"/>
    <col min="12807" max="12807" width="15.44140625" style="2" hidden="1"/>
    <col min="12808" max="12808" width="66.33203125" style="2" hidden="1"/>
    <col min="12809" max="12809" width="14.88671875" style="2" hidden="1"/>
    <col min="12810" max="12810" width="10.88671875" style="2" hidden="1"/>
    <col min="12811" max="12811" width="49.44140625" style="2" hidden="1"/>
    <col min="12812" max="13059" width="10.88671875" style="2" hidden="1"/>
    <col min="13060" max="13060" width="1.44140625" style="2" hidden="1"/>
    <col min="13061" max="13061" width="9" style="2" hidden="1"/>
    <col min="13062" max="13062" width="15.109375" style="2" hidden="1"/>
    <col min="13063" max="13063" width="15.44140625" style="2" hidden="1"/>
    <col min="13064" max="13064" width="66.33203125" style="2" hidden="1"/>
    <col min="13065" max="13065" width="14.88671875" style="2" hidden="1"/>
    <col min="13066" max="13066" width="10.88671875" style="2" hidden="1"/>
    <col min="13067" max="13067" width="49.44140625" style="2" hidden="1"/>
    <col min="13068" max="13315" width="10.88671875" style="2" hidden="1"/>
    <col min="13316" max="13316" width="1.44140625" style="2" hidden="1"/>
    <col min="13317" max="13317" width="9" style="2" hidden="1"/>
    <col min="13318" max="13318" width="15.109375" style="2" hidden="1"/>
    <col min="13319" max="13319" width="15.44140625" style="2" hidden="1"/>
    <col min="13320" max="13320" width="66.33203125" style="2" hidden="1"/>
    <col min="13321" max="13321" width="14.88671875" style="2" hidden="1"/>
    <col min="13322" max="13322" width="10.88671875" style="2" hidden="1"/>
    <col min="13323" max="13323" width="49.44140625" style="2" hidden="1"/>
    <col min="13324" max="13571" width="10.88671875" style="2" hidden="1"/>
    <col min="13572" max="13572" width="1.44140625" style="2" hidden="1"/>
    <col min="13573" max="13573" width="9" style="2" hidden="1"/>
    <col min="13574" max="13574" width="15.109375" style="2" hidden="1"/>
    <col min="13575" max="13575" width="15.44140625" style="2" hidden="1"/>
    <col min="13576" max="13576" width="66.33203125" style="2" hidden="1"/>
    <col min="13577" max="13577" width="14.88671875" style="2" hidden="1"/>
    <col min="13578" max="13578" width="10.88671875" style="2" hidden="1"/>
    <col min="13579" max="13579" width="49.44140625" style="2" hidden="1"/>
    <col min="13580" max="13827" width="10.88671875" style="2" hidden="1"/>
    <col min="13828" max="13828" width="1.44140625" style="2" hidden="1"/>
    <col min="13829" max="13829" width="9" style="2" hidden="1"/>
    <col min="13830" max="13830" width="15.109375" style="2" hidden="1"/>
    <col min="13831" max="13831" width="15.44140625" style="2" hidden="1"/>
    <col min="13832" max="13832" width="66.33203125" style="2" hidden="1"/>
    <col min="13833" max="13833" width="14.88671875" style="2" hidden="1"/>
    <col min="13834" max="13834" width="10.88671875" style="2" hidden="1"/>
    <col min="13835" max="13835" width="49.44140625" style="2" hidden="1"/>
    <col min="13836" max="14083" width="10.88671875" style="2" hidden="1"/>
    <col min="14084" max="14084" width="1.44140625" style="2" hidden="1"/>
    <col min="14085" max="14085" width="9" style="2" hidden="1"/>
    <col min="14086" max="14086" width="15.109375" style="2" hidden="1"/>
    <col min="14087" max="14087" width="15.44140625" style="2" hidden="1"/>
    <col min="14088" max="14088" width="66.33203125" style="2" hidden="1"/>
    <col min="14089" max="14089" width="14.88671875" style="2" hidden="1"/>
    <col min="14090" max="14090" width="10.88671875" style="2" hidden="1"/>
    <col min="14091" max="14091" width="49.44140625" style="2" hidden="1"/>
    <col min="14092" max="14339" width="10.88671875" style="2" hidden="1"/>
    <col min="14340" max="14340" width="1.44140625" style="2" hidden="1"/>
    <col min="14341" max="14341" width="9" style="2" hidden="1"/>
    <col min="14342" max="14342" width="15.109375" style="2" hidden="1"/>
    <col min="14343" max="14343" width="15.44140625" style="2" hidden="1"/>
    <col min="14344" max="14344" width="66.33203125" style="2" hidden="1"/>
    <col min="14345" max="14345" width="14.88671875" style="2" hidden="1"/>
    <col min="14346" max="14346" width="10.88671875" style="2" hidden="1"/>
    <col min="14347" max="14347" width="49.44140625" style="2" hidden="1"/>
    <col min="14348" max="14595" width="10.88671875" style="2" hidden="1"/>
    <col min="14596" max="14596" width="1.44140625" style="2" hidden="1"/>
    <col min="14597" max="14597" width="9" style="2" hidden="1"/>
    <col min="14598" max="14598" width="15.109375" style="2" hidden="1"/>
    <col min="14599" max="14599" width="15.44140625" style="2" hidden="1"/>
    <col min="14600" max="14600" width="66.33203125" style="2" hidden="1"/>
    <col min="14601" max="14601" width="14.88671875" style="2" hidden="1"/>
    <col min="14602" max="14602" width="10.88671875" style="2" hidden="1"/>
    <col min="14603" max="14603" width="49.44140625" style="2" hidden="1"/>
    <col min="14604" max="14851" width="10.88671875" style="2" hidden="1"/>
    <col min="14852" max="14852" width="1.44140625" style="2" hidden="1"/>
    <col min="14853" max="14853" width="9" style="2" hidden="1"/>
    <col min="14854" max="14854" width="15.109375" style="2" hidden="1"/>
    <col min="14855" max="14855" width="15.44140625" style="2" hidden="1"/>
    <col min="14856" max="14856" width="66.33203125" style="2" hidden="1"/>
    <col min="14857" max="14857" width="14.88671875" style="2" hidden="1"/>
    <col min="14858" max="14858" width="10.88671875" style="2" hidden="1"/>
    <col min="14859" max="14859" width="49.44140625" style="2" hidden="1"/>
    <col min="14860" max="15107" width="10.88671875" style="2" hidden="1"/>
    <col min="15108" max="15108" width="1.44140625" style="2" hidden="1"/>
    <col min="15109" max="15109" width="9" style="2" hidden="1"/>
    <col min="15110" max="15110" width="15.109375" style="2" hidden="1"/>
    <col min="15111" max="15111" width="15.44140625" style="2" hidden="1"/>
    <col min="15112" max="15112" width="66.33203125" style="2" hidden="1"/>
    <col min="15113" max="15113" width="14.88671875" style="2" hidden="1"/>
    <col min="15114" max="15114" width="10.88671875" style="2" hidden="1"/>
    <col min="15115" max="15115" width="49.44140625" style="2" hidden="1"/>
    <col min="15116" max="15363" width="10.88671875" style="2" hidden="1"/>
    <col min="15364" max="15364" width="1.44140625" style="2" hidden="1"/>
    <col min="15365" max="15365" width="9" style="2" hidden="1"/>
    <col min="15366" max="15366" width="15.109375" style="2" hidden="1"/>
    <col min="15367" max="15367" width="15.44140625" style="2" hidden="1"/>
    <col min="15368" max="15368" width="66.33203125" style="2" hidden="1"/>
    <col min="15369" max="15369" width="14.88671875" style="2" hidden="1"/>
    <col min="15370" max="15370" width="10.88671875" style="2" hidden="1"/>
    <col min="15371" max="15371" width="49.44140625" style="2" hidden="1"/>
    <col min="15372" max="15619" width="10.88671875" style="2" hidden="1"/>
    <col min="15620" max="15620" width="1.44140625" style="2" hidden="1"/>
    <col min="15621" max="15621" width="9" style="2" hidden="1"/>
    <col min="15622" max="15622" width="15.109375" style="2" hidden="1"/>
    <col min="15623" max="15623" width="15.44140625" style="2" hidden="1"/>
    <col min="15624" max="15624" width="66.33203125" style="2" hidden="1"/>
    <col min="15625" max="15625" width="14.88671875" style="2" hidden="1"/>
    <col min="15626" max="15626" width="10.88671875" style="2" hidden="1"/>
    <col min="15627" max="15627" width="49.44140625" style="2" hidden="1"/>
    <col min="15628" max="15875" width="10.88671875" style="2" hidden="1"/>
    <col min="15876" max="15876" width="1.44140625" style="2" hidden="1"/>
    <col min="15877" max="15877" width="9" style="2" hidden="1"/>
    <col min="15878" max="15878" width="15.109375" style="2" hidden="1"/>
    <col min="15879" max="15879" width="15.44140625" style="2" hidden="1"/>
    <col min="15880" max="15880" width="66.33203125" style="2" hidden="1"/>
    <col min="15881" max="15881" width="14.88671875" style="2" hidden="1"/>
    <col min="15882" max="15882" width="10.88671875" style="2" hidden="1"/>
    <col min="15883" max="15883" width="49.44140625" style="2" hidden="1"/>
    <col min="15884" max="16131" width="10.88671875" style="2" hidden="1"/>
    <col min="16132" max="16132" width="1.44140625" style="2" hidden="1"/>
    <col min="16133" max="16133" width="9" style="2" hidden="1"/>
    <col min="16134" max="16134" width="15.109375" style="2" hidden="1"/>
    <col min="16135" max="16135" width="15.44140625" style="2" hidden="1"/>
    <col min="16136" max="16136" width="66.33203125" style="2" hidden="1"/>
    <col min="16137" max="16137" width="14.88671875" style="2" hidden="1"/>
    <col min="16138" max="16138" width="10.88671875" style="2" hidden="1"/>
    <col min="16139" max="16139" width="49.44140625" style="2" hidden="1"/>
    <col min="16140" max="16384" width="10.88671875" style="2" hidden="1"/>
  </cols>
  <sheetData>
    <row r="1" spans="1:11" ht="23.25" customHeight="1" x14ac:dyDescent="0.3">
      <c r="B1" s="38"/>
    </row>
    <row r="2" spans="1:11" ht="47.25" customHeight="1" x14ac:dyDescent="0.25">
      <c r="A2" s="1"/>
      <c r="B2" s="567" t="s">
        <v>500</v>
      </c>
      <c r="C2" s="568"/>
      <c r="D2" s="568"/>
      <c r="E2" s="568"/>
      <c r="F2" s="568"/>
      <c r="G2" s="568"/>
      <c r="H2" s="568"/>
      <c r="I2" s="569"/>
    </row>
    <row r="3" spans="1:11" ht="19.5" customHeight="1" x14ac:dyDescent="0.25">
      <c r="A3" s="1"/>
      <c r="B3" s="570"/>
      <c r="C3" s="571"/>
      <c r="D3" s="571"/>
      <c r="E3" s="571"/>
      <c r="F3" s="571"/>
      <c r="G3" s="571"/>
      <c r="H3" s="571"/>
      <c r="I3" s="572"/>
    </row>
    <row r="4" spans="1:11" s="20" customFormat="1" ht="18" customHeight="1" x14ac:dyDescent="0.3">
      <c r="A4" s="3"/>
      <c r="B4" s="4"/>
      <c r="C4" s="3"/>
      <c r="D4" s="21"/>
      <c r="E4" s="573" t="s">
        <v>323</v>
      </c>
      <c r="F4" s="573"/>
      <c r="G4" s="21"/>
      <c r="H4" s="574" t="s">
        <v>324</v>
      </c>
      <c r="I4" s="575"/>
    </row>
    <row r="5" spans="1:11" s="20" customFormat="1" ht="18" x14ac:dyDescent="0.3">
      <c r="A5" s="3"/>
      <c r="B5" s="370" t="s">
        <v>325</v>
      </c>
      <c r="C5" s="371" t="s">
        <v>303</v>
      </c>
      <c r="D5" s="49"/>
      <c r="E5" s="372">
        <v>1</v>
      </c>
      <c r="F5" s="373" t="s">
        <v>326</v>
      </c>
      <c r="G5" s="49"/>
      <c r="H5" s="48" t="s">
        <v>327</v>
      </c>
      <c r="I5" s="22" t="s">
        <v>328</v>
      </c>
    </row>
    <row r="6" spans="1:11" s="20" customFormat="1" ht="18" x14ac:dyDescent="0.3">
      <c r="A6" s="3"/>
      <c r="B6" s="370" t="s">
        <v>329</v>
      </c>
      <c r="C6" s="374">
        <v>45505</v>
      </c>
      <c r="D6" s="49"/>
      <c r="E6" s="372">
        <v>2</v>
      </c>
      <c r="F6" s="373" t="s">
        <v>330</v>
      </c>
      <c r="G6" s="49"/>
      <c r="H6" s="375" t="s">
        <v>331</v>
      </c>
      <c r="I6" s="376" t="s">
        <v>332</v>
      </c>
    </row>
    <row r="7" spans="1:11" s="20" customFormat="1" ht="18" x14ac:dyDescent="0.3">
      <c r="A7" s="3"/>
      <c r="B7" s="370" t="s">
        <v>333</v>
      </c>
      <c r="C7" s="371" t="s">
        <v>334</v>
      </c>
      <c r="D7" s="49"/>
      <c r="E7" s="372">
        <v>3</v>
      </c>
      <c r="F7" s="373" t="s">
        <v>335</v>
      </c>
      <c r="G7" s="49"/>
      <c r="H7" s="375" t="s">
        <v>336</v>
      </c>
      <c r="I7" s="376" t="s">
        <v>337</v>
      </c>
    </row>
    <row r="8" spans="1:11" s="20" customFormat="1" ht="18" x14ac:dyDescent="0.3">
      <c r="A8" s="3"/>
      <c r="B8" s="195" t="s">
        <v>338</v>
      </c>
      <c r="C8" s="196" t="s">
        <v>501</v>
      </c>
      <c r="D8" s="49"/>
      <c r="E8" s="372">
        <v>4</v>
      </c>
      <c r="F8" s="373" t="s">
        <v>340</v>
      </c>
      <c r="G8" s="49"/>
      <c r="H8" s="375" t="s">
        <v>341</v>
      </c>
      <c r="I8" s="376" t="s">
        <v>342</v>
      </c>
    </row>
    <row r="9" spans="1:11" ht="18" x14ac:dyDescent="0.3">
      <c r="B9" s="197"/>
      <c r="C9" s="197"/>
      <c r="D9" s="194"/>
      <c r="E9" s="372">
        <v>5</v>
      </c>
      <c r="F9" s="373" t="s">
        <v>343</v>
      </c>
      <c r="G9" s="49"/>
      <c r="H9" s="375" t="s">
        <v>344</v>
      </c>
      <c r="I9" s="376" t="s">
        <v>345</v>
      </c>
    </row>
    <row r="10" spans="1:11" ht="20.25" customHeight="1" x14ac:dyDescent="0.3">
      <c r="B10" s="6"/>
      <c r="C10" s="579"/>
      <c r="D10" s="579"/>
      <c r="E10" s="579"/>
      <c r="F10" s="579"/>
      <c r="G10" s="579"/>
      <c r="H10" s="579"/>
      <c r="I10" s="30"/>
      <c r="K10" s="29"/>
    </row>
    <row r="11" spans="1:11" ht="22.5" customHeight="1" x14ac:dyDescent="0.3">
      <c r="B11" s="555" t="s">
        <v>502</v>
      </c>
      <c r="C11" s="556"/>
      <c r="D11" s="556"/>
      <c r="E11" s="556"/>
      <c r="F11" s="556"/>
      <c r="G11" s="556"/>
      <c r="H11" s="557"/>
      <c r="I11" s="385" t="s">
        <v>347</v>
      </c>
    </row>
    <row r="12" spans="1:11" ht="47.25" customHeight="1" outlineLevel="1" collapsed="1" x14ac:dyDescent="0.3">
      <c r="B12" s="391">
        <v>1</v>
      </c>
      <c r="C12" s="615" t="s">
        <v>503</v>
      </c>
      <c r="D12" s="615"/>
      <c r="E12" s="615"/>
      <c r="F12" s="615"/>
      <c r="G12" s="615"/>
      <c r="H12" s="615"/>
      <c r="I12" s="392">
        <f>IFERROR(AVERAGE(I13:I16),0)/5</f>
        <v>0.35</v>
      </c>
    </row>
    <row r="13" spans="1:11" ht="47.25" hidden="1" customHeight="1" outlineLevel="2" x14ac:dyDescent="0.3">
      <c r="B13" s="393" t="s">
        <v>349</v>
      </c>
      <c r="C13" s="627" t="s">
        <v>504</v>
      </c>
      <c r="D13" s="627"/>
      <c r="E13" s="627"/>
      <c r="F13" s="627"/>
      <c r="G13" s="627"/>
      <c r="H13" s="627"/>
      <c r="I13" s="43">
        <v>1</v>
      </c>
    </row>
    <row r="14" spans="1:11" ht="47.25" hidden="1" customHeight="1" outlineLevel="2" x14ac:dyDescent="0.3">
      <c r="B14" s="393" t="s">
        <v>351</v>
      </c>
      <c r="C14" s="627" t="s">
        <v>505</v>
      </c>
      <c r="D14" s="627"/>
      <c r="E14" s="627"/>
      <c r="F14" s="627"/>
      <c r="G14" s="627"/>
      <c r="H14" s="627"/>
      <c r="I14" s="43">
        <v>2</v>
      </c>
    </row>
    <row r="15" spans="1:11" ht="47.25" hidden="1" customHeight="1" outlineLevel="2" x14ac:dyDescent="0.3">
      <c r="B15" s="393" t="s">
        <v>353</v>
      </c>
      <c r="C15" s="627" t="s">
        <v>506</v>
      </c>
      <c r="D15" s="627"/>
      <c r="E15" s="627"/>
      <c r="F15" s="627"/>
      <c r="G15" s="627"/>
      <c r="H15" s="627"/>
      <c r="I15" s="43">
        <v>1</v>
      </c>
    </row>
    <row r="16" spans="1:11" ht="47.25" hidden="1" customHeight="1" outlineLevel="2" x14ac:dyDescent="0.3">
      <c r="B16" s="393" t="s">
        <v>355</v>
      </c>
      <c r="C16" s="627" t="s">
        <v>507</v>
      </c>
      <c r="D16" s="627"/>
      <c r="E16" s="627"/>
      <c r="F16" s="627"/>
      <c r="G16" s="627"/>
      <c r="H16" s="627"/>
      <c r="I16" s="43">
        <v>3</v>
      </c>
    </row>
    <row r="17" spans="2:9" ht="55.5" customHeight="1" outlineLevel="1" collapsed="1" x14ac:dyDescent="0.3">
      <c r="B17" s="391">
        <v>2</v>
      </c>
      <c r="C17" s="615" t="s">
        <v>508</v>
      </c>
      <c r="D17" s="615"/>
      <c r="E17" s="615"/>
      <c r="F17" s="615"/>
      <c r="G17" s="615"/>
      <c r="H17" s="615"/>
      <c r="I17" s="392">
        <f>IFERROR(AVERAGE(I18:I22),0)/5</f>
        <v>0.52</v>
      </c>
    </row>
    <row r="18" spans="2:9" ht="52.5" hidden="1" customHeight="1" outlineLevel="2" x14ac:dyDescent="0.3">
      <c r="B18" s="393" t="s">
        <v>358</v>
      </c>
      <c r="C18" s="627" t="s">
        <v>509</v>
      </c>
      <c r="D18" s="627"/>
      <c r="E18" s="627"/>
      <c r="F18" s="627"/>
      <c r="G18" s="627"/>
      <c r="H18" s="627"/>
      <c r="I18" s="43">
        <v>3</v>
      </c>
    </row>
    <row r="19" spans="2:9" ht="57" hidden="1" customHeight="1" outlineLevel="2" x14ac:dyDescent="0.3">
      <c r="B19" s="393" t="s">
        <v>360</v>
      </c>
      <c r="C19" s="627" t="s">
        <v>510</v>
      </c>
      <c r="D19" s="627"/>
      <c r="E19" s="627"/>
      <c r="F19" s="627"/>
      <c r="G19" s="627"/>
      <c r="H19" s="627"/>
      <c r="I19" s="43">
        <v>2</v>
      </c>
    </row>
    <row r="20" spans="2:9" ht="47.25" hidden="1" customHeight="1" outlineLevel="2" x14ac:dyDescent="0.3">
      <c r="B20" s="393" t="s">
        <v>446</v>
      </c>
      <c r="C20" s="627" t="s">
        <v>511</v>
      </c>
      <c r="D20" s="627"/>
      <c r="E20" s="627"/>
      <c r="F20" s="627"/>
      <c r="G20" s="627"/>
      <c r="H20" s="627"/>
      <c r="I20" s="43">
        <v>2</v>
      </c>
    </row>
    <row r="21" spans="2:9" ht="47.25" hidden="1" customHeight="1" outlineLevel="2" x14ac:dyDescent="0.3">
      <c r="B21" s="393" t="s">
        <v>512</v>
      </c>
      <c r="C21" s="627" t="s">
        <v>513</v>
      </c>
      <c r="D21" s="627"/>
      <c r="E21" s="627"/>
      <c r="F21" s="627"/>
      <c r="G21" s="627"/>
      <c r="H21" s="627"/>
      <c r="I21" s="43">
        <v>3</v>
      </c>
    </row>
    <row r="22" spans="2:9" ht="47.25" hidden="1" customHeight="1" outlineLevel="2" x14ac:dyDescent="0.3">
      <c r="B22" s="393" t="s">
        <v>514</v>
      </c>
      <c r="C22" s="627" t="s">
        <v>515</v>
      </c>
      <c r="D22" s="627"/>
      <c r="E22" s="627"/>
      <c r="F22" s="627"/>
      <c r="G22" s="627"/>
      <c r="H22" s="627"/>
      <c r="I22" s="43">
        <v>3</v>
      </c>
    </row>
    <row r="23" spans="2:9" ht="47.25" customHeight="1" outlineLevel="1" collapsed="1" x14ac:dyDescent="0.3">
      <c r="B23" s="391">
        <v>3</v>
      </c>
      <c r="C23" s="615" t="s">
        <v>516</v>
      </c>
      <c r="D23" s="615"/>
      <c r="E23" s="615"/>
      <c r="F23" s="615"/>
      <c r="G23" s="615"/>
      <c r="H23" s="615"/>
      <c r="I23" s="392">
        <f>IFERROR(AVERAGE(I24:I27),0)/5</f>
        <v>0.45</v>
      </c>
    </row>
    <row r="24" spans="2:9" ht="47.25" hidden="1" customHeight="1" outlineLevel="2" x14ac:dyDescent="0.3">
      <c r="B24" s="393" t="s">
        <v>363</v>
      </c>
      <c r="C24" s="627" t="s">
        <v>517</v>
      </c>
      <c r="D24" s="627"/>
      <c r="E24" s="627"/>
      <c r="F24" s="627"/>
      <c r="G24" s="627"/>
      <c r="H24" s="627"/>
      <c r="I24" s="43">
        <v>2</v>
      </c>
    </row>
    <row r="25" spans="2:9" ht="47.25" hidden="1" customHeight="1" outlineLevel="2" x14ac:dyDescent="0.3">
      <c r="B25" s="393" t="s">
        <v>365</v>
      </c>
      <c r="C25" s="627" t="s">
        <v>518</v>
      </c>
      <c r="D25" s="627"/>
      <c r="E25" s="627"/>
      <c r="F25" s="627"/>
      <c r="G25" s="627"/>
      <c r="H25" s="627"/>
      <c r="I25" s="43">
        <v>1</v>
      </c>
    </row>
    <row r="26" spans="2:9" ht="47.25" hidden="1" customHeight="1" outlineLevel="2" x14ac:dyDescent="0.3">
      <c r="B26" s="393" t="s">
        <v>367</v>
      </c>
      <c r="C26" s="627" t="s">
        <v>519</v>
      </c>
      <c r="D26" s="627"/>
      <c r="E26" s="627"/>
      <c r="F26" s="627"/>
      <c r="G26" s="627"/>
      <c r="H26" s="627"/>
      <c r="I26" s="43">
        <v>4</v>
      </c>
    </row>
    <row r="27" spans="2:9" ht="47.25" hidden="1" customHeight="1" outlineLevel="2" x14ac:dyDescent="0.3">
      <c r="B27" s="393" t="s">
        <v>452</v>
      </c>
      <c r="C27" s="627" t="s">
        <v>520</v>
      </c>
      <c r="D27" s="627"/>
      <c r="E27" s="627"/>
      <c r="F27" s="627"/>
      <c r="G27" s="627"/>
      <c r="H27" s="627"/>
      <c r="I27" s="43">
        <v>2</v>
      </c>
    </row>
    <row r="28" spans="2:9" ht="47.25" customHeight="1" outlineLevel="1" collapsed="1" x14ac:dyDescent="0.3">
      <c r="B28" s="391">
        <v>4</v>
      </c>
      <c r="C28" s="615" t="s">
        <v>521</v>
      </c>
      <c r="D28" s="615"/>
      <c r="E28" s="615"/>
      <c r="F28" s="615"/>
      <c r="G28" s="615"/>
      <c r="H28" s="615"/>
      <c r="I28" s="392">
        <f>IFERROR(AVERAGE(I29:I31),0)/5</f>
        <v>0.53333333333333333</v>
      </c>
    </row>
    <row r="29" spans="2:9" ht="47.25" hidden="1" customHeight="1" outlineLevel="2" x14ac:dyDescent="0.3">
      <c r="B29" s="393" t="s">
        <v>370</v>
      </c>
      <c r="C29" s="627" t="s">
        <v>522</v>
      </c>
      <c r="D29" s="627"/>
      <c r="E29" s="627"/>
      <c r="F29" s="627"/>
      <c r="G29" s="627"/>
      <c r="H29" s="627"/>
      <c r="I29" s="43">
        <v>3</v>
      </c>
    </row>
    <row r="30" spans="2:9" ht="47.25" hidden="1" customHeight="1" outlineLevel="2" x14ac:dyDescent="0.3">
      <c r="B30" s="393" t="s">
        <v>372</v>
      </c>
      <c r="C30" s="627" t="s">
        <v>523</v>
      </c>
      <c r="D30" s="627"/>
      <c r="E30" s="627"/>
      <c r="F30" s="627"/>
      <c r="G30" s="627"/>
      <c r="H30" s="627"/>
      <c r="I30" s="43">
        <v>2</v>
      </c>
    </row>
    <row r="31" spans="2:9" ht="47.25" hidden="1" customHeight="1" outlineLevel="2" x14ac:dyDescent="0.3">
      <c r="B31" s="393" t="s">
        <v>457</v>
      </c>
      <c r="C31" s="627" t="s">
        <v>524</v>
      </c>
      <c r="D31" s="627"/>
      <c r="E31" s="627"/>
      <c r="F31" s="627"/>
      <c r="G31" s="627"/>
      <c r="H31" s="627"/>
      <c r="I31" s="43">
        <v>3</v>
      </c>
    </row>
    <row r="32" spans="2:9" ht="47.25" customHeight="1" outlineLevel="1" collapsed="1" x14ac:dyDescent="0.3">
      <c r="B32" s="391">
        <v>5</v>
      </c>
      <c r="C32" s="615" t="s">
        <v>525</v>
      </c>
      <c r="D32" s="615"/>
      <c r="E32" s="615"/>
      <c r="F32" s="615"/>
      <c r="G32" s="615"/>
      <c r="H32" s="615"/>
      <c r="I32" s="392">
        <f>IFERROR(AVERAGE(I33:I35),0)/5</f>
        <v>0.2</v>
      </c>
    </row>
    <row r="33" spans="2:9" ht="47.25" hidden="1" customHeight="1" outlineLevel="2" x14ac:dyDescent="0.3">
      <c r="B33" s="393" t="s">
        <v>375</v>
      </c>
      <c r="C33" s="627" t="s">
        <v>526</v>
      </c>
      <c r="D33" s="627"/>
      <c r="E33" s="627"/>
      <c r="F33" s="627"/>
      <c r="G33" s="627"/>
      <c r="H33" s="627"/>
      <c r="I33" s="43">
        <v>1</v>
      </c>
    </row>
    <row r="34" spans="2:9" ht="47.25" hidden="1" customHeight="1" outlineLevel="2" x14ac:dyDescent="0.3">
      <c r="B34" s="393" t="s">
        <v>377</v>
      </c>
      <c r="C34" s="627" t="s">
        <v>527</v>
      </c>
      <c r="D34" s="627"/>
      <c r="E34" s="627"/>
      <c r="F34" s="627"/>
      <c r="G34" s="627"/>
      <c r="H34" s="627"/>
      <c r="I34" s="43">
        <v>1</v>
      </c>
    </row>
    <row r="35" spans="2:9" ht="47.25" hidden="1" customHeight="1" outlineLevel="2" x14ac:dyDescent="0.3">
      <c r="B35" s="393" t="s">
        <v>379</v>
      </c>
      <c r="C35" s="627" t="s">
        <v>528</v>
      </c>
      <c r="D35" s="627"/>
      <c r="E35" s="627"/>
      <c r="F35" s="627"/>
      <c r="G35" s="627"/>
      <c r="H35" s="627"/>
      <c r="I35" s="43">
        <v>1</v>
      </c>
    </row>
    <row r="36" spans="2:9" ht="47.25" customHeight="1" outlineLevel="1" collapsed="1" x14ac:dyDescent="0.3">
      <c r="B36" s="391">
        <v>6</v>
      </c>
      <c r="C36" s="615" t="s">
        <v>529</v>
      </c>
      <c r="D36" s="615"/>
      <c r="E36" s="615"/>
      <c r="F36" s="615"/>
      <c r="G36" s="615"/>
      <c r="H36" s="615"/>
      <c r="I36" s="392">
        <f>IFERROR(AVERAGE(I37:I39),0)/5</f>
        <v>0.33333333333333337</v>
      </c>
    </row>
    <row r="37" spans="2:9" ht="47.25" hidden="1" customHeight="1" outlineLevel="2" x14ac:dyDescent="0.3">
      <c r="B37" s="393" t="s">
        <v>382</v>
      </c>
      <c r="C37" s="627" t="s">
        <v>530</v>
      </c>
      <c r="D37" s="627"/>
      <c r="E37" s="627"/>
      <c r="F37" s="627"/>
      <c r="G37" s="627"/>
      <c r="H37" s="627"/>
      <c r="I37" s="43">
        <v>2</v>
      </c>
    </row>
    <row r="38" spans="2:9" ht="47.25" hidden="1" customHeight="1" outlineLevel="2" x14ac:dyDescent="0.3">
      <c r="B38" s="393" t="s">
        <v>384</v>
      </c>
      <c r="C38" s="627" t="s">
        <v>531</v>
      </c>
      <c r="D38" s="627"/>
      <c r="E38" s="627"/>
      <c r="F38" s="627"/>
      <c r="G38" s="627"/>
      <c r="H38" s="627"/>
      <c r="I38" s="43">
        <v>1</v>
      </c>
    </row>
    <row r="39" spans="2:9" ht="47.25" hidden="1" customHeight="1" outlineLevel="2" x14ac:dyDescent="0.3">
      <c r="B39" s="393" t="s">
        <v>386</v>
      </c>
      <c r="C39" s="627" t="s">
        <v>532</v>
      </c>
      <c r="D39" s="627"/>
      <c r="E39" s="627"/>
      <c r="F39" s="627"/>
      <c r="G39" s="627"/>
      <c r="H39" s="627"/>
      <c r="I39" s="43">
        <v>2</v>
      </c>
    </row>
    <row r="40" spans="2:9" ht="47.25" customHeight="1" outlineLevel="1" collapsed="1" x14ac:dyDescent="0.3">
      <c r="B40" s="391">
        <v>7</v>
      </c>
      <c r="C40" s="615" t="s">
        <v>533</v>
      </c>
      <c r="D40" s="615"/>
      <c r="E40" s="615"/>
      <c r="F40" s="615"/>
      <c r="G40" s="615"/>
      <c r="H40" s="615"/>
      <c r="I40" s="392">
        <f>IFERROR(AVERAGE(I41:I43),0)/5</f>
        <v>0.66666666666666674</v>
      </c>
    </row>
    <row r="41" spans="2:9" ht="47.25" hidden="1" customHeight="1" outlineLevel="2" x14ac:dyDescent="0.3">
      <c r="B41" s="393" t="s">
        <v>389</v>
      </c>
      <c r="C41" s="626" t="s">
        <v>534</v>
      </c>
      <c r="D41" s="627"/>
      <c r="E41" s="627"/>
      <c r="F41" s="627"/>
      <c r="G41" s="627"/>
      <c r="H41" s="627"/>
      <c r="I41" s="44">
        <v>4</v>
      </c>
    </row>
    <row r="42" spans="2:9" ht="47.25" hidden="1" customHeight="1" outlineLevel="2" x14ac:dyDescent="0.3">
      <c r="B42" s="393" t="s">
        <v>391</v>
      </c>
      <c r="C42" s="626" t="s">
        <v>535</v>
      </c>
      <c r="D42" s="627"/>
      <c r="E42" s="627"/>
      <c r="F42" s="627"/>
      <c r="G42" s="627"/>
      <c r="H42" s="627"/>
      <c r="I42" s="44">
        <v>4</v>
      </c>
    </row>
    <row r="43" spans="2:9" ht="47.25" hidden="1" customHeight="1" outlineLevel="2" x14ac:dyDescent="0.3">
      <c r="B43" s="393" t="s">
        <v>394</v>
      </c>
      <c r="C43" s="627" t="s">
        <v>536</v>
      </c>
      <c r="D43" s="627"/>
      <c r="E43" s="627"/>
      <c r="F43" s="627"/>
      <c r="G43" s="627"/>
      <c r="H43" s="627"/>
      <c r="I43" s="44">
        <v>2</v>
      </c>
    </row>
    <row r="44" spans="2:9" ht="47.25" customHeight="1" outlineLevel="1" collapsed="1" x14ac:dyDescent="0.3">
      <c r="B44" s="391">
        <v>8</v>
      </c>
      <c r="C44" s="615" t="s">
        <v>537</v>
      </c>
      <c r="D44" s="615"/>
      <c r="E44" s="615"/>
      <c r="F44" s="615"/>
      <c r="G44" s="615"/>
      <c r="H44" s="615"/>
      <c r="I44" s="392">
        <f>IFERROR(AVERAGE(I45:I48),0)/5</f>
        <v>0.7</v>
      </c>
    </row>
    <row r="45" spans="2:9" ht="47.25" hidden="1" customHeight="1" outlineLevel="2" x14ac:dyDescent="0.3">
      <c r="B45" s="393" t="s">
        <v>538</v>
      </c>
      <c r="C45" s="627" t="s">
        <v>539</v>
      </c>
      <c r="D45" s="627"/>
      <c r="E45" s="627"/>
      <c r="F45" s="627"/>
      <c r="G45" s="627"/>
      <c r="H45" s="627"/>
      <c r="I45" s="44">
        <v>4</v>
      </c>
    </row>
    <row r="46" spans="2:9" ht="47.25" hidden="1" customHeight="1" outlineLevel="2" x14ac:dyDescent="0.3">
      <c r="B46" s="393" t="s">
        <v>540</v>
      </c>
      <c r="C46" s="626" t="s">
        <v>541</v>
      </c>
      <c r="D46" s="627"/>
      <c r="E46" s="627"/>
      <c r="F46" s="627"/>
      <c r="G46" s="627"/>
      <c r="H46" s="627"/>
      <c r="I46" s="44">
        <v>3</v>
      </c>
    </row>
    <row r="47" spans="2:9" ht="47.25" hidden="1" customHeight="1" outlineLevel="2" x14ac:dyDescent="0.3">
      <c r="B47" s="393" t="s">
        <v>542</v>
      </c>
      <c r="C47" s="626" t="s">
        <v>543</v>
      </c>
      <c r="D47" s="627"/>
      <c r="E47" s="627"/>
      <c r="F47" s="627"/>
      <c r="G47" s="627"/>
      <c r="H47" s="627"/>
      <c r="I47" s="44">
        <v>3</v>
      </c>
    </row>
    <row r="48" spans="2:9" ht="47.25" hidden="1" customHeight="1" outlineLevel="2" x14ac:dyDescent="0.3">
      <c r="B48" s="393" t="s">
        <v>544</v>
      </c>
      <c r="C48" s="627" t="s">
        <v>545</v>
      </c>
      <c r="D48" s="627"/>
      <c r="E48" s="627"/>
      <c r="F48" s="627"/>
      <c r="G48" s="627"/>
      <c r="H48" s="627"/>
      <c r="I48" s="47">
        <v>4</v>
      </c>
    </row>
    <row r="49" spans="2:9" ht="23.25" customHeight="1" outlineLevel="1" collapsed="1" x14ac:dyDescent="0.3">
      <c r="B49" s="394"/>
      <c r="C49" s="615" t="str">
        <f>"Total Calificación"&amp;" - "&amp;"FINANCIERA"</f>
        <v>Total Calificación - FINANCIERA</v>
      </c>
      <c r="D49" s="615"/>
      <c r="E49" s="615"/>
      <c r="F49" s="615"/>
      <c r="G49" s="615"/>
      <c r="H49" s="615"/>
      <c r="I49" s="392">
        <f>AVERAGE(I12,I17,I23,I28,I32,I36,I40,I44)</f>
        <v>0.46916666666666673</v>
      </c>
    </row>
    <row r="50" spans="2:9" outlineLevel="1" x14ac:dyDescent="0.3"/>
    <row r="51" spans="2:9" outlineLevel="1" x14ac:dyDescent="0.3"/>
    <row r="52" spans="2:9" ht="21" outlineLevel="1" x14ac:dyDescent="0.3">
      <c r="B52" s="628" t="str">
        <f>"CUADRO RESUMEN DE MEDICIÓN PARA ESTADISTICA"&amp;"-"&amp;"FINANCIERA"</f>
        <v>CUADRO RESUMEN DE MEDICIÓN PARA ESTADISTICA-FINANCIERA</v>
      </c>
      <c r="C52" s="628"/>
      <c r="D52" s="628"/>
      <c r="E52" s="628"/>
      <c r="F52" s="628"/>
      <c r="G52" s="628"/>
      <c r="H52" s="628"/>
      <c r="I52" s="628"/>
    </row>
    <row r="53" spans="2:9" ht="21" outlineLevel="1" x14ac:dyDescent="0.3">
      <c r="B53" s="395">
        <v>1</v>
      </c>
      <c r="C53" s="586" t="s">
        <v>546</v>
      </c>
      <c r="D53" s="586"/>
      <c r="E53" s="586"/>
      <c r="F53" s="586"/>
      <c r="G53" s="586"/>
      <c r="H53" s="586"/>
      <c r="I53" s="392">
        <f>I12</f>
        <v>0.35</v>
      </c>
    </row>
    <row r="54" spans="2:9" ht="21" outlineLevel="1" x14ac:dyDescent="0.3">
      <c r="B54" s="395">
        <v>2</v>
      </c>
      <c r="C54" s="586" t="s">
        <v>547</v>
      </c>
      <c r="D54" s="586"/>
      <c r="E54" s="586"/>
      <c r="F54" s="586"/>
      <c r="G54" s="586"/>
      <c r="H54" s="586"/>
      <c r="I54" s="392">
        <f>I17</f>
        <v>0.52</v>
      </c>
    </row>
    <row r="55" spans="2:9" ht="21" outlineLevel="1" x14ac:dyDescent="0.3">
      <c r="B55" s="395">
        <v>3</v>
      </c>
      <c r="C55" s="586" t="s">
        <v>548</v>
      </c>
      <c r="D55" s="586"/>
      <c r="E55" s="586"/>
      <c r="F55" s="586"/>
      <c r="G55" s="586"/>
      <c r="H55" s="586"/>
      <c r="I55" s="392">
        <f>I23</f>
        <v>0.45</v>
      </c>
    </row>
    <row r="56" spans="2:9" ht="21" outlineLevel="1" x14ac:dyDescent="0.3">
      <c r="B56" s="395">
        <v>4</v>
      </c>
      <c r="C56" s="586" t="s">
        <v>549</v>
      </c>
      <c r="D56" s="586"/>
      <c r="E56" s="586"/>
      <c r="F56" s="586"/>
      <c r="G56" s="586"/>
      <c r="H56" s="586"/>
      <c r="I56" s="392">
        <f>I28</f>
        <v>0.53333333333333333</v>
      </c>
    </row>
    <row r="57" spans="2:9" ht="21" outlineLevel="1" x14ac:dyDescent="0.3">
      <c r="B57" s="395">
        <v>5</v>
      </c>
      <c r="C57" s="586" t="s">
        <v>550</v>
      </c>
      <c r="D57" s="586"/>
      <c r="E57" s="586"/>
      <c r="F57" s="586"/>
      <c r="G57" s="586"/>
      <c r="H57" s="586"/>
      <c r="I57" s="392">
        <f>I32</f>
        <v>0.2</v>
      </c>
    </row>
    <row r="58" spans="2:9" ht="21" outlineLevel="1" x14ac:dyDescent="0.3">
      <c r="B58" s="395">
        <v>6</v>
      </c>
      <c r="C58" s="586" t="s">
        <v>551</v>
      </c>
      <c r="D58" s="586"/>
      <c r="E58" s="586"/>
      <c r="F58" s="586"/>
      <c r="G58" s="586"/>
      <c r="H58" s="586"/>
      <c r="I58" s="392">
        <f>I36</f>
        <v>0.33333333333333337</v>
      </c>
    </row>
    <row r="59" spans="2:9" ht="21" outlineLevel="1" x14ac:dyDescent="0.3">
      <c r="B59" s="395">
        <v>7</v>
      </c>
      <c r="C59" s="586" t="s">
        <v>552</v>
      </c>
      <c r="D59" s="586"/>
      <c r="E59" s="586"/>
      <c r="F59" s="586"/>
      <c r="G59" s="586"/>
      <c r="H59" s="586"/>
      <c r="I59" s="392">
        <f>I40</f>
        <v>0.66666666666666674</v>
      </c>
    </row>
    <row r="60" spans="2:9" ht="21" outlineLevel="1" x14ac:dyDescent="0.3">
      <c r="B60" s="395">
        <v>8</v>
      </c>
      <c r="C60" s="586" t="s">
        <v>553</v>
      </c>
      <c r="D60" s="586"/>
      <c r="E60" s="586"/>
      <c r="F60" s="586"/>
      <c r="G60" s="586"/>
      <c r="H60" s="586"/>
      <c r="I60" s="392">
        <f>I44</f>
        <v>0.7</v>
      </c>
    </row>
    <row r="61" spans="2:9" outlineLevel="1" x14ac:dyDescent="0.3"/>
    <row r="62" spans="2:9" outlineLevel="1" x14ac:dyDescent="0.3"/>
    <row r="63" spans="2:9" outlineLevel="1" x14ac:dyDescent="0.3"/>
    <row r="64" spans="2:9" outlineLevel="1" x14ac:dyDescent="0.3"/>
    <row r="65" outlineLevel="1" x14ac:dyDescent="0.3"/>
    <row r="66" outlineLevel="1" x14ac:dyDescent="0.3"/>
    <row r="67" outlineLevel="1" x14ac:dyDescent="0.3"/>
    <row r="68" outlineLevel="1" x14ac:dyDescent="0.3"/>
    <row r="69" outlineLevel="1" x14ac:dyDescent="0.3"/>
    <row r="70" outlineLevel="1" x14ac:dyDescent="0.3"/>
    <row r="71" outlineLevel="1" x14ac:dyDescent="0.3"/>
    <row r="72" outlineLevel="1" x14ac:dyDescent="0.3"/>
    <row r="73" outlineLevel="1" x14ac:dyDescent="0.3"/>
    <row r="74" outlineLevel="1" x14ac:dyDescent="0.3"/>
    <row r="75" outlineLevel="1" x14ac:dyDescent="0.3"/>
    <row r="76" outlineLevel="1" x14ac:dyDescent="0.3"/>
    <row r="77" outlineLevel="1" x14ac:dyDescent="0.3"/>
    <row r="78" outlineLevel="1" x14ac:dyDescent="0.3"/>
    <row r="79" outlineLevel="1" x14ac:dyDescent="0.3"/>
    <row r="80" outlineLevel="1" x14ac:dyDescent="0.3"/>
    <row r="81" spans="2:9" outlineLevel="1" x14ac:dyDescent="0.3"/>
    <row r="82" spans="2:9" outlineLevel="1" x14ac:dyDescent="0.3"/>
    <row r="83" spans="2:9" outlineLevel="1" x14ac:dyDescent="0.3"/>
    <row r="84" spans="2:9" outlineLevel="1" x14ac:dyDescent="0.3"/>
    <row r="85" spans="2:9" outlineLevel="1" x14ac:dyDescent="0.3"/>
    <row r="86" spans="2:9" ht="21" customHeight="1" collapsed="1" x14ac:dyDescent="0.3">
      <c r="B86" s="555" t="s">
        <v>554</v>
      </c>
      <c r="C86" s="556"/>
      <c r="D86" s="556"/>
      <c r="E86" s="556"/>
      <c r="F86" s="556"/>
      <c r="G86" s="556"/>
      <c r="H86" s="557"/>
      <c r="I86" s="385" t="s">
        <v>347</v>
      </c>
    </row>
    <row r="87" spans="2:9" ht="18.75" hidden="1" customHeight="1" outlineLevel="1" x14ac:dyDescent="0.3">
      <c r="B87" s="617" t="s">
        <v>555</v>
      </c>
      <c r="C87" s="618"/>
      <c r="D87" s="619"/>
      <c r="E87" s="584" t="s">
        <v>406</v>
      </c>
      <c r="F87" s="616"/>
      <c r="G87" s="616"/>
      <c r="H87" s="585"/>
      <c r="I87" s="554" t="s">
        <v>407</v>
      </c>
    </row>
    <row r="88" spans="2:9" ht="18.75" hidden="1" customHeight="1" outlineLevel="1" x14ac:dyDescent="0.3">
      <c r="B88" s="620"/>
      <c r="C88" s="621"/>
      <c r="D88" s="622"/>
      <c r="E88" s="396">
        <v>1</v>
      </c>
      <c r="F88" s="396">
        <v>2</v>
      </c>
      <c r="G88" s="396">
        <v>3</v>
      </c>
      <c r="H88" s="396">
        <v>4</v>
      </c>
      <c r="I88" s="554"/>
    </row>
    <row r="89" spans="2:9" ht="18" hidden="1" customHeight="1" outlineLevel="1" x14ac:dyDescent="0.3">
      <c r="B89" s="620"/>
      <c r="C89" s="621"/>
      <c r="D89" s="622"/>
      <c r="E89" s="629">
        <v>2009</v>
      </c>
      <c r="F89" s="629">
        <v>2010</v>
      </c>
      <c r="G89" s="629">
        <v>2011</v>
      </c>
      <c r="H89" s="629">
        <v>2012</v>
      </c>
      <c r="I89" s="554"/>
    </row>
    <row r="90" spans="2:9" ht="18" hidden="1" customHeight="1" outlineLevel="1" x14ac:dyDescent="0.3">
      <c r="B90" s="623"/>
      <c r="C90" s="624"/>
      <c r="D90" s="625"/>
      <c r="E90" s="629"/>
      <c r="F90" s="629"/>
      <c r="G90" s="629"/>
      <c r="H90" s="629"/>
      <c r="I90" s="554"/>
    </row>
    <row r="91" spans="2:9" ht="42" hidden="1" customHeight="1" outlineLevel="1" x14ac:dyDescent="0.3">
      <c r="B91" s="587" t="s">
        <v>556</v>
      </c>
      <c r="C91" s="588"/>
      <c r="D91" s="589"/>
      <c r="E91" s="398"/>
      <c r="F91" s="398"/>
      <c r="G91" s="398"/>
      <c r="H91" s="398"/>
      <c r="I91" s="399" t="e">
        <f t="shared" ref="I91:I97" si="0">SLOPE(E91:H91,$E$88:$H$88)</f>
        <v>#DIV/0!</v>
      </c>
    </row>
    <row r="92" spans="2:9" ht="42" hidden="1" customHeight="1" outlineLevel="1" x14ac:dyDescent="0.3">
      <c r="B92" s="587" t="s">
        <v>557</v>
      </c>
      <c r="C92" s="588"/>
      <c r="D92" s="589"/>
      <c r="E92" s="398"/>
      <c r="F92" s="398"/>
      <c r="G92" s="398"/>
      <c r="H92" s="398"/>
      <c r="I92" s="399" t="e">
        <f t="shared" si="0"/>
        <v>#DIV/0!</v>
      </c>
    </row>
    <row r="93" spans="2:9" ht="42" hidden="1" customHeight="1" outlineLevel="1" x14ac:dyDescent="0.3">
      <c r="B93" s="587" t="s">
        <v>558</v>
      </c>
      <c r="C93" s="588"/>
      <c r="D93" s="589"/>
      <c r="E93" s="398"/>
      <c r="F93" s="398"/>
      <c r="G93" s="398"/>
      <c r="H93" s="398"/>
      <c r="I93" s="399" t="e">
        <f t="shared" si="0"/>
        <v>#DIV/0!</v>
      </c>
    </row>
    <row r="94" spans="2:9" ht="42" hidden="1" customHeight="1" outlineLevel="1" x14ac:dyDescent="0.3">
      <c r="B94" s="587" t="s">
        <v>559</v>
      </c>
      <c r="C94" s="588"/>
      <c r="D94" s="589"/>
      <c r="E94" s="398"/>
      <c r="F94" s="398"/>
      <c r="G94" s="398"/>
      <c r="H94" s="398"/>
      <c r="I94" s="399" t="e">
        <f t="shared" si="0"/>
        <v>#DIV/0!</v>
      </c>
    </row>
    <row r="95" spans="2:9" ht="42" hidden="1" customHeight="1" outlineLevel="1" x14ac:dyDescent="0.3">
      <c r="B95" s="587" t="s">
        <v>560</v>
      </c>
      <c r="C95" s="588"/>
      <c r="D95" s="589"/>
      <c r="E95" s="398"/>
      <c r="F95" s="398"/>
      <c r="G95" s="398"/>
      <c r="H95" s="398"/>
      <c r="I95" s="399" t="e">
        <f t="shared" si="0"/>
        <v>#DIV/0!</v>
      </c>
    </row>
    <row r="96" spans="2:9" ht="42" hidden="1" customHeight="1" outlineLevel="1" x14ac:dyDescent="0.3">
      <c r="B96" s="587" t="s">
        <v>561</v>
      </c>
      <c r="C96" s="588"/>
      <c r="D96" s="589"/>
      <c r="E96" s="398"/>
      <c r="F96" s="398"/>
      <c r="G96" s="398"/>
      <c r="H96" s="398"/>
      <c r="I96" s="399" t="e">
        <f t="shared" si="0"/>
        <v>#DIV/0!</v>
      </c>
    </row>
    <row r="97" spans="2:9" ht="42" hidden="1" customHeight="1" outlineLevel="1" x14ac:dyDescent="0.3">
      <c r="B97" s="587" t="s">
        <v>562</v>
      </c>
      <c r="C97" s="588"/>
      <c r="D97" s="589"/>
      <c r="E97" s="398"/>
      <c r="F97" s="398"/>
      <c r="G97" s="398"/>
      <c r="H97" s="398"/>
      <c r="I97" s="399" t="e">
        <f t="shared" si="0"/>
        <v>#DIV/0!</v>
      </c>
    </row>
    <row r="98" spans="2:9" ht="42" hidden="1" customHeight="1" outlineLevel="1" x14ac:dyDescent="0.3">
      <c r="B98" s="13"/>
      <c r="C98" s="13"/>
      <c r="D98" s="2"/>
      <c r="E98" s="2"/>
      <c r="F98" s="2"/>
      <c r="G98" s="2"/>
      <c r="H98" s="2"/>
      <c r="I98" s="2"/>
    </row>
    <row r="99" spans="2:9" ht="33.75" hidden="1" customHeight="1" outlineLevel="1" x14ac:dyDescent="0.3">
      <c r="B99" s="2"/>
      <c r="C99" s="2"/>
      <c r="D99" s="2"/>
      <c r="E99" s="2"/>
      <c r="F99" s="2"/>
      <c r="G99" s="2"/>
      <c r="H99" s="2"/>
      <c r="I99" s="2"/>
    </row>
    <row r="100" spans="2:9" ht="33.75" hidden="1" customHeight="1" outlineLevel="1" x14ac:dyDescent="0.3">
      <c r="B100" s="2"/>
      <c r="C100" s="2"/>
      <c r="D100" s="2"/>
      <c r="E100" s="2"/>
      <c r="F100" s="2"/>
      <c r="G100" s="2"/>
      <c r="H100" s="2"/>
      <c r="I100" s="2"/>
    </row>
    <row r="101" spans="2:9" ht="15" hidden="1" customHeight="1" outlineLevel="1" x14ac:dyDescent="0.3">
      <c r="B101" s="2"/>
      <c r="C101" s="2"/>
      <c r="D101" s="2"/>
      <c r="E101" s="2"/>
      <c r="F101" s="2"/>
      <c r="G101" s="2"/>
      <c r="H101" s="2"/>
      <c r="I101" s="2"/>
    </row>
    <row r="102" spans="2:9" ht="15" hidden="1" customHeight="1" outlineLevel="1" x14ac:dyDescent="0.3">
      <c r="B102" s="2"/>
      <c r="C102" s="2"/>
      <c r="D102" s="2"/>
      <c r="E102" s="2"/>
      <c r="F102" s="2"/>
      <c r="G102" s="2"/>
      <c r="H102" s="2"/>
      <c r="I102" s="2"/>
    </row>
    <row r="103" spans="2:9" ht="15" hidden="1" customHeight="1" outlineLevel="1" x14ac:dyDescent="0.3">
      <c r="B103" s="2"/>
      <c r="C103" s="2"/>
      <c r="D103" s="2"/>
      <c r="E103" s="2"/>
      <c r="F103" s="2"/>
      <c r="G103" s="2"/>
      <c r="H103" s="2"/>
      <c r="I103" s="2"/>
    </row>
    <row r="104" spans="2:9" ht="15" hidden="1" customHeight="1" outlineLevel="1" x14ac:dyDescent="0.3">
      <c r="B104" s="2"/>
      <c r="C104" s="2"/>
      <c r="D104" s="2"/>
      <c r="E104" s="2"/>
      <c r="F104" s="2"/>
      <c r="G104" s="2"/>
      <c r="H104" s="2"/>
      <c r="I104" s="2"/>
    </row>
    <row r="105" spans="2:9" ht="15" hidden="1" customHeight="1" outlineLevel="1" x14ac:dyDescent="0.3">
      <c r="B105" s="2"/>
      <c r="C105" s="2"/>
      <c r="D105" s="2"/>
      <c r="E105" s="2"/>
      <c r="F105" s="2"/>
      <c r="G105" s="2"/>
      <c r="H105" s="2"/>
      <c r="I105" s="2"/>
    </row>
    <row r="106" spans="2:9" ht="15" hidden="1" customHeight="1" outlineLevel="1" x14ac:dyDescent="0.3">
      <c r="B106" s="2"/>
      <c r="C106" s="2"/>
      <c r="D106" s="2"/>
      <c r="E106" s="2"/>
      <c r="F106" s="2"/>
      <c r="G106" s="2"/>
      <c r="H106" s="2"/>
      <c r="I106" s="2"/>
    </row>
    <row r="107" spans="2:9" ht="15" hidden="1" customHeight="1" outlineLevel="1" x14ac:dyDescent="0.3">
      <c r="B107" s="2"/>
      <c r="C107" s="2"/>
      <c r="D107" s="2"/>
      <c r="E107" s="2"/>
      <c r="F107" s="2"/>
      <c r="G107" s="2"/>
      <c r="H107" s="2"/>
      <c r="I107" s="2"/>
    </row>
    <row r="108" spans="2:9" ht="15" hidden="1" customHeight="1" outlineLevel="1" x14ac:dyDescent="0.3">
      <c r="B108" s="2"/>
      <c r="C108" s="2"/>
      <c r="D108" s="2"/>
      <c r="E108" s="2"/>
      <c r="F108" s="2"/>
      <c r="G108" s="2"/>
      <c r="H108" s="2"/>
      <c r="I108" s="2"/>
    </row>
    <row r="109" spans="2:9" ht="15" hidden="1" customHeight="1" outlineLevel="1" x14ac:dyDescent="0.3">
      <c r="B109" s="2"/>
      <c r="C109" s="2"/>
      <c r="D109" s="2"/>
      <c r="E109" s="2"/>
      <c r="F109" s="2"/>
      <c r="G109" s="2"/>
      <c r="H109" s="2"/>
      <c r="I109" s="2"/>
    </row>
    <row r="110" spans="2:9" ht="15" hidden="1" customHeight="1" outlineLevel="1" x14ac:dyDescent="0.3">
      <c r="B110" s="2"/>
      <c r="C110" s="2"/>
      <c r="D110" s="2"/>
      <c r="E110" s="2"/>
      <c r="F110" s="2"/>
      <c r="G110" s="2"/>
      <c r="H110" s="2"/>
      <c r="I110" s="2"/>
    </row>
    <row r="111" spans="2:9" ht="15" hidden="1" customHeight="1" outlineLevel="1" x14ac:dyDescent="0.3">
      <c r="B111" s="2"/>
      <c r="C111" s="2"/>
      <c r="D111" s="2"/>
      <c r="E111" s="2"/>
      <c r="F111" s="2"/>
      <c r="G111" s="2"/>
      <c r="H111" s="2"/>
      <c r="I111" s="2"/>
    </row>
    <row r="112" spans="2:9" ht="15" hidden="1" customHeight="1" outlineLevel="1" x14ac:dyDescent="0.3">
      <c r="B112" s="2"/>
      <c r="C112" s="2"/>
      <c r="D112" s="2"/>
      <c r="E112" s="2"/>
      <c r="F112" s="2"/>
      <c r="G112" s="2"/>
      <c r="H112" s="2"/>
      <c r="I112" s="2"/>
    </row>
    <row r="113" spans="2:9" ht="15" hidden="1" customHeight="1" outlineLevel="1" x14ac:dyDescent="0.3">
      <c r="B113" s="2"/>
      <c r="C113" s="2"/>
      <c r="D113" s="2"/>
      <c r="E113" s="2"/>
      <c r="F113" s="2"/>
      <c r="G113" s="2"/>
      <c r="H113" s="2"/>
      <c r="I113" s="2"/>
    </row>
    <row r="114" spans="2:9" ht="15" hidden="1" customHeight="1" outlineLevel="1" x14ac:dyDescent="0.3">
      <c r="B114" s="2"/>
      <c r="C114" s="2"/>
      <c r="D114" s="2"/>
      <c r="E114" s="2"/>
      <c r="F114" s="2"/>
      <c r="G114" s="2"/>
      <c r="H114" s="2"/>
      <c r="I114" s="2"/>
    </row>
    <row r="115" spans="2:9" ht="15" hidden="1" customHeight="1" outlineLevel="1" x14ac:dyDescent="0.3">
      <c r="B115" s="2"/>
      <c r="C115" s="2"/>
      <c r="D115" s="2"/>
      <c r="E115" s="2"/>
      <c r="F115" s="2"/>
      <c r="G115" s="2"/>
      <c r="H115" s="2"/>
      <c r="I115" s="2"/>
    </row>
    <row r="116" spans="2:9" ht="15" hidden="1" customHeight="1" outlineLevel="1" x14ac:dyDescent="0.3">
      <c r="B116" s="2"/>
      <c r="C116" s="2"/>
      <c r="D116" s="2"/>
      <c r="E116" s="2"/>
      <c r="F116" s="2"/>
      <c r="G116" s="2"/>
      <c r="H116" s="2"/>
      <c r="I116" s="2"/>
    </row>
    <row r="117" spans="2:9" hidden="1" outlineLevel="1" x14ac:dyDescent="0.3">
      <c r="B117" s="2"/>
      <c r="C117" s="2"/>
      <c r="D117" s="2"/>
      <c r="E117" s="2"/>
      <c r="F117" s="2"/>
      <c r="G117" s="2"/>
      <c r="H117" s="2"/>
      <c r="I117" s="2"/>
    </row>
    <row r="118" spans="2:9" hidden="1" outlineLevel="1" x14ac:dyDescent="0.3">
      <c r="B118" s="2"/>
      <c r="C118" s="2"/>
      <c r="D118" s="2"/>
      <c r="E118" s="2"/>
      <c r="F118" s="2"/>
      <c r="G118" s="2"/>
      <c r="H118" s="2"/>
      <c r="I118" s="2"/>
    </row>
    <row r="119" spans="2:9" hidden="1" outlineLevel="1" x14ac:dyDescent="0.3">
      <c r="B119" s="2"/>
      <c r="C119" s="2"/>
      <c r="D119" s="2"/>
      <c r="E119" s="2"/>
      <c r="F119" s="2"/>
      <c r="G119" s="2"/>
      <c r="H119" s="2"/>
      <c r="I119" s="2"/>
    </row>
    <row r="120" spans="2:9" hidden="1" outlineLevel="1" x14ac:dyDescent="0.3">
      <c r="B120" s="2"/>
      <c r="C120" s="2"/>
      <c r="D120" s="2"/>
      <c r="E120" s="2"/>
      <c r="F120" s="2"/>
      <c r="G120" s="2"/>
      <c r="H120" s="2"/>
      <c r="I120" s="2"/>
    </row>
    <row r="121" spans="2:9" ht="42" hidden="1" customHeight="1" outlineLevel="1" x14ac:dyDescent="0.3">
      <c r="B121" s="590" t="s">
        <v>563</v>
      </c>
      <c r="C121" s="591"/>
      <c r="D121" s="591"/>
      <c r="E121" s="591"/>
      <c r="F121" s="591"/>
      <c r="G121" s="591"/>
      <c r="H121" s="591"/>
      <c r="I121" s="592"/>
    </row>
    <row r="122" spans="2:9" ht="47.25" hidden="1" customHeight="1" outlineLevel="1" x14ac:dyDescent="0.3">
      <c r="B122" s="584" t="str">
        <f>B91</f>
        <v>Ventas</v>
      </c>
      <c r="C122" s="585"/>
      <c r="D122" s="594"/>
      <c r="E122" s="595"/>
      <c r="F122" s="595"/>
      <c r="G122" s="595"/>
      <c r="H122" s="595"/>
      <c r="I122" s="596"/>
    </row>
    <row r="123" spans="2:9" ht="47.25" hidden="1" customHeight="1" outlineLevel="1" x14ac:dyDescent="0.3">
      <c r="B123" s="584" t="str">
        <f>B92</f>
        <v>Costos</v>
      </c>
      <c r="C123" s="585"/>
      <c r="D123" s="594"/>
      <c r="E123" s="595"/>
      <c r="F123" s="595"/>
      <c r="G123" s="595"/>
      <c r="H123" s="595"/>
      <c r="I123" s="596"/>
    </row>
    <row r="124" spans="2:9" ht="47.25" hidden="1" customHeight="1" outlineLevel="1" x14ac:dyDescent="0.3">
      <c r="B124" s="584" t="str">
        <f>B93</f>
        <v>Gastos</v>
      </c>
      <c r="C124" s="585"/>
      <c r="D124" s="594"/>
      <c r="E124" s="595"/>
      <c r="F124" s="595"/>
      <c r="G124" s="595"/>
      <c r="H124" s="595"/>
      <c r="I124" s="596"/>
    </row>
    <row r="125" spans="2:9" ht="47.25" hidden="1" customHeight="1" outlineLevel="1" x14ac:dyDescent="0.3">
      <c r="B125" s="584" t="str">
        <f>B94</f>
        <v>Utilidad Operativa</v>
      </c>
      <c r="C125" s="585"/>
      <c r="D125" s="594"/>
      <c r="E125" s="595"/>
      <c r="F125" s="595"/>
      <c r="G125" s="595"/>
      <c r="H125" s="595"/>
      <c r="I125" s="596"/>
    </row>
    <row r="126" spans="2:9" hidden="1" outlineLevel="1" x14ac:dyDescent="0.3">
      <c r="B126" s="2"/>
      <c r="C126" s="593"/>
      <c r="D126" s="593"/>
      <c r="E126" s="2"/>
      <c r="F126" s="2"/>
      <c r="G126" s="2"/>
      <c r="H126" s="2"/>
      <c r="I126" s="2"/>
    </row>
    <row r="127" spans="2:9" hidden="1" outlineLevel="1" x14ac:dyDescent="0.3">
      <c r="B127" s="2"/>
      <c r="C127" s="2"/>
      <c r="D127" s="2"/>
      <c r="E127" s="2"/>
      <c r="F127" s="2"/>
      <c r="G127" s="2"/>
      <c r="H127" s="2"/>
      <c r="I127" s="2"/>
    </row>
    <row r="128" spans="2:9" hidden="1" outlineLevel="1" x14ac:dyDescent="0.3">
      <c r="B128" s="2"/>
      <c r="C128" s="2"/>
      <c r="D128" s="2"/>
      <c r="E128" s="2"/>
      <c r="F128" s="2"/>
      <c r="G128" s="2"/>
      <c r="H128" s="2"/>
      <c r="I128" s="2"/>
    </row>
    <row r="129" spans="2:9" hidden="1" outlineLevel="1" x14ac:dyDescent="0.3">
      <c r="B129" s="2"/>
      <c r="C129" s="2"/>
      <c r="D129" s="2"/>
      <c r="E129" s="2"/>
      <c r="F129" s="2"/>
      <c r="G129" s="2"/>
      <c r="H129" s="2"/>
      <c r="I129" s="2"/>
    </row>
    <row r="130" spans="2:9" hidden="1" outlineLevel="1" x14ac:dyDescent="0.3">
      <c r="B130" s="2"/>
      <c r="C130" s="2"/>
      <c r="D130" s="2"/>
      <c r="E130" s="2"/>
      <c r="F130" s="2"/>
      <c r="G130" s="2"/>
      <c r="H130" s="2"/>
      <c r="I130" s="2"/>
    </row>
    <row r="131" spans="2:9" hidden="1" outlineLevel="1" x14ac:dyDescent="0.3">
      <c r="B131" s="2"/>
      <c r="C131" s="2"/>
      <c r="D131" s="2"/>
      <c r="E131" s="2"/>
      <c r="F131" s="2"/>
      <c r="G131" s="2"/>
      <c r="H131" s="2"/>
      <c r="I131" s="2"/>
    </row>
    <row r="132" spans="2:9" hidden="1" outlineLevel="1" x14ac:dyDescent="0.3">
      <c r="B132" s="2"/>
      <c r="C132" s="2"/>
      <c r="D132" s="2"/>
      <c r="E132" s="2"/>
      <c r="F132" s="2"/>
      <c r="G132" s="2"/>
      <c r="H132" s="2"/>
      <c r="I132" s="2"/>
    </row>
    <row r="133" spans="2:9" hidden="1" outlineLevel="1" x14ac:dyDescent="0.3">
      <c r="B133" s="2"/>
      <c r="C133" s="2"/>
      <c r="D133" s="2"/>
      <c r="E133" s="2"/>
      <c r="F133" s="2"/>
      <c r="G133" s="2"/>
      <c r="H133" s="2"/>
      <c r="I133" s="2"/>
    </row>
    <row r="134" spans="2:9" hidden="1" outlineLevel="1" x14ac:dyDescent="0.3">
      <c r="B134" s="2"/>
      <c r="C134" s="2"/>
      <c r="D134" s="2"/>
      <c r="E134" s="2"/>
      <c r="F134" s="2"/>
      <c r="G134" s="2"/>
      <c r="H134" s="2"/>
      <c r="I134" s="2"/>
    </row>
    <row r="135" spans="2:9" hidden="1" outlineLevel="1" x14ac:dyDescent="0.3">
      <c r="B135" s="2"/>
      <c r="C135" s="2"/>
      <c r="D135" s="2"/>
      <c r="E135" s="2"/>
      <c r="F135" s="2"/>
      <c r="G135" s="2"/>
      <c r="H135" s="2"/>
      <c r="I135" s="2"/>
    </row>
    <row r="136" spans="2:9" hidden="1" outlineLevel="1" x14ac:dyDescent="0.3">
      <c r="B136" s="2"/>
      <c r="C136" s="2"/>
      <c r="D136" s="2"/>
      <c r="E136" s="2"/>
      <c r="F136" s="2"/>
      <c r="G136" s="2"/>
      <c r="H136" s="2"/>
      <c r="I136" s="2"/>
    </row>
    <row r="137" spans="2:9" hidden="1" outlineLevel="1" x14ac:dyDescent="0.3">
      <c r="B137" s="2"/>
      <c r="C137" s="2"/>
      <c r="D137" s="2"/>
      <c r="E137" s="2"/>
      <c r="F137" s="2"/>
      <c r="G137" s="2"/>
      <c r="H137" s="2"/>
      <c r="I137" s="2"/>
    </row>
    <row r="138" spans="2:9" hidden="1" outlineLevel="1" x14ac:dyDescent="0.3">
      <c r="B138" s="2"/>
      <c r="C138" s="2"/>
      <c r="D138" s="2"/>
      <c r="E138" s="2"/>
      <c r="F138" s="2"/>
      <c r="G138" s="2"/>
      <c r="H138" s="2"/>
      <c r="I138" s="2"/>
    </row>
    <row r="139" spans="2:9" hidden="1" outlineLevel="1" x14ac:dyDescent="0.3">
      <c r="B139" s="2"/>
      <c r="C139" s="2"/>
      <c r="D139" s="2"/>
      <c r="E139" s="2"/>
      <c r="F139" s="2"/>
      <c r="G139" s="2"/>
      <c r="H139" s="2"/>
      <c r="I139" s="2"/>
    </row>
    <row r="140" spans="2:9" hidden="1" outlineLevel="1" x14ac:dyDescent="0.3">
      <c r="B140" s="2"/>
      <c r="C140" s="2"/>
      <c r="D140" s="2"/>
      <c r="E140" s="2"/>
      <c r="F140" s="2"/>
      <c r="G140" s="2"/>
      <c r="H140" s="2"/>
      <c r="I140" s="2"/>
    </row>
    <row r="141" spans="2:9" hidden="1" outlineLevel="1" x14ac:dyDescent="0.3">
      <c r="B141" s="2"/>
      <c r="C141" s="2"/>
      <c r="D141" s="2"/>
      <c r="E141" s="2"/>
      <c r="F141" s="2"/>
      <c r="G141" s="2"/>
      <c r="H141" s="2"/>
      <c r="I141" s="2"/>
    </row>
    <row r="142" spans="2:9" hidden="1" outlineLevel="1" x14ac:dyDescent="0.3">
      <c r="B142" s="2"/>
      <c r="C142" s="2"/>
      <c r="D142" s="2"/>
      <c r="E142" s="2"/>
      <c r="F142" s="2"/>
      <c r="G142" s="2"/>
      <c r="H142" s="2"/>
      <c r="I142" s="2"/>
    </row>
    <row r="143" spans="2:9" hidden="1" outlineLevel="1" x14ac:dyDescent="0.3">
      <c r="B143" s="2"/>
      <c r="C143" s="2"/>
      <c r="D143" s="2"/>
      <c r="E143" s="2"/>
      <c r="F143" s="2"/>
      <c r="G143" s="2"/>
      <c r="H143" s="2"/>
      <c r="I143" s="2"/>
    </row>
    <row r="144" spans="2:9" hidden="1" outlineLevel="1" x14ac:dyDescent="0.3">
      <c r="B144" s="2"/>
      <c r="C144" s="2"/>
      <c r="D144" s="2"/>
      <c r="E144" s="2"/>
      <c r="F144" s="2"/>
      <c r="G144" s="2"/>
      <c r="H144" s="2"/>
      <c r="I144" s="2"/>
    </row>
    <row r="145" spans="2:9" hidden="1" outlineLevel="1" x14ac:dyDescent="0.3">
      <c r="B145" s="2"/>
      <c r="C145" s="2"/>
      <c r="D145" s="2"/>
      <c r="E145" s="2"/>
      <c r="F145" s="2"/>
      <c r="G145" s="2"/>
      <c r="H145" s="2"/>
      <c r="I145" s="2"/>
    </row>
    <row r="146" spans="2:9" hidden="1" outlineLevel="1" x14ac:dyDescent="0.3">
      <c r="B146" s="2"/>
      <c r="C146" s="2"/>
      <c r="D146" s="2"/>
      <c r="E146" s="2"/>
      <c r="F146" s="2"/>
      <c r="G146" s="2"/>
      <c r="H146" s="2"/>
      <c r="I146" s="2"/>
    </row>
    <row r="147" spans="2:9" hidden="1" outlineLevel="1" x14ac:dyDescent="0.3">
      <c r="B147" s="2"/>
      <c r="C147" s="2"/>
      <c r="D147" s="2"/>
      <c r="E147" s="2"/>
      <c r="F147" s="2"/>
      <c r="G147" s="2"/>
      <c r="H147" s="2"/>
      <c r="I147" s="2"/>
    </row>
    <row r="148" spans="2:9" ht="42" hidden="1" customHeight="1" outlineLevel="1" x14ac:dyDescent="0.3">
      <c r="B148" s="530" t="s">
        <v>564</v>
      </c>
      <c r="C148" s="531"/>
      <c r="D148" s="531"/>
      <c r="E148" s="532"/>
      <c r="F148" s="530" t="s">
        <v>565</v>
      </c>
      <c r="G148" s="531"/>
      <c r="H148" s="531"/>
      <c r="I148" s="532"/>
    </row>
    <row r="149" spans="2:9" ht="23.25" hidden="1" customHeight="1" outlineLevel="1" x14ac:dyDescent="0.3">
      <c r="B149" s="597"/>
      <c r="C149" s="598"/>
      <c r="D149" s="598"/>
      <c r="E149" s="599"/>
      <c r="F149" s="606"/>
      <c r="G149" s="607"/>
      <c r="H149" s="607"/>
      <c r="I149" s="608"/>
    </row>
    <row r="150" spans="2:9" ht="23.25" hidden="1" customHeight="1" outlineLevel="1" x14ac:dyDescent="0.3">
      <c r="B150" s="600"/>
      <c r="C150" s="601"/>
      <c r="D150" s="601"/>
      <c r="E150" s="602"/>
      <c r="F150" s="609"/>
      <c r="G150" s="610"/>
      <c r="H150" s="610"/>
      <c r="I150" s="611"/>
    </row>
    <row r="151" spans="2:9" ht="23.25" hidden="1" customHeight="1" outlineLevel="1" x14ac:dyDescent="0.3">
      <c r="B151" s="600"/>
      <c r="C151" s="601"/>
      <c r="D151" s="601"/>
      <c r="E151" s="602"/>
      <c r="F151" s="609"/>
      <c r="G151" s="610"/>
      <c r="H151" s="610"/>
      <c r="I151" s="611"/>
    </row>
    <row r="152" spans="2:9" ht="23.25" hidden="1" customHeight="1" outlineLevel="1" x14ac:dyDescent="0.3">
      <c r="B152" s="600"/>
      <c r="C152" s="601"/>
      <c r="D152" s="601"/>
      <c r="E152" s="602"/>
      <c r="F152" s="609"/>
      <c r="G152" s="610"/>
      <c r="H152" s="610"/>
      <c r="I152" s="611"/>
    </row>
    <row r="153" spans="2:9" ht="23.25" hidden="1" customHeight="1" outlineLevel="1" x14ac:dyDescent="0.3">
      <c r="B153" s="603"/>
      <c r="C153" s="604"/>
      <c r="D153" s="604"/>
      <c r="E153" s="605"/>
      <c r="F153" s="612"/>
      <c r="G153" s="613"/>
      <c r="H153" s="613"/>
      <c r="I153" s="614"/>
    </row>
    <row r="154" spans="2:9" hidden="1" outlineLevel="1" x14ac:dyDescent="0.3">
      <c r="B154" s="2"/>
      <c r="C154" s="2"/>
      <c r="D154" s="2"/>
      <c r="E154" s="2"/>
      <c r="F154" s="2"/>
      <c r="G154" s="2"/>
      <c r="H154" s="2"/>
      <c r="I154" s="2"/>
    </row>
    <row r="155" spans="2:9" hidden="1" outlineLevel="1" x14ac:dyDescent="0.3">
      <c r="B155" s="2"/>
      <c r="C155" s="2"/>
      <c r="D155" s="2"/>
      <c r="E155" s="2"/>
      <c r="F155" s="2"/>
      <c r="G155" s="2"/>
      <c r="H155" s="2"/>
      <c r="I155" s="2"/>
    </row>
    <row r="156" spans="2:9" hidden="1" outlineLevel="1" x14ac:dyDescent="0.3">
      <c r="B156" s="2"/>
      <c r="C156" s="2"/>
      <c r="D156" s="2"/>
      <c r="E156" s="2"/>
      <c r="F156" s="2"/>
      <c r="G156" s="2"/>
      <c r="H156" s="2"/>
      <c r="I156" s="2"/>
    </row>
    <row r="157" spans="2:9" hidden="1" outlineLevel="1" x14ac:dyDescent="0.3">
      <c r="B157" s="2"/>
      <c r="C157" s="2"/>
      <c r="D157" s="2"/>
      <c r="E157" s="2"/>
      <c r="F157" s="2"/>
      <c r="G157" s="2"/>
      <c r="H157" s="2"/>
      <c r="I157" s="2"/>
    </row>
    <row r="158" spans="2:9" hidden="1" outlineLevel="1" x14ac:dyDescent="0.3">
      <c r="B158" s="2"/>
      <c r="C158" s="2"/>
      <c r="D158" s="2"/>
      <c r="E158" s="2"/>
      <c r="F158" s="2"/>
      <c r="G158" s="2"/>
      <c r="H158" s="2"/>
      <c r="I158" s="2"/>
    </row>
    <row r="159" spans="2:9" hidden="1" outlineLevel="1" x14ac:dyDescent="0.3">
      <c r="B159" s="2"/>
      <c r="C159" s="2"/>
      <c r="D159" s="2"/>
      <c r="E159" s="2"/>
      <c r="F159" s="2"/>
      <c r="G159" s="2"/>
      <c r="H159" s="2"/>
      <c r="I159" s="2"/>
    </row>
    <row r="160" spans="2:9" hidden="1" outlineLevel="1" x14ac:dyDescent="0.3">
      <c r="B160" s="2"/>
      <c r="C160" s="2"/>
      <c r="D160" s="2"/>
      <c r="E160" s="2"/>
      <c r="F160" s="2"/>
      <c r="G160" s="2"/>
      <c r="H160" s="2"/>
      <c r="I160" s="2"/>
    </row>
    <row r="161" spans="2:9" hidden="1" outlineLevel="1" x14ac:dyDescent="0.3">
      <c r="B161" s="2"/>
      <c r="C161" s="2"/>
      <c r="D161" s="2"/>
      <c r="E161" s="2"/>
      <c r="F161" s="2"/>
      <c r="G161" s="2"/>
      <c r="H161" s="2"/>
      <c r="I161" s="2"/>
    </row>
    <row r="162" spans="2:9" hidden="1" outlineLevel="1" x14ac:dyDescent="0.3">
      <c r="B162" s="2"/>
      <c r="C162" s="2"/>
      <c r="D162" s="2"/>
      <c r="E162" s="2"/>
      <c r="F162" s="2"/>
      <c r="G162" s="2"/>
      <c r="H162" s="2"/>
      <c r="I162" s="2"/>
    </row>
    <row r="163" spans="2:9" hidden="1" outlineLevel="1" x14ac:dyDescent="0.3">
      <c r="B163" s="2"/>
      <c r="C163" s="2"/>
      <c r="D163" s="2"/>
      <c r="E163" s="2"/>
      <c r="F163" s="2"/>
      <c r="G163" s="2"/>
      <c r="H163" s="2"/>
      <c r="I163" s="2"/>
    </row>
    <row r="164" spans="2:9" hidden="1" outlineLevel="1" x14ac:dyDescent="0.3">
      <c r="B164" s="2"/>
      <c r="C164" s="2"/>
      <c r="D164" s="2"/>
      <c r="E164" s="2"/>
      <c r="F164" s="2"/>
      <c r="G164" s="2"/>
      <c r="H164" s="2"/>
      <c r="I164" s="2"/>
    </row>
    <row r="165" spans="2:9" hidden="1" outlineLevel="1" x14ac:dyDescent="0.3">
      <c r="B165" s="2"/>
      <c r="C165" s="2"/>
      <c r="D165" s="2"/>
      <c r="E165" s="2"/>
      <c r="F165" s="2"/>
      <c r="G165" s="2"/>
      <c r="H165" s="2"/>
      <c r="I165" s="2"/>
    </row>
    <row r="166" spans="2:9" hidden="1" outlineLevel="1" x14ac:dyDescent="0.3">
      <c r="B166" s="2"/>
      <c r="C166" s="2"/>
      <c r="D166" s="2"/>
      <c r="E166" s="2"/>
      <c r="F166" s="2"/>
      <c r="G166" s="2"/>
      <c r="H166" s="2"/>
      <c r="I166" s="2"/>
    </row>
    <row r="167" spans="2:9" hidden="1" outlineLevel="1" x14ac:dyDescent="0.3">
      <c r="B167" s="2"/>
      <c r="C167" s="2"/>
      <c r="D167" s="2"/>
      <c r="E167" s="2"/>
      <c r="F167" s="2"/>
      <c r="G167" s="2"/>
      <c r="H167" s="2"/>
      <c r="I167" s="2"/>
    </row>
    <row r="168" spans="2:9" hidden="1" outlineLevel="1" x14ac:dyDescent="0.3">
      <c r="B168" s="2"/>
      <c r="C168" s="2"/>
      <c r="D168" s="2"/>
      <c r="E168" s="2"/>
      <c r="F168" s="2"/>
      <c r="G168" s="2"/>
      <c r="H168" s="2"/>
      <c r="I168" s="2"/>
    </row>
    <row r="169" spans="2:9" hidden="1" outlineLevel="1" x14ac:dyDescent="0.3">
      <c r="B169" s="2"/>
      <c r="C169" s="2"/>
      <c r="D169" s="2"/>
      <c r="E169" s="2"/>
      <c r="F169" s="2"/>
      <c r="G169" s="2"/>
      <c r="H169" s="2"/>
      <c r="I169" s="2"/>
    </row>
    <row r="170" spans="2:9" hidden="1" outlineLevel="1" x14ac:dyDescent="0.3">
      <c r="B170" s="2"/>
      <c r="C170" s="2"/>
      <c r="D170" s="2"/>
      <c r="E170" s="2"/>
      <c r="F170" s="2"/>
      <c r="G170" s="2"/>
      <c r="H170" s="2"/>
      <c r="I170" s="2"/>
    </row>
    <row r="171" spans="2:9" hidden="1" outlineLevel="1" x14ac:dyDescent="0.3">
      <c r="B171" s="2"/>
      <c r="C171" s="2"/>
      <c r="D171" s="2"/>
      <c r="E171" s="2"/>
      <c r="F171" s="2"/>
      <c r="G171" s="2"/>
      <c r="H171" s="2"/>
      <c r="I171" s="2"/>
    </row>
    <row r="172" spans="2:9" hidden="1" outlineLevel="1" x14ac:dyDescent="0.3">
      <c r="B172" s="2"/>
      <c r="C172" s="2"/>
      <c r="D172" s="2"/>
      <c r="E172" s="2"/>
      <c r="F172" s="2"/>
      <c r="G172" s="2"/>
      <c r="H172" s="2"/>
      <c r="I172" s="2"/>
    </row>
    <row r="173" spans="2:9" hidden="1" outlineLevel="1" x14ac:dyDescent="0.3">
      <c r="B173" s="2"/>
      <c r="C173" s="2"/>
      <c r="D173" s="2"/>
      <c r="E173" s="2"/>
      <c r="F173" s="2"/>
      <c r="G173" s="2"/>
      <c r="H173" s="2"/>
      <c r="I173" s="2"/>
    </row>
    <row r="174" spans="2:9" hidden="1" outlineLevel="1" x14ac:dyDescent="0.3">
      <c r="B174" s="2"/>
      <c r="C174" s="2"/>
      <c r="D174" s="2"/>
      <c r="E174" s="2"/>
      <c r="F174" s="2"/>
      <c r="G174" s="2"/>
      <c r="H174" s="2"/>
      <c r="I174" s="2"/>
    </row>
    <row r="175" spans="2:9" ht="42" hidden="1" customHeight="1" outlineLevel="1" x14ac:dyDescent="0.3">
      <c r="B175" s="530" t="s">
        <v>566</v>
      </c>
      <c r="C175" s="531"/>
      <c r="D175" s="531"/>
      <c r="E175" s="532"/>
      <c r="F175" s="2"/>
      <c r="G175" s="2"/>
      <c r="H175" s="2"/>
      <c r="I175" s="2"/>
    </row>
    <row r="176" spans="2:9" ht="22.5" hidden="1" customHeight="1" outlineLevel="1" x14ac:dyDescent="0.3">
      <c r="B176" s="606"/>
      <c r="C176" s="607"/>
      <c r="D176" s="607"/>
      <c r="E176" s="608"/>
      <c r="F176" s="2"/>
      <c r="G176" s="2"/>
      <c r="H176" s="2"/>
      <c r="I176" s="2"/>
    </row>
    <row r="177" spans="1:9" ht="22.5" hidden="1" customHeight="1" outlineLevel="1" x14ac:dyDescent="0.3">
      <c r="B177" s="609"/>
      <c r="C177" s="610"/>
      <c r="D177" s="610"/>
      <c r="E177" s="611"/>
      <c r="F177" s="2"/>
      <c r="G177" s="2"/>
      <c r="H177" s="2"/>
      <c r="I177" s="2"/>
    </row>
    <row r="178" spans="1:9" ht="22.5" hidden="1" customHeight="1" outlineLevel="1" x14ac:dyDescent="0.3">
      <c r="B178" s="609"/>
      <c r="C178" s="610"/>
      <c r="D178" s="610"/>
      <c r="E178" s="611"/>
      <c r="F178" s="2"/>
      <c r="G178" s="2"/>
      <c r="H178" s="2"/>
      <c r="I178" s="2"/>
    </row>
    <row r="179" spans="1:9" ht="22.5" hidden="1" customHeight="1" outlineLevel="1" x14ac:dyDescent="0.3">
      <c r="B179" s="609"/>
      <c r="C179" s="610"/>
      <c r="D179" s="610"/>
      <c r="E179" s="611"/>
      <c r="F179" s="2"/>
      <c r="G179" s="2"/>
      <c r="H179" s="2"/>
      <c r="I179" s="2"/>
    </row>
    <row r="180" spans="1:9" ht="22.5" hidden="1" customHeight="1" outlineLevel="1" x14ac:dyDescent="0.3">
      <c r="B180" s="612"/>
      <c r="C180" s="613"/>
      <c r="D180" s="613"/>
      <c r="E180" s="614"/>
      <c r="F180" s="2"/>
      <c r="G180" s="2"/>
      <c r="H180" s="2"/>
      <c r="I180" s="2"/>
    </row>
    <row r="181" spans="1:9" hidden="1" outlineLevel="1" x14ac:dyDescent="0.3">
      <c r="B181" s="2"/>
      <c r="C181" s="2"/>
      <c r="D181" s="2"/>
      <c r="E181" s="2"/>
      <c r="F181" s="2"/>
      <c r="G181" s="2"/>
      <c r="H181" s="2"/>
      <c r="I181" s="2"/>
    </row>
    <row r="182" spans="1:9" ht="15" hidden="1" customHeight="1" outlineLevel="1" x14ac:dyDescent="0.3">
      <c r="B182" s="2"/>
      <c r="C182" s="2"/>
      <c r="D182" s="2"/>
      <c r="E182" s="2"/>
      <c r="F182" s="2"/>
      <c r="G182" s="2"/>
      <c r="H182" s="2"/>
      <c r="I182" s="2"/>
    </row>
    <row r="183" spans="1:9" ht="15" hidden="1" customHeight="1" outlineLevel="1" x14ac:dyDescent="0.3">
      <c r="B183" s="617" t="s">
        <v>567</v>
      </c>
      <c r="C183" s="618"/>
      <c r="D183" s="619"/>
      <c r="E183" s="584" t="s">
        <v>406</v>
      </c>
      <c r="F183" s="616"/>
      <c r="G183" s="616"/>
      <c r="H183" s="585"/>
      <c r="I183" s="554" t="s">
        <v>407</v>
      </c>
    </row>
    <row r="184" spans="1:9" ht="15" hidden="1" customHeight="1" outlineLevel="1" x14ac:dyDescent="0.3">
      <c r="B184" s="620"/>
      <c r="C184" s="621"/>
      <c r="D184" s="622"/>
      <c r="E184" s="383">
        <v>1</v>
      </c>
      <c r="F184" s="383">
        <v>2</v>
      </c>
      <c r="G184" s="383">
        <v>3</v>
      </c>
      <c r="H184" s="383">
        <v>4</v>
      </c>
      <c r="I184" s="554"/>
    </row>
    <row r="185" spans="1:9" ht="42" hidden="1" customHeight="1" outlineLevel="1" x14ac:dyDescent="0.3">
      <c r="B185" s="623"/>
      <c r="C185" s="624"/>
      <c r="D185" s="625"/>
      <c r="E185" s="397">
        <v>2009</v>
      </c>
      <c r="F185" s="397">
        <v>2010</v>
      </c>
      <c r="G185" s="397">
        <v>2011</v>
      </c>
      <c r="H185" s="397">
        <v>2012</v>
      </c>
      <c r="I185" s="554"/>
    </row>
    <row r="186" spans="1:9" ht="42" hidden="1" customHeight="1" outlineLevel="1" x14ac:dyDescent="0.3">
      <c r="B186" s="581" t="s">
        <v>568</v>
      </c>
      <c r="C186" s="582"/>
      <c r="D186" s="583"/>
      <c r="E186" s="400"/>
      <c r="F186" s="400"/>
      <c r="G186" s="400"/>
      <c r="H186" s="400"/>
      <c r="I186" s="175" t="e">
        <f>SLOPE(E186:H186,$E$184:$H$184)</f>
        <v>#DIV/0!</v>
      </c>
    </row>
    <row r="187" spans="1:9" ht="42" hidden="1" customHeight="1" outlineLevel="1" x14ac:dyDescent="0.3">
      <c r="B187" s="581" t="s">
        <v>569</v>
      </c>
      <c r="C187" s="582"/>
      <c r="D187" s="583"/>
      <c r="E187" s="401"/>
      <c r="F187" s="401"/>
      <c r="G187" s="401"/>
      <c r="H187" s="401"/>
      <c r="I187" s="175" t="e">
        <f>SLOPE(E187:H187,$E$184:$H$184)</f>
        <v>#DIV/0!</v>
      </c>
    </row>
    <row r="188" spans="1:9" ht="42" hidden="1" customHeight="1" outlineLevel="1" x14ac:dyDescent="0.3">
      <c r="B188" s="581" t="s">
        <v>570</v>
      </c>
      <c r="C188" s="582"/>
      <c r="D188" s="583"/>
      <c r="E188" s="401"/>
      <c r="F188" s="401"/>
      <c r="G188" s="401"/>
      <c r="H188" s="401"/>
      <c r="I188" s="175" t="e">
        <f>SLOPE(E188:H188,$E$184:$H$184)</f>
        <v>#DIV/0!</v>
      </c>
    </row>
    <row r="189" spans="1:9" ht="42" hidden="1" customHeight="1" outlineLevel="1" x14ac:dyDescent="0.3">
      <c r="B189" s="581" t="s">
        <v>571</v>
      </c>
      <c r="C189" s="582"/>
      <c r="D189" s="583"/>
      <c r="E189" s="401"/>
      <c r="F189" s="401"/>
      <c r="G189" s="401"/>
      <c r="H189" s="402"/>
      <c r="I189" s="175" t="e">
        <f>SLOPE(E189:H189,$E$184:$H$184)</f>
        <v>#DIV/0!</v>
      </c>
    </row>
    <row r="190" spans="1:9" hidden="1" outlineLevel="1" x14ac:dyDescent="0.3">
      <c r="A190" s="2"/>
      <c r="B190" s="2"/>
      <c r="C190" s="2"/>
      <c r="D190" s="2"/>
      <c r="E190" s="2"/>
      <c r="F190" s="2"/>
      <c r="G190" s="2"/>
      <c r="H190" s="2"/>
      <c r="I190" s="2"/>
    </row>
    <row r="191" spans="1:9" hidden="1" outlineLevel="1" x14ac:dyDescent="0.3">
      <c r="A191" s="2"/>
      <c r="B191" s="2"/>
      <c r="C191" s="2"/>
      <c r="D191" s="2"/>
      <c r="E191" s="2"/>
      <c r="F191" s="2"/>
      <c r="G191" s="2"/>
      <c r="H191" s="2"/>
      <c r="I191" s="2"/>
    </row>
    <row r="192" spans="1:9" hidden="1" outlineLevel="1" x14ac:dyDescent="0.3">
      <c r="A192" s="2"/>
      <c r="B192" s="2"/>
      <c r="C192" s="2"/>
      <c r="D192" s="2"/>
      <c r="E192" s="2"/>
      <c r="F192" s="2"/>
      <c r="G192" s="2"/>
      <c r="H192" s="2"/>
      <c r="I192" s="2"/>
    </row>
    <row r="193" s="2" customFormat="1" hidden="1" outlineLevel="1" x14ac:dyDescent="0.3"/>
    <row r="194" s="2" customFormat="1" hidden="1" outlineLevel="1" x14ac:dyDescent="0.3"/>
    <row r="195" s="2" customFormat="1" hidden="1" outlineLevel="1" x14ac:dyDescent="0.3"/>
    <row r="196" s="2" customFormat="1" hidden="1" outlineLevel="1" x14ac:dyDescent="0.3"/>
    <row r="197" s="2" customFormat="1" hidden="1" outlineLevel="1" x14ac:dyDescent="0.3"/>
    <row r="198" s="2" customFormat="1" hidden="1" outlineLevel="1" x14ac:dyDescent="0.3"/>
    <row r="199" s="2" customFormat="1" hidden="1" outlineLevel="1" x14ac:dyDescent="0.3"/>
    <row r="200" s="2" customFormat="1" hidden="1" outlineLevel="1" x14ac:dyDescent="0.3"/>
    <row r="201" s="2" customFormat="1" hidden="1" outlineLevel="1" x14ac:dyDescent="0.3"/>
    <row r="202" s="2" customFormat="1" hidden="1" outlineLevel="1" x14ac:dyDescent="0.3"/>
    <row r="203" s="2" customFormat="1" hidden="1" outlineLevel="1" x14ac:dyDescent="0.3"/>
    <row r="204" s="2" customFormat="1" hidden="1" outlineLevel="1" x14ac:dyDescent="0.3"/>
    <row r="205" s="2" customFormat="1" hidden="1" outlineLevel="1" x14ac:dyDescent="0.3"/>
    <row r="206" s="2" customFormat="1" hidden="1" outlineLevel="1" x14ac:dyDescent="0.3"/>
    <row r="207" s="2" customFormat="1" hidden="1" outlineLevel="1" x14ac:dyDescent="0.3"/>
    <row r="208" s="2" customFormat="1" hidden="1" outlineLevel="1" x14ac:dyDescent="0.3"/>
    <row r="209" spans="1:9" ht="42" hidden="1" customHeight="1" outlineLevel="1" x14ac:dyDescent="0.3">
      <c r="A209" s="2"/>
      <c r="B209" s="530" t="s">
        <v>572</v>
      </c>
      <c r="C209" s="531"/>
      <c r="D209" s="531"/>
      <c r="E209" s="532"/>
      <c r="F209" s="530" t="s">
        <v>573</v>
      </c>
      <c r="G209" s="531"/>
      <c r="H209" s="531"/>
      <c r="I209" s="532"/>
    </row>
    <row r="210" spans="1:9" hidden="1" outlineLevel="1" x14ac:dyDescent="0.3">
      <c r="A210" s="2"/>
      <c r="B210" s="606"/>
      <c r="C210" s="607"/>
      <c r="D210" s="607"/>
      <c r="E210" s="608"/>
      <c r="F210" s="606"/>
      <c r="G210" s="607"/>
      <c r="H210" s="607"/>
      <c r="I210" s="608"/>
    </row>
    <row r="211" spans="1:9" hidden="1" outlineLevel="1" x14ac:dyDescent="0.3">
      <c r="A211" s="2"/>
      <c r="B211" s="609"/>
      <c r="C211" s="610"/>
      <c r="D211" s="610"/>
      <c r="E211" s="611"/>
      <c r="F211" s="609"/>
      <c r="G211" s="610"/>
      <c r="H211" s="610"/>
      <c r="I211" s="611"/>
    </row>
    <row r="212" spans="1:9" hidden="1" outlineLevel="1" x14ac:dyDescent="0.3">
      <c r="A212" s="2"/>
      <c r="B212" s="609"/>
      <c r="C212" s="610"/>
      <c r="D212" s="610"/>
      <c r="E212" s="611"/>
      <c r="F212" s="609"/>
      <c r="G212" s="610"/>
      <c r="H212" s="610"/>
      <c r="I212" s="611"/>
    </row>
    <row r="213" spans="1:9" hidden="1" outlineLevel="1" x14ac:dyDescent="0.3">
      <c r="A213" s="2"/>
      <c r="B213" s="609"/>
      <c r="C213" s="610"/>
      <c r="D213" s="610"/>
      <c r="E213" s="611"/>
      <c r="F213" s="609"/>
      <c r="G213" s="610"/>
      <c r="H213" s="610"/>
      <c r="I213" s="611"/>
    </row>
    <row r="214" spans="1:9" hidden="1" outlineLevel="1" x14ac:dyDescent="0.3">
      <c r="A214" s="2"/>
      <c r="B214" s="612"/>
      <c r="C214" s="613"/>
      <c r="D214" s="613"/>
      <c r="E214" s="614"/>
      <c r="F214" s="612"/>
      <c r="G214" s="613"/>
      <c r="H214" s="613"/>
      <c r="I214" s="614"/>
    </row>
    <row r="215" spans="1:9" hidden="1" outlineLevel="1" x14ac:dyDescent="0.3">
      <c r="A215" s="2"/>
      <c r="B215" s="2"/>
      <c r="C215" s="2"/>
      <c r="D215" s="2"/>
      <c r="E215" s="2"/>
      <c r="F215" s="2"/>
      <c r="G215" s="2"/>
      <c r="H215" s="2"/>
      <c r="I215" s="2"/>
    </row>
    <row r="216" spans="1:9" hidden="1" outlineLevel="1" x14ac:dyDescent="0.3">
      <c r="A216" s="2"/>
      <c r="B216" s="2"/>
      <c r="C216" s="2"/>
      <c r="D216" s="2"/>
      <c r="E216" s="2"/>
      <c r="F216" s="2"/>
      <c r="G216" s="2"/>
      <c r="H216" s="2"/>
      <c r="I216" s="2"/>
    </row>
    <row r="217" spans="1:9" hidden="1" outlineLevel="1" x14ac:dyDescent="0.3">
      <c r="A217" s="2"/>
      <c r="B217" s="2"/>
      <c r="C217" s="2"/>
      <c r="D217" s="2"/>
      <c r="E217" s="2"/>
      <c r="F217" s="2"/>
      <c r="G217" s="2"/>
      <c r="H217" s="2"/>
      <c r="I217" s="2"/>
    </row>
    <row r="218" spans="1:9" hidden="1" outlineLevel="1" x14ac:dyDescent="0.3">
      <c r="A218" s="2"/>
      <c r="B218" s="2"/>
      <c r="C218" s="2"/>
      <c r="D218" s="2"/>
      <c r="E218" s="2"/>
      <c r="F218" s="2"/>
      <c r="G218" s="2"/>
      <c r="H218" s="2"/>
      <c r="I218" s="2"/>
    </row>
    <row r="219" spans="1:9" hidden="1" outlineLevel="1" x14ac:dyDescent="0.3">
      <c r="A219" s="2"/>
      <c r="B219" s="2"/>
      <c r="C219" s="2"/>
      <c r="D219" s="2"/>
      <c r="E219" s="2"/>
      <c r="F219" s="2"/>
      <c r="G219" s="2"/>
      <c r="H219" s="2"/>
      <c r="I219" s="2"/>
    </row>
    <row r="220" spans="1:9" hidden="1" outlineLevel="1" x14ac:dyDescent="0.3">
      <c r="A220" s="2"/>
      <c r="B220" s="2"/>
      <c r="C220" s="2"/>
      <c r="D220" s="2"/>
      <c r="E220" s="2"/>
      <c r="F220" s="2"/>
      <c r="G220" s="2"/>
      <c r="H220" s="2"/>
      <c r="I220" s="2"/>
    </row>
    <row r="221" spans="1:9" hidden="1" outlineLevel="1" x14ac:dyDescent="0.3">
      <c r="A221" s="2"/>
      <c r="B221" s="2"/>
      <c r="C221" s="2"/>
      <c r="D221" s="2"/>
      <c r="E221" s="2"/>
      <c r="F221" s="2"/>
      <c r="G221" s="2"/>
      <c r="H221" s="2"/>
      <c r="I221" s="2"/>
    </row>
    <row r="222" spans="1:9" hidden="1" outlineLevel="1" x14ac:dyDescent="0.3">
      <c r="A222" s="2"/>
      <c r="B222" s="2"/>
      <c r="C222" s="2"/>
      <c r="D222" s="2"/>
      <c r="E222" s="2"/>
      <c r="F222" s="2"/>
      <c r="G222" s="2"/>
      <c r="H222" s="2"/>
      <c r="I222" s="2"/>
    </row>
    <row r="223" spans="1:9" hidden="1" outlineLevel="1" x14ac:dyDescent="0.3">
      <c r="A223" s="2"/>
      <c r="B223" s="2"/>
      <c r="C223" s="2"/>
      <c r="D223" s="2"/>
      <c r="E223" s="2"/>
      <c r="F223" s="2"/>
      <c r="G223" s="2"/>
      <c r="H223" s="2"/>
      <c r="I223" s="2"/>
    </row>
    <row r="224" spans="1:9" hidden="1" outlineLevel="1" x14ac:dyDescent="0.3">
      <c r="A224" s="2"/>
      <c r="B224" s="2"/>
      <c r="C224" s="2"/>
      <c r="D224" s="2"/>
      <c r="E224" s="2"/>
      <c r="F224" s="2"/>
      <c r="G224" s="2"/>
      <c r="H224" s="2"/>
      <c r="I224" s="2"/>
    </row>
    <row r="225" spans="1:9" hidden="1" outlineLevel="1" x14ac:dyDescent="0.3">
      <c r="A225" s="2"/>
      <c r="B225" s="2"/>
      <c r="C225" s="2"/>
      <c r="D225" s="2"/>
      <c r="E225" s="2"/>
      <c r="F225" s="2"/>
      <c r="G225" s="2"/>
      <c r="H225" s="2"/>
      <c r="I225" s="2"/>
    </row>
    <row r="226" spans="1:9" hidden="1" outlineLevel="1" x14ac:dyDescent="0.3">
      <c r="A226" s="2"/>
      <c r="B226" s="2"/>
      <c r="C226" s="2"/>
      <c r="D226" s="2"/>
      <c r="E226" s="2"/>
      <c r="F226" s="2"/>
      <c r="G226" s="2"/>
      <c r="H226" s="2"/>
      <c r="I226" s="2"/>
    </row>
    <row r="227" spans="1:9" hidden="1" outlineLevel="1" x14ac:dyDescent="0.3">
      <c r="A227" s="2"/>
      <c r="B227" s="2"/>
      <c r="C227" s="2"/>
      <c r="D227" s="2"/>
      <c r="E227" s="2"/>
      <c r="F227" s="2"/>
      <c r="G227" s="2"/>
      <c r="H227" s="2"/>
      <c r="I227" s="2"/>
    </row>
    <row r="228" spans="1:9" hidden="1" outlineLevel="1" x14ac:dyDescent="0.3">
      <c r="A228" s="2"/>
      <c r="B228" s="2"/>
      <c r="C228" s="2"/>
      <c r="D228" s="2"/>
      <c r="E228" s="2"/>
      <c r="F228" s="2"/>
      <c r="G228" s="2"/>
      <c r="H228" s="2"/>
      <c r="I228" s="2"/>
    </row>
    <row r="229" spans="1:9" hidden="1" outlineLevel="1" x14ac:dyDescent="0.3">
      <c r="A229" s="2"/>
      <c r="B229" s="2"/>
      <c r="C229" s="2"/>
      <c r="D229" s="2"/>
      <c r="E229" s="2"/>
      <c r="F229" s="2"/>
      <c r="G229" s="2"/>
      <c r="H229" s="2"/>
      <c r="I229" s="2"/>
    </row>
    <row r="230" spans="1:9" hidden="1" outlineLevel="1" x14ac:dyDescent="0.3">
      <c r="A230" s="2"/>
      <c r="B230" s="2"/>
      <c r="C230" s="2"/>
      <c r="D230" s="2"/>
      <c r="E230" s="2"/>
      <c r="F230" s="2"/>
      <c r="G230" s="2"/>
      <c r="H230" s="2"/>
      <c r="I230" s="2"/>
    </row>
    <row r="231" spans="1:9" hidden="1" outlineLevel="1" x14ac:dyDescent="0.3">
      <c r="A231" s="2"/>
      <c r="B231" s="2"/>
      <c r="C231" s="2"/>
      <c r="D231" s="2"/>
      <c r="E231" s="2"/>
      <c r="F231" s="2"/>
      <c r="G231" s="2"/>
      <c r="H231" s="2"/>
      <c r="I231" s="2"/>
    </row>
    <row r="232" spans="1:9" hidden="1" outlineLevel="1" x14ac:dyDescent="0.3">
      <c r="A232" s="2"/>
      <c r="B232" s="2"/>
      <c r="C232" s="2"/>
      <c r="D232" s="2"/>
      <c r="E232" s="2"/>
      <c r="F232" s="2"/>
      <c r="G232" s="2"/>
      <c r="H232" s="2"/>
      <c r="I232" s="2"/>
    </row>
    <row r="233" spans="1:9" hidden="1" outlineLevel="1" x14ac:dyDescent="0.3">
      <c r="A233" s="2"/>
      <c r="B233" s="2"/>
      <c r="C233" s="2"/>
      <c r="D233" s="2"/>
      <c r="E233" s="2"/>
      <c r="F233" s="2"/>
      <c r="G233" s="2"/>
      <c r="H233" s="2"/>
      <c r="I233" s="2"/>
    </row>
    <row r="234" spans="1:9" hidden="1" outlineLevel="1" x14ac:dyDescent="0.3">
      <c r="A234" s="2"/>
      <c r="B234" s="2"/>
      <c r="C234" s="2"/>
      <c r="D234" s="2"/>
      <c r="E234" s="2"/>
      <c r="F234" s="2"/>
      <c r="G234" s="2"/>
      <c r="H234" s="2"/>
      <c r="I234" s="2"/>
    </row>
    <row r="235" spans="1:9" ht="42" hidden="1" customHeight="1" outlineLevel="1" x14ac:dyDescent="0.3">
      <c r="A235" s="2"/>
      <c r="B235" s="530" t="s">
        <v>574</v>
      </c>
      <c r="C235" s="531"/>
      <c r="D235" s="531"/>
      <c r="E235" s="532"/>
      <c r="F235" s="530" t="s">
        <v>575</v>
      </c>
      <c r="G235" s="531"/>
      <c r="H235" s="531"/>
      <c r="I235" s="532"/>
    </row>
    <row r="236" spans="1:9" ht="21" hidden="1" customHeight="1" outlineLevel="1" x14ac:dyDescent="0.3">
      <c r="A236" s="2"/>
      <c r="B236" s="606"/>
      <c r="C236" s="607"/>
      <c r="D236" s="607"/>
      <c r="E236" s="608"/>
      <c r="F236" s="606"/>
      <c r="G236" s="607"/>
      <c r="H236" s="607"/>
      <c r="I236" s="608"/>
    </row>
    <row r="237" spans="1:9" ht="21" hidden="1" customHeight="1" outlineLevel="1" x14ac:dyDescent="0.3">
      <c r="A237" s="2"/>
      <c r="B237" s="609"/>
      <c r="C237" s="610"/>
      <c r="D237" s="610"/>
      <c r="E237" s="611"/>
      <c r="F237" s="609"/>
      <c r="G237" s="610"/>
      <c r="H237" s="610"/>
      <c r="I237" s="611"/>
    </row>
    <row r="238" spans="1:9" ht="21" hidden="1" customHeight="1" outlineLevel="1" x14ac:dyDescent="0.3">
      <c r="A238" s="2"/>
      <c r="B238" s="609"/>
      <c r="C238" s="610"/>
      <c r="D238" s="610"/>
      <c r="E238" s="611"/>
      <c r="F238" s="609"/>
      <c r="G238" s="610"/>
      <c r="H238" s="610"/>
      <c r="I238" s="611"/>
    </row>
    <row r="239" spans="1:9" ht="21" hidden="1" customHeight="1" outlineLevel="1" x14ac:dyDescent="0.3">
      <c r="A239" s="2"/>
      <c r="B239" s="609"/>
      <c r="C239" s="610"/>
      <c r="D239" s="610"/>
      <c r="E239" s="611"/>
      <c r="F239" s="609"/>
      <c r="G239" s="610"/>
      <c r="H239" s="610"/>
      <c r="I239" s="611"/>
    </row>
    <row r="240" spans="1:9" ht="21" hidden="1" customHeight="1" outlineLevel="1" x14ac:dyDescent="0.3">
      <c r="A240" s="2"/>
      <c r="B240" s="612"/>
      <c r="C240" s="613"/>
      <c r="D240" s="613"/>
      <c r="E240" s="614"/>
      <c r="F240" s="612"/>
      <c r="G240" s="613"/>
      <c r="H240" s="613"/>
      <c r="I240" s="614"/>
    </row>
    <row r="241" spans="1:9" hidden="1" outlineLevel="1" x14ac:dyDescent="0.3">
      <c r="A241" s="2"/>
      <c r="B241" s="2"/>
      <c r="C241" s="2"/>
      <c r="D241" s="2"/>
      <c r="E241" s="2"/>
      <c r="F241" s="2"/>
      <c r="G241" s="2"/>
      <c r="H241" s="2"/>
      <c r="I241" s="2"/>
    </row>
    <row r="242" spans="1:9" hidden="1" outlineLevel="1" x14ac:dyDescent="0.3">
      <c r="A242" s="2"/>
      <c r="B242" s="2"/>
      <c r="C242" s="2"/>
      <c r="D242" s="2"/>
      <c r="E242" s="2"/>
      <c r="F242" s="2"/>
      <c r="G242" s="2"/>
      <c r="H242" s="2"/>
      <c r="I242" s="2"/>
    </row>
    <row r="243" spans="1:9" hidden="1" outlineLevel="1" x14ac:dyDescent="0.3">
      <c r="A243" s="2"/>
      <c r="B243" s="2"/>
      <c r="C243" s="2"/>
      <c r="D243" s="2"/>
      <c r="E243" s="2"/>
      <c r="F243" s="2"/>
      <c r="G243" s="2"/>
      <c r="H243" s="2"/>
      <c r="I243" s="2"/>
    </row>
    <row r="244" spans="1:9" ht="17.399999999999999" hidden="1" outlineLevel="1" x14ac:dyDescent="0.3">
      <c r="A244" s="2"/>
      <c r="B244" s="634" t="s">
        <v>576</v>
      </c>
      <c r="C244" s="635"/>
      <c r="D244" s="635"/>
      <c r="E244" s="636"/>
      <c r="F244" s="403" t="s">
        <v>577</v>
      </c>
      <c r="G244" s="403" t="s">
        <v>578</v>
      </c>
      <c r="H244" s="403" t="s">
        <v>579</v>
      </c>
      <c r="I244" s="403" t="s">
        <v>580</v>
      </c>
    </row>
    <row r="245" spans="1:9" ht="18" hidden="1" outlineLevel="1" x14ac:dyDescent="0.3">
      <c r="A245" s="2"/>
      <c r="B245" s="630" t="s">
        <v>571</v>
      </c>
      <c r="C245" s="631"/>
      <c r="D245" s="631"/>
      <c r="E245" s="632"/>
      <c r="F245" s="404"/>
      <c r="G245" s="404"/>
      <c r="H245" s="404"/>
      <c r="I245" s="405"/>
    </row>
    <row r="246" spans="1:9" ht="18" hidden="1" outlineLevel="1" x14ac:dyDescent="0.3">
      <c r="A246" s="2"/>
      <c r="B246" s="630" t="s">
        <v>581</v>
      </c>
      <c r="C246" s="631"/>
      <c r="D246" s="631"/>
      <c r="E246" s="632"/>
      <c r="F246" s="406"/>
      <c r="G246" s="406"/>
      <c r="H246" s="406"/>
      <c r="I246" s="406"/>
    </row>
    <row r="247" spans="1:9" ht="18" hidden="1" outlineLevel="1" x14ac:dyDescent="0.3">
      <c r="A247" s="2"/>
      <c r="B247" s="630" t="s">
        <v>582</v>
      </c>
      <c r="C247" s="631"/>
      <c r="D247" s="631"/>
      <c r="E247" s="632"/>
      <c r="F247" s="407"/>
      <c r="G247" s="407"/>
      <c r="H247" s="407"/>
      <c r="I247" s="407"/>
    </row>
    <row r="248" spans="1:9" ht="18" hidden="1" outlineLevel="1" x14ac:dyDescent="0.3">
      <c r="A248" s="2"/>
      <c r="B248" s="18"/>
      <c r="C248" s="18"/>
      <c r="D248" s="18"/>
      <c r="E248" s="18"/>
      <c r="F248" s="18"/>
      <c r="G248" s="18"/>
      <c r="H248" s="18"/>
      <c r="I248" s="18"/>
    </row>
    <row r="249" spans="1:9" ht="18" hidden="1" outlineLevel="1" x14ac:dyDescent="0.3">
      <c r="A249" s="2"/>
      <c r="B249" s="18"/>
      <c r="C249" s="18"/>
      <c r="D249" s="18"/>
      <c r="E249" s="18"/>
      <c r="F249" s="18"/>
      <c r="G249" s="18"/>
      <c r="H249" s="18"/>
      <c r="I249" s="18"/>
    </row>
    <row r="250" spans="1:9" ht="17.399999999999999" hidden="1" outlineLevel="1" x14ac:dyDescent="0.3">
      <c r="A250" s="2"/>
      <c r="B250" s="634" t="s">
        <v>576</v>
      </c>
      <c r="C250" s="635"/>
      <c r="D250" s="635"/>
      <c r="E250" s="636"/>
      <c r="F250" s="403" t="s">
        <v>578</v>
      </c>
      <c r="G250" s="403">
        <v>2011</v>
      </c>
      <c r="H250" s="403">
        <v>2012</v>
      </c>
      <c r="I250" s="403">
        <v>2013</v>
      </c>
    </row>
    <row r="251" spans="1:9" ht="18" hidden="1" outlineLevel="1" x14ac:dyDescent="0.3">
      <c r="A251" s="2"/>
      <c r="B251" s="630" t="s">
        <v>581</v>
      </c>
      <c r="C251" s="631"/>
      <c r="D251" s="631"/>
      <c r="E251" s="632"/>
      <c r="F251" s="408"/>
      <c r="G251" s="408"/>
      <c r="H251" s="408"/>
      <c r="I251" s="408"/>
    </row>
    <row r="252" spans="1:9" ht="18" hidden="1" outlineLevel="1" x14ac:dyDescent="0.3">
      <c r="A252" s="2"/>
      <c r="B252" s="630" t="s">
        <v>582</v>
      </c>
      <c r="C252" s="631"/>
      <c r="D252" s="631"/>
      <c r="E252" s="632"/>
      <c r="F252" s="408"/>
      <c r="G252" s="408"/>
      <c r="H252" s="408"/>
      <c r="I252" s="408"/>
    </row>
    <row r="253" spans="1:9" ht="18" hidden="1" outlineLevel="1" x14ac:dyDescent="0.3">
      <c r="A253" s="2"/>
      <c r="B253" s="630" t="s">
        <v>583</v>
      </c>
      <c r="C253" s="631"/>
      <c r="D253" s="631"/>
      <c r="E253" s="632"/>
      <c r="F253" s="408"/>
      <c r="G253" s="408"/>
      <c r="H253" s="408"/>
      <c r="I253" s="408"/>
    </row>
    <row r="254" spans="1:9" ht="18" hidden="1" outlineLevel="1" x14ac:dyDescent="0.3">
      <c r="A254" s="2"/>
      <c r="B254" s="634" t="s">
        <v>584</v>
      </c>
      <c r="C254" s="635"/>
      <c r="D254" s="635"/>
      <c r="E254" s="636"/>
      <c r="F254" s="409">
        <f>SUM(F251:F253)/15</f>
        <v>0</v>
      </c>
      <c r="G254" s="409">
        <f>SUM(G251:G253)/15</f>
        <v>0</v>
      </c>
      <c r="H254" s="409">
        <f>SUM(H251:H253)/15</f>
        <v>0</v>
      </c>
      <c r="I254" s="409">
        <f>SUM(I251:I253)/15</f>
        <v>0</v>
      </c>
    </row>
    <row r="255" spans="1:9" hidden="1" outlineLevel="1" x14ac:dyDescent="0.3">
      <c r="A255" s="2"/>
      <c r="B255" s="2"/>
      <c r="C255" s="2"/>
      <c r="D255" s="2"/>
      <c r="E255" s="2"/>
      <c r="F255" s="2"/>
      <c r="G255" s="2"/>
      <c r="H255" s="2"/>
      <c r="I255" s="2"/>
    </row>
    <row r="256" spans="1:9" hidden="1" outlineLevel="1" x14ac:dyDescent="0.3">
      <c r="A256" s="2"/>
      <c r="B256" s="2"/>
      <c r="C256" s="2"/>
      <c r="D256" s="2"/>
      <c r="E256" s="2"/>
      <c r="F256" s="2"/>
      <c r="G256" s="2"/>
      <c r="H256" s="2"/>
      <c r="I256" s="2"/>
    </row>
    <row r="257" s="2" customFormat="1" hidden="1" outlineLevel="1" x14ac:dyDescent="0.3"/>
    <row r="258" s="2" customFormat="1" hidden="1" outlineLevel="1" x14ac:dyDescent="0.3"/>
    <row r="259" s="2" customFormat="1" hidden="1" outlineLevel="1" x14ac:dyDescent="0.3"/>
    <row r="260" s="2" customFormat="1" hidden="1" outlineLevel="1" x14ac:dyDescent="0.3"/>
    <row r="261" s="2" customFormat="1" hidden="1" outlineLevel="1" x14ac:dyDescent="0.3"/>
    <row r="262" s="2" customFormat="1" hidden="1" outlineLevel="1" x14ac:dyDescent="0.3"/>
    <row r="263" s="2" customFormat="1" hidden="1" outlineLevel="1" x14ac:dyDescent="0.3"/>
    <row r="264" s="2" customFormat="1" hidden="1" outlineLevel="1" x14ac:dyDescent="0.3"/>
    <row r="265" s="2" customFormat="1" hidden="1" outlineLevel="1" x14ac:dyDescent="0.3"/>
    <row r="266" s="2" customFormat="1" hidden="1" outlineLevel="1" x14ac:dyDescent="0.3"/>
    <row r="267" s="2" customFormat="1" hidden="1" outlineLevel="1" x14ac:dyDescent="0.3"/>
    <row r="268" s="2" customFormat="1" hidden="1" outlineLevel="1" x14ac:dyDescent="0.3"/>
    <row r="269" s="2" customFormat="1" hidden="1" outlineLevel="1" x14ac:dyDescent="0.3"/>
    <row r="270" s="2" customFormat="1" hidden="1" outlineLevel="1" x14ac:dyDescent="0.3"/>
    <row r="271" s="2" customFormat="1" hidden="1" outlineLevel="1" x14ac:dyDescent="0.3"/>
    <row r="272" s="2" customFormat="1" hidden="1" outlineLevel="1" x14ac:dyDescent="0.3"/>
    <row r="273" spans="2:8" s="2" customFormat="1" hidden="1" outlineLevel="1" x14ac:dyDescent="0.3"/>
    <row r="274" spans="2:8" s="2" customFormat="1" hidden="1" outlineLevel="1" x14ac:dyDescent="0.3"/>
    <row r="275" spans="2:8" s="2" customFormat="1" hidden="1" outlineLevel="1" x14ac:dyDescent="0.3"/>
    <row r="276" spans="2:8" s="2" customFormat="1" hidden="1" outlineLevel="1" x14ac:dyDescent="0.3"/>
    <row r="277" spans="2:8" s="2" customFormat="1" hidden="1" outlineLevel="1" x14ac:dyDescent="0.3"/>
    <row r="278" spans="2:8" s="2" customFormat="1" hidden="1" outlineLevel="1" x14ac:dyDescent="0.3"/>
    <row r="279" spans="2:8" s="2" customFormat="1" hidden="1" outlineLevel="1" x14ac:dyDescent="0.3"/>
    <row r="280" spans="2:8" s="2" customFormat="1" hidden="1" outlineLevel="1" x14ac:dyDescent="0.3"/>
    <row r="281" spans="2:8" s="2" customFormat="1" hidden="1" outlineLevel="1" x14ac:dyDescent="0.3"/>
    <row r="282" spans="2:8" s="2" customFormat="1" ht="17.399999999999999" hidden="1" outlineLevel="1" x14ac:dyDescent="0.3">
      <c r="B282" s="633" t="s">
        <v>585</v>
      </c>
      <c r="C282" s="633"/>
      <c r="D282" s="633"/>
      <c r="E282" s="633"/>
      <c r="F282" s="633"/>
      <c r="G282" s="633"/>
    </row>
    <row r="283" spans="2:8" s="2" customFormat="1" ht="18" hidden="1" outlineLevel="1" x14ac:dyDescent="0.35">
      <c r="B283" s="648" t="s">
        <v>327</v>
      </c>
      <c r="C283" s="649"/>
      <c r="D283" s="649"/>
      <c r="E283" s="650"/>
      <c r="F283" s="646" t="s">
        <v>328</v>
      </c>
      <c r="G283" s="646"/>
      <c r="H283" s="2" t="s">
        <v>586</v>
      </c>
    </row>
    <row r="284" spans="2:8" s="2" customFormat="1" ht="18" hidden="1" outlineLevel="1" x14ac:dyDescent="0.35">
      <c r="B284" s="651" t="s">
        <v>331</v>
      </c>
      <c r="C284" s="652"/>
      <c r="D284" s="652"/>
      <c r="E284" s="653"/>
      <c r="F284" s="647" t="s">
        <v>332</v>
      </c>
      <c r="G284" s="647"/>
    </row>
    <row r="285" spans="2:8" s="2" customFormat="1" ht="18" hidden="1" outlineLevel="1" x14ac:dyDescent="0.35">
      <c r="B285" s="651" t="s">
        <v>336</v>
      </c>
      <c r="C285" s="652"/>
      <c r="D285" s="652"/>
      <c r="E285" s="653"/>
      <c r="F285" s="647" t="s">
        <v>337</v>
      </c>
      <c r="G285" s="647"/>
    </row>
    <row r="286" spans="2:8" s="2" customFormat="1" ht="18" hidden="1" outlineLevel="1" x14ac:dyDescent="0.35">
      <c r="B286" s="651" t="s">
        <v>341</v>
      </c>
      <c r="C286" s="652"/>
      <c r="D286" s="652"/>
      <c r="E286" s="653"/>
      <c r="F286" s="647" t="s">
        <v>342</v>
      </c>
      <c r="G286" s="647"/>
    </row>
    <row r="287" spans="2:8" s="2" customFormat="1" ht="18" hidden="1" outlineLevel="1" x14ac:dyDescent="0.35">
      <c r="B287" s="651" t="s">
        <v>344</v>
      </c>
      <c r="C287" s="652"/>
      <c r="D287" s="652"/>
      <c r="E287" s="653"/>
      <c r="F287" s="647" t="s">
        <v>345</v>
      </c>
      <c r="G287" s="647"/>
    </row>
    <row r="288" spans="2:8" s="2" customFormat="1" hidden="1" outlineLevel="1" x14ac:dyDescent="0.3"/>
    <row r="289" spans="1:9" hidden="1" outlineLevel="1" x14ac:dyDescent="0.3">
      <c r="A289" s="2"/>
      <c r="B289" s="2"/>
      <c r="C289" s="2"/>
      <c r="D289" s="2"/>
      <c r="E289" s="2"/>
      <c r="F289" s="2"/>
      <c r="G289" s="2"/>
      <c r="H289" s="2"/>
      <c r="I289" s="2"/>
    </row>
    <row r="290" spans="1:9" hidden="1" outlineLevel="1" x14ac:dyDescent="0.3">
      <c r="B290" s="2"/>
      <c r="C290" s="2"/>
      <c r="D290" s="2"/>
      <c r="E290" s="2"/>
      <c r="F290" s="2"/>
      <c r="G290" s="2"/>
      <c r="H290" s="2"/>
      <c r="I290" s="2"/>
    </row>
    <row r="291" spans="1:9" ht="15" hidden="1" customHeight="1" outlineLevel="1" x14ac:dyDescent="0.3">
      <c r="B291" s="654" t="e">
        <f>"ANALISIS GENERAL SOBRE LA SITUACIÓN ACTUAL DEL PROCESO Y PROSPECTIVA DE MEJORAMIENTO"&amp;"-"&amp;#REF!</f>
        <v>#REF!</v>
      </c>
      <c r="C291" s="655"/>
      <c r="D291" s="655"/>
      <c r="E291" s="655"/>
      <c r="F291" s="655"/>
      <c r="G291" s="655"/>
      <c r="H291" s="655"/>
      <c r="I291" s="656"/>
    </row>
    <row r="292" spans="1:9" ht="15" hidden="1" customHeight="1" outlineLevel="1" x14ac:dyDescent="0.3">
      <c r="B292" s="657"/>
      <c r="C292" s="658"/>
      <c r="D292" s="658"/>
      <c r="E292" s="658"/>
      <c r="F292" s="658"/>
      <c r="G292" s="658"/>
      <c r="H292" s="658"/>
      <c r="I292" s="659"/>
    </row>
    <row r="293" spans="1:9" ht="15" hidden="1" customHeight="1" outlineLevel="1" x14ac:dyDescent="0.3">
      <c r="B293" s="637"/>
      <c r="C293" s="638"/>
      <c r="D293" s="638"/>
      <c r="E293" s="638"/>
      <c r="F293" s="638"/>
      <c r="G293" s="638"/>
      <c r="H293" s="638"/>
      <c r="I293" s="639"/>
    </row>
    <row r="294" spans="1:9" hidden="1" outlineLevel="1" x14ac:dyDescent="0.3">
      <c r="B294" s="640"/>
      <c r="C294" s="641"/>
      <c r="D294" s="641"/>
      <c r="E294" s="641"/>
      <c r="F294" s="641"/>
      <c r="G294" s="641"/>
      <c r="H294" s="641"/>
      <c r="I294" s="642"/>
    </row>
    <row r="295" spans="1:9" hidden="1" outlineLevel="1" x14ac:dyDescent="0.3">
      <c r="B295" s="640"/>
      <c r="C295" s="641"/>
      <c r="D295" s="641"/>
      <c r="E295" s="641"/>
      <c r="F295" s="641"/>
      <c r="G295" s="641"/>
      <c r="H295" s="641"/>
      <c r="I295" s="642"/>
    </row>
    <row r="296" spans="1:9" hidden="1" outlineLevel="1" x14ac:dyDescent="0.3">
      <c r="B296" s="640"/>
      <c r="C296" s="641"/>
      <c r="D296" s="641"/>
      <c r="E296" s="641"/>
      <c r="F296" s="641"/>
      <c r="G296" s="641"/>
      <c r="H296" s="641"/>
      <c r="I296" s="642"/>
    </row>
    <row r="297" spans="1:9" hidden="1" outlineLevel="1" x14ac:dyDescent="0.3">
      <c r="B297" s="640"/>
      <c r="C297" s="641"/>
      <c r="D297" s="641"/>
      <c r="E297" s="641"/>
      <c r="F297" s="641"/>
      <c r="G297" s="641"/>
      <c r="H297" s="641"/>
      <c r="I297" s="642"/>
    </row>
    <row r="298" spans="1:9" hidden="1" outlineLevel="1" x14ac:dyDescent="0.3">
      <c r="B298" s="640"/>
      <c r="C298" s="641"/>
      <c r="D298" s="641"/>
      <c r="E298" s="641"/>
      <c r="F298" s="641"/>
      <c r="G298" s="641"/>
      <c r="H298" s="641"/>
      <c r="I298" s="642"/>
    </row>
    <row r="299" spans="1:9" hidden="1" outlineLevel="1" x14ac:dyDescent="0.3">
      <c r="B299" s="640"/>
      <c r="C299" s="641"/>
      <c r="D299" s="641"/>
      <c r="E299" s="641"/>
      <c r="F299" s="641"/>
      <c r="G299" s="641"/>
      <c r="H299" s="641"/>
      <c r="I299" s="642"/>
    </row>
    <row r="300" spans="1:9" hidden="1" outlineLevel="1" x14ac:dyDescent="0.3">
      <c r="B300" s="640"/>
      <c r="C300" s="641"/>
      <c r="D300" s="641"/>
      <c r="E300" s="641"/>
      <c r="F300" s="641"/>
      <c r="G300" s="641"/>
      <c r="H300" s="641"/>
      <c r="I300" s="642"/>
    </row>
    <row r="301" spans="1:9" hidden="1" outlineLevel="1" x14ac:dyDescent="0.3">
      <c r="B301" s="640"/>
      <c r="C301" s="641"/>
      <c r="D301" s="641"/>
      <c r="E301" s="641"/>
      <c r="F301" s="641"/>
      <c r="G301" s="641"/>
      <c r="H301" s="641"/>
      <c r="I301" s="642"/>
    </row>
    <row r="302" spans="1:9" hidden="1" outlineLevel="1" x14ac:dyDescent="0.3">
      <c r="B302" s="640"/>
      <c r="C302" s="641"/>
      <c r="D302" s="641"/>
      <c r="E302" s="641"/>
      <c r="F302" s="641"/>
      <c r="G302" s="641"/>
      <c r="H302" s="641"/>
      <c r="I302" s="642"/>
    </row>
    <row r="303" spans="1:9" hidden="1" outlineLevel="1" x14ac:dyDescent="0.3">
      <c r="B303" s="640"/>
      <c r="C303" s="641"/>
      <c r="D303" s="641"/>
      <c r="E303" s="641"/>
      <c r="F303" s="641"/>
      <c r="G303" s="641"/>
      <c r="H303" s="641"/>
      <c r="I303" s="642"/>
    </row>
    <row r="304" spans="1:9" hidden="1" outlineLevel="1" x14ac:dyDescent="0.3">
      <c r="B304" s="640"/>
      <c r="C304" s="641"/>
      <c r="D304" s="641"/>
      <c r="E304" s="641"/>
      <c r="F304" s="641"/>
      <c r="G304" s="641"/>
      <c r="H304" s="641"/>
      <c r="I304" s="642"/>
    </row>
    <row r="305" spans="2:12" hidden="1" outlineLevel="1" x14ac:dyDescent="0.3">
      <c r="B305" s="640"/>
      <c r="C305" s="641"/>
      <c r="D305" s="641"/>
      <c r="E305" s="641"/>
      <c r="F305" s="641"/>
      <c r="G305" s="641"/>
      <c r="H305" s="641"/>
      <c r="I305" s="642"/>
    </row>
    <row r="306" spans="2:12" hidden="1" outlineLevel="1" x14ac:dyDescent="0.3">
      <c r="B306" s="640"/>
      <c r="C306" s="641"/>
      <c r="D306" s="641"/>
      <c r="E306" s="641"/>
      <c r="F306" s="641"/>
      <c r="G306" s="641"/>
      <c r="H306" s="641"/>
      <c r="I306" s="642"/>
    </row>
    <row r="307" spans="2:12" hidden="1" outlineLevel="1" x14ac:dyDescent="0.3">
      <c r="B307" s="643"/>
      <c r="C307" s="644"/>
      <c r="D307" s="644"/>
      <c r="E307" s="644"/>
      <c r="F307" s="644"/>
      <c r="G307" s="644"/>
      <c r="H307" s="644"/>
      <c r="I307" s="645"/>
    </row>
    <row r="308" spans="2:12" hidden="1" outlineLevel="1" x14ac:dyDescent="0.3">
      <c r="B308" s="5"/>
      <c r="C308" s="5"/>
      <c r="D308" s="5"/>
      <c r="E308" s="5"/>
      <c r="F308" s="5"/>
      <c r="G308" s="5"/>
      <c r="H308" s="5"/>
      <c r="I308" s="5"/>
      <c r="J308" s="5"/>
      <c r="K308" s="5"/>
    </row>
    <row r="309" spans="2:12" x14ac:dyDescent="0.3">
      <c r="C309" s="32"/>
      <c r="D309" s="32"/>
      <c r="E309" s="32"/>
      <c r="F309" s="32"/>
      <c r="G309" s="32"/>
      <c r="H309" s="32"/>
      <c r="I309" s="33"/>
      <c r="J309" s="34"/>
      <c r="K309" s="34"/>
      <c r="L309" s="34"/>
    </row>
    <row r="310" spans="2:12" x14ac:dyDescent="0.3">
      <c r="C310" s="32"/>
      <c r="D310" s="32"/>
      <c r="E310" s="32"/>
      <c r="F310" s="32"/>
      <c r="G310" s="32"/>
      <c r="H310" s="32"/>
      <c r="I310" s="33"/>
      <c r="J310" s="34"/>
      <c r="K310" s="34"/>
      <c r="L310" s="34"/>
    </row>
  </sheetData>
  <mergeCells count="120">
    <mergeCell ref="B293:I307"/>
    <mergeCell ref="F283:G283"/>
    <mergeCell ref="F284:G284"/>
    <mergeCell ref="B283:E283"/>
    <mergeCell ref="B284:E284"/>
    <mergeCell ref="F285:G285"/>
    <mergeCell ref="F286:G286"/>
    <mergeCell ref="F287:G287"/>
    <mergeCell ref="B285:E285"/>
    <mergeCell ref="B286:E286"/>
    <mergeCell ref="B287:E287"/>
    <mergeCell ref="B291:I292"/>
    <mergeCell ref="B210:E214"/>
    <mergeCell ref="F210:I214"/>
    <mergeCell ref="B235:E235"/>
    <mergeCell ref="F235:I235"/>
    <mergeCell ref="B245:E245"/>
    <mergeCell ref="B282:G282"/>
    <mergeCell ref="B244:E244"/>
    <mergeCell ref="B250:E250"/>
    <mergeCell ref="B254:E254"/>
    <mergeCell ref="B246:E246"/>
    <mergeCell ref="B247:E247"/>
    <mergeCell ref="B251:E251"/>
    <mergeCell ref="B252:E252"/>
    <mergeCell ref="B253:E253"/>
    <mergeCell ref="B236:E240"/>
    <mergeCell ref="F236:I240"/>
    <mergeCell ref="B189:D189"/>
    <mergeCell ref="B209:E209"/>
    <mergeCell ref="F209:I209"/>
    <mergeCell ref="C28:H28"/>
    <mergeCell ref="B95:D95"/>
    <mergeCell ref="C41:H41"/>
    <mergeCell ref="C42:H42"/>
    <mergeCell ref="C43:H43"/>
    <mergeCell ref="C44:H44"/>
    <mergeCell ref="C45:H45"/>
    <mergeCell ref="C57:H57"/>
    <mergeCell ref="B92:D92"/>
    <mergeCell ref="B96:D96"/>
    <mergeCell ref="C36:H36"/>
    <mergeCell ref="C37:H37"/>
    <mergeCell ref="C38:H38"/>
    <mergeCell ref="C39:H39"/>
    <mergeCell ref="C60:H60"/>
    <mergeCell ref="C34:H34"/>
    <mergeCell ref="C35:H35"/>
    <mergeCell ref="C33:H33"/>
    <mergeCell ref="B176:E180"/>
    <mergeCell ref="E183:H183"/>
    <mergeCell ref="B183:D185"/>
    <mergeCell ref="C10:H10"/>
    <mergeCell ref="C12:H12"/>
    <mergeCell ref="C13:H13"/>
    <mergeCell ref="C16:H16"/>
    <mergeCell ref="C22:H22"/>
    <mergeCell ref="C23:H23"/>
    <mergeCell ref="C24:H24"/>
    <mergeCell ref="C25:H25"/>
    <mergeCell ref="C26:H26"/>
    <mergeCell ref="C15:H15"/>
    <mergeCell ref="C29:H29"/>
    <mergeCell ref="C30:H30"/>
    <mergeCell ref="C31:H31"/>
    <mergeCell ref="C32:H32"/>
    <mergeCell ref="C17:H17"/>
    <mergeCell ref="C18:H18"/>
    <mergeCell ref="C19:H19"/>
    <mergeCell ref="C20:H20"/>
    <mergeCell ref="C21:H21"/>
    <mergeCell ref="C27:H27"/>
    <mergeCell ref="B2:I3"/>
    <mergeCell ref="B97:D97"/>
    <mergeCell ref="C40:H40"/>
    <mergeCell ref="B11:H11"/>
    <mergeCell ref="B86:H86"/>
    <mergeCell ref="I87:I90"/>
    <mergeCell ref="E87:H87"/>
    <mergeCell ref="B87:D90"/>
    <mergeCell ref="B91:D91"/>
    <mergeCell ref="C58:H58"/>
    <mergeCell ref="C59:H59"/>
    <mergeCell ref="C46:H46"/>
    <mergeCell ref="C47:H47"/>
    <mergeCell ref="C48:H48"/>
    <mergeCell ref="C49:H49"/>
    <mergeCell ref="B52:I52"/>
    <mergeCell ref="C53:H53"/>
    <mergeCell ref="E89:E90"/>
    <mergeCell ref="F89:F90"/>
    <mergeCell ref="G89:G90"/>
    <mergeCell ref="H89:H90"/>
    <mergeCell ref="E4:F4"/>
    <mergeCell ref="H4:I4"/>
    <mergeCell ref="C14:H14"/>
    <mergeCell ref="B186:D186"/>
    <mergeCell ref="B187:D187"/>
    <mergeCell ref="B188:D188"/>
    <mergeCell ref="B122:C122"/>
    <mergeCell ref="B123:C123"/>
    <mergeCell ref="B124:C124"/>
    <mergeCell ref="B125:C125"/>
    <mergeCell ref="C54:H54"/>
    <mergeCell ref="C55:H55"/>
    <mergeCell ref="C56:H56"/>
    <mergeCell ref="B93:D93"/>
    <mergeCell ref="B94:D94"/>
    <mergeCell ref="B121:I121"/>
    <mergeCell ref="I183:I185"/>
    <mergeCell ref="C126:D126"/>
    <mergeCell ref="B148:E148"/>
    <mergeCell ref="F148:I148"/>
    <mergeCell ref="D122:I122"/>
    <mergeCell ref="D123:I123"/>
    <mergeCell ref="D124:I124"/>
    <mergeCell ref="D125:I125"/>
    <mergeCell ref="B149:E153"/>
    <mergeCell ref="F149:I153"/>
    <mergeCell ref="B175:E175"/>
  </mergeCells>
  <conditionalFormatting sqref="I91:I97">
    <cfRule type="iconSet" priority="2">
      <iconSet iconSet="3ArrowsGray" showValue="0">
        <cfvo type="percent" val="0"/>
        <cfvo type="num" val="0"/>
        <cfvo type="num" val="0" gte="0"/>
      </iconSet>
    </cfRule>
  </conditionalFormatting>
  <conditionalFormatting sqref="I186:I189">
    <cfRule type="iconSet" priority="1">
      <iconSet iconSet="3ArrowsGray" showValue="0">
        <cfvo type="percent" val="0"/>
        <cfvo type="num" val="0"/>
        <cfvo type="num" val="0" gte="0"/>
      </iconSet>
    </cfRule>
  </conditionalFormatting>
  <pageMargins left="0.70866141732283472" right="0.70866141732283472" top="0.74803149606299213" bottom="0.74803149606299213" header="0.31496062992125984" footer="0.31496062992125984"/>
  <pageSetup scale="19" fitToHeight="2" orientation="portrait"/>
  <rowBreaks count="2" manualBreakCount="2">
    <brk id="181" max="11" man="1"/>
    <brk id="289" max="11" man="1"/>
  </rowBreaks>
  <ignoredErrors>
    <ignoredError sqref="F244:I244 F248:I250" numberStoredAsText="1"/>
    <ignoredError sqref="F254:I254" numberStoredAsText="1" unlockedFormula="1"/>
  </ignoredErrors>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9">
    <tabColor rgb="FFFFC000"/>
    <outlinePr summaryBelow="0" summaryRight="0"/>
  </sheetPr>
  <dimension ref="A1:WVS209"/>
  <sheetViews>
    <sheetView showGridLines="0" topLeftCell="C59" zoomScale="60" zoomScaleNormal="60" zoomScalePageLayoutView="70" workbookViewId="0">
      <selection activeCell="C18" sqref="C18:H18"/>
    </sheetView>
  </sheetViews>
  <sheetFormatPr baseColWidth="10" defaultColWidth="0" defaultRowHeight="14.4" outlineLevelRow="2" x14ac:dyDescent="0.3"/>
  <cols>
    <col min="1" max="1" width="2.6640625" style="3" customWidth="1"/>
    <col min="2" max="2" width="24.109375" style="4" customWidth="1"/>
    <col min="3" max="3" width="33" style="3" customWidth="1"/>
    <col min="4" max="4" width="37" style="3" customWidth="1"/>
    <col min="5" max="5" width="36.5546875" style="3" customWidth="1"/>
    <col min="6" max="6" width="26.6640625" style="3" bestFit="1" customWidth="1"/>
    <col min="7" max="8" width="24.109375" style="3" customWidth="1"/>
    <col min="9" max="9" width="24.109375" style="10" customWidth="1"/>
    <col min="10" max="10" width="8.5546875" style="2" customWidth="1"/>
    <col min="11" max="11" width="18" style="2" hidden="1"/>
    <col min="12" max="12" width="17.88671875" style="2" hidden="1"/>
    <col min="13" max="13" width="18" style="2" hidden="1"/>
    <col min="14" max="14" width="4.44140625" style="2" hidden="1"/>
    <col min="15" max="16" width="10.88671875" style="2" hidden="1"/>
    <col min="17" max="17" width="8.109375" style="2" hidden="1"/>
    <col min="18" max="24" width="10.88671875" style="2" hidden="1"/>
    <col min="25" max="25" width="9.44140625" style="2" hidden="1"/>
    <col min="26" max="259" width="10.88671875" style="2" hidden="1"/>
    <col min="260" max="260" width="1.44140625" style="2" hidden="1"/>
    <col min="261" max="261" width="9" style="2" hidden="1"/>
    <col min="262" max="262" width="15.109375" style="2" hidden="1"/>
    <col min="263" max="263" width="15.44140625" style="2" hidden="1"/>
    <col min="264" max="264" width="66.33203125" style="2" hidden="1"/>
    <col min="265" max="265" width="14.88671875" style="2" hidden="1"/>
    <col min="266" max="266" width="10.88671875" style="2" hidden="1"/>
    <col min="267" max="267" width="49.44140625" style="2" hidden="1"/>
    <col min="268" max="515" width="10.88671875" style="2" hidden="1"/>
    <col min="516" max="516" width="1.44140625" style="2" hidden="1"/>
    <col min="517" max="517" width="9" style="2" hidden="1"/>
    <col min="518" max="518" width="15.109375" style="2" hidden="1"/>
    <col min="519" max="519" width="15.44140625" style="2" hidden="1"/>
    <col min="520" max="520" width="66.33203125" style="2" hidden="1"/>
    <col min="521" max="521" width="14.88671875" style="2" hidden="1"/>
    <col min="522" max="522" width="10.88671875" style="2" hidden="1"/>
    <col min="523" max="523" width="49.44140625" style="2" hidden="1"/>
    <col min="524" max="771" width="10.88671875" style="2" hidden="1"/>
    <col min="772" max="772" width="1.44140625" style="2" hidden="1"/>
    <col min="773" max="773" width="9" style="2" hidden="1"/>
    <col min="774" max="774" width="15.109375" style="2" hidden="1"/>
    <col min="775" max="775" width="15.44140625" style="2" hidden="1"/>
    <col min="776" max="776" width="66.33203125" style="2" hidden="1"/>
    <col min="777" max="777" width="14.88671875" style="2" hidden="1"/>
    <col min="778" max="778" width="10.88671875" style="2" hidden="1"/>
    <col min="779" max="779" width="49.44140625" style="2" hidden="1"/>
    <col min="780" max="1027" width="10.88671875" style="2" hidden="1"/>
    <col min="1028" max="1028" width="1.44140625" style="2" hidden="1"/>
    <col min="1029" max="1029" width="9" style="2" hidden="1"/>
    <col min="1030" max="1030" width="15.109375" style="2" hidden="1"/>
    <col min="1031" max="1031" width="15.44140625" style="2" hidden="1"/>
    <col min="1032" max="1032" width="66.33203125" style="2" hidden="1"/>
    <col min="1033" max="1033" width="14.88671875" style="2" hidden="1"/>
    <col min="1034" max="1034" width="10.88671875" style="2" hidden="1"/>
    <col min="1035" max="1035" width="49.44140625" style="2" hidden="1"/>
    <col min="1036" max="1283" width="10.88671875" style="2" hidden="1"/>
    <col min="1284" max="1284" width="1.44140625" style="2" hidden="1"/>
    <col min="1285" max="1285" width="9" style="2" hidden="1"/>
    <col min="1286" max="1286" width="15.109375" style="2" hidden="1"/>
    <col min="1287" max="1287" width="15.44140625" style="2" hidden="1"/>
    <col min="1288" max="1288" width="66.33203125" style="2" hidden="1"/>
    <col min="1289" max="1289" width="14.88671875" style="2" hidden="1"/>
    <col min="1290" max="1290" width="10.88671875" style="2" hidden="1"/>
    <col min="1291" max="1291" width="49.44140625" style="2" hidden="1"/>
    <col min="1292" max="1539" width="10.88671875" style="2" hidden="1"/>
    <col min="1540" max="1540" width="1.44140625" style="2" hidden="1"/>
    <col min="1541" max="1541" width="9" style="2" hidden="1"/>
    <col min="1542" max="1542" width="15.109375" style="2" hidden="1"/>
    <col min="1543" max="1543" width="15.44140625" style="2" hidden="1"/>
    <col min="1544" max="1544" width="66.33203125" style="2" hidden="1"/>
    <col min="1545" max="1545" width="14.88671875" style="2" hidden="1"/>
    <col min="1546" max="1546" width="10.88671875" style="2" hidden="1"/>
    <col min="1547" max="1547" width="49.44140625" style="2" hidden="1"/>
    <col min="1548" max="1795" width="10.88671875" style="2" hidden="1"/>
    <col min="1796" max="1796" width="1.44140625" style="2" hidden="1"/>
    <col min="1797" max="1797" width="9" style="2" hidden="1"/>
    <col min="1798" max="1798" width="15.109375" style="2" hidden="1"/>
    <col min="1799" max="1799" width="15.44140625" style="2" hidden="1"/>
    <col min="1800" max="1800" width="66.33203125" style="2" hidden="1"/>
    <col min="1801" max="1801" width="14.88671875" style="2" hidden="1"/>
    <col min="1802" max="1802" width="10.88671875" style="2" hidden="1"/>
    <col min="1803" max="1803" width="49.44140625" style="2" hidden="1"/>
    <col min="1804" max="2051" width="10.88671875" style="2" hidden="1"/>
    <col min="2052" max="2052" width="1.44140625" style="2" hidden="1"/>
    <col min="2053" max="2053" width="9" style="2" hidden="1"/>
    <col min="2054" max="2054" width="15.109375" style="2" hidden="1"/>
    <col min="2055" max="2055" width="15.44140625" style="2" hidden="1"/>
    <col min="2056" max="2056" width="66.33203125" style="2" hidden="1"/>
    <col min="2057" max="2057" width="14.88671875" style="2" hidden="1"/>
    <col min="2058" max="2058" width="10.88671875" style="2" hidden="1"/>
    <col min="2059" max="2059" width="49.44140625" style="2" hidden="1"/>
    <col min="2060" max="2307" width="10.88671875" style="2" hidden="1"/>
    <col min="2308" max="2308" width="1.44140625" style="2" hidden="1"/>
    <col min="2309" max="2309" width="9" style="2" hidden="1"/>
    <col min="2310" max="2310" width="15.109375" style="2" hidden="1"/>
    <col min="2311" max="2311" width="15.44140625" style="2" hidden="1"/>
    <col min="2312" max="2312" width="66.33203125" style="2" hidden="1"/>
    <col min="2313" max="2313" width="14.88671875" style="2" hidden="1"/>
    <col min="2314" max="2314" width="10.88671875" style="2" hidden="1"/>
    <col min="2315" max="2315" width="49.44140625" style="2" hidden="1"/>
    <col min="2316" max="2563" width="10.88671875" style="2" hidden="1"/>
    <col min="2564" max="2564" width="1.44140625" style="2" hidden="1"/>
    <col min="2565" max="2565" width="9" style="2" hidden="1"/>
    <col min="2566" max="2566" width="15.109375" style="2" hidden="1"/>
    <col min="2567" max="2567" width="15.44140625" style="2" hidden="1"/>
    <col min="2568" max="2568" width="66.33203125" style="2" hidden="1"/>
    <col min="2569" max="2569" width="14.88671875" style="2" hidden="1"/>
    <col min="2570" max="2570" width="10.88671875" style="2" hidden="1"/>
    <col min="2571" max="2571" width="49.44140625" style="2" hidden="1"/>
    <col min="2572" max="2819" width="10.88671875" style="2" hidden="1"/>
    <col min="2820" max="2820" width="1.44140625" style="2" hidden="1"/>
    <col min="2821" max="2821" width="9" style="2" hidden="1"/>
    <col min="2822" max="2822" width="15.109375" style="2" hidden="1"/>
    <col min="2823" max="2823" width="15.44140625" style="2" hidden="1"/>
    <col min="2824" max="2824" width="66.33203125" style="2" hidden="1"/>
    <col min="2825" max="2825" width="14.88671875" style="2" hidden="1"/>
    <col min="2826" max="2826" width="10.88671875" style="2" hidden="1"/>
    <col min="2827" max="2827" width="49.44140625" style="2" hidden="1"/>
    <col min="2828" max="3075" width="10.88671875" style="2" hidden="1"/>
    <col min="3076" max="3076" width="1.44140625" style="2" hidden="1"/>
    <col min="3077" max="3077" width="9" style="2" hidden="1"/>
    <col min="3078" max="3078" width="15.109375" style="2" hidden="1"/>
    <col min="3079" max="3079" width="15.44140625" style="2" hidden="1"/>
    <col min="3080" max="3080" width="66.33203125" style="2" hidden="1"/>
    <col min="3081" max="3081" width="14.88671875" style="2" hidden="1"/>
    <col min="3082" max="3082" width="10.88671875" style="2" hidden="1"/>
    <col min="3083" max="3083" width="49.44140625" style="2" hidden="1"/>
    <col min="3084" max="3331" width="10.88671875" style="2" hidden="1"/>
    <col min="3332" max="3332" width="1.44140625" style="2" hidden="1"/>
    <col min="3333" max="3333" width="9" style="2" hidden="1"/>
    <col min="3334" max="3334" width="15.109375" style="2" hidden="1"/>
    <col min="3335" max="3335" width="15.44140625" style="2" hidden="1"/>
    <col min="3336" max="3336" width="66.33203125" style="2" hidden="1"/>
    <col min="3337" max="3337" width="14.88671875" style="2" hidden="1"/>
    <col min="3338" max="3338" width="10.88671875" style="2" hidden="1"/>
    <col min="3339" max="3339" width="49.44140625" style="2" hidden="1"/>
    <col min="3340" max="3587" width="10.88671875" style="2" hidden="1"/>
    <col min="3588" max="3588" width="1.44140625" style="2" hidden="1"/>
    <col min="3589" max="3589" width="9" style="2" hidden="1"/>
    <col min="3590" max="3590" width="15.109375" style="2" hidden="1"/>
    <col min="3591" max="3591" width="15.44140625" style="2" hidden="1"/>
    <col min="3592" max="3592" width="66.33203125" style="2" hidden="1"/>
    <col min="3593" max="3593" width="14.88671875" style="2" hidden="1"/>
    <col min="3594" max="3594" width="10.88671875" style="2" hidden="1"/>
    <col min="3595" max="3595" width="49.44140625" style="2" hidden="1"/>
    <col min="3596" max="3843" width="10.88671875" style="2" hidden="1"/>
    <col min="3844" max="3844" width="1.44140625" style="2" hidden="1"/>
    <col min="3845" max="3845" width="9" style="2" hidden="1"/>
    <col min="3846" max="3846" width="15.109375" style="2" hidden="1"/>
    <col min="3847" max="3847" width="15.44140625" style="2" hidden="1"/>
    <col min="3848" max="3848" width="66.33203125" style="2" hidden="1"/>
    <col min="3849" max="3849" width="14.88671875" style="2" hidden="1"/>
    <col min="3850" max="3850" width="10.88671875" style="2" hidden="1"/>
    <col min="3851" max="3851" width="49.44140625" style="2" hidden="1"/>
    <col min="3852" max="4099" width="10.88671875" style="2" hidden="1"/>
    <col min="4100" max="4100" width="1.44140625" style="2" hidden="1"/>
    <col min="4101" max="4101" width="9" style="2" hidden="1"/>
    <col min="4102" max="4102" width="15.109375" style="2" hidden="1"/>
    <col min="4103" max="4103" width="15.44140625" style="2" hidden="1"/>
    <col min="4104" max="4104" width="66.33203125" style="2" hidden="1"/>
    <col min="4105" max="4105" width="14.88671875" style="2" hidden="1"/>
    <col min="4106" max="4106" width="10.88671875" style="2" hidden="1"/>
    <col min="4107" max="4107" width="49.44140625" style="2" hidden="1"/>
    <col min="4108" max="4355" width="10.88671875" style="2" hidden="1"/>
    <col min="4356" max="4356" width="1.44140625" style="2" hidden="1"/>
    <col min="4357" max="4357" width="9" style="2" hidden="1"/>
    <col min="4358" max="4358" width="15.109375" style="2" hidden="1"/>
    <col min="4359" max="4359" width="15.44140625" style="2" hidden="1"/>
    <col min="4360" max="4360" width="66.33203125" style="2" hidden="1"/>
    <col min="4361" max="4361" width="14.88671875" style="2" hidden="1"/>
    <col min="4362" max="4362" width="10.88671875" style="2" hidden="1"/>
    <col min="4363" max="4363" width="49.44140625" style="2" hidden="1"/>
    <col min="4364" max="4611" width="10.88671875" style="2" hidden="1"/>
    <col min="4612" max="4612" width="1.44140625" style="2" hidden="1"/>
    <col min="4613" max="4613" width="9" style="2" hidden="1"/>
    <col min="4614" max="4614" width="15.109375" style="2" hidden="1"/>
    <col min="4615" max="4615" width="15.44140625" style="2" hidden="1"/>
    <col min="4616" max="4616" width="66.33203125" style="2" hidden="1"/>
    <col min="4617" max="4617" width="14.88671875" style="2" hidden="1"/>
    <col min="4618" max="4618" width="10.88671875" style="2" hidden="1"/>
    <col min="4619" max="4619" width="49.44140625" style="2" hidden="1"/>
    <col min="4620" max="4867" width="10.88671875" style="2" hidden="1"/>
    <col min="4868" max="4868" width="1.44140625" style="2" hidden="1"/>
    <col min="4869" max="4869" width="9" style="2" hidden="1"/>
    <col min="4870" max="4870" width="15.109375" style="2" hidden="1"/>
    <col min="4871" max="4871" width="15.44140625" style="2" hidden="1"/>
    <col min="4872" max="4872" width="66.33203125" style="2" hidden="1"/>
    <col min="4873" max="4873" width="14.88671875" style="2" hidden="1"/>
    <col min="4874" max="4874" width="10.88671875" style="2" hidden="1"/>
    <col min="4875" max="4875" width="49.44140625" style="2" hidden="1"/>
    <col min="4876" max="5123" width="10.88671875" style="2" hidden="1"/>
    <col min="5124" max="5124" width="1.44140625" style="2" hidden="1"/>
    <col min="5125" max="5125" width="9" style="2" hidden="1"/>
    <col min="5126" max="5126" width="15.109375" style="2" hidden="1"/>
    <col min="5127" max="5127" width="15.44140625" style="2" hidden="1"/>
    <col min="5128" max="5128" width="66.33203125" style="2" hidden="1"/>
    <col min="5129" max="5129" width="14.88671875" style="2" hidden="1"/>
    <col min="5130" max="5130" width="10.88671875" style="2" hidden="1"/>
    <col min="5131" max="5131" width="49.44140625" style="2" hidden="1"/>
    <col min="5132" max="5379" width="10.88671875" style="2" hidden="1"/>
    <col min="5380" max="5380" width="1.44140625" style="2" hidden="1"/>
    <col min="5381" max="5381" width="9" style="2" hidden="1"/>
    <col min="5382" max="5382" width="15.109375" style="2" hidden="1"/>
    <col min="5383" max="5383" width="15.44140625" style="2" hidden="1"/>
    <col min="5384" max="5384" width="66.33203125" style="2" hidden="1"/>
    <col min="5385" max="5385" width="14.88671875" style="2" hidden="1"/>
    <col min="5386" max="5386" width="10.88671875" style="2" hidden="1"/>
    <col min="5387" max="5387" width="49.44140625" style="2" hidden="1"/>
    <col min="5388" max="5635" width="10.88671875" style="2" hidden="1"/>
    <col min="5636" max="5636" width="1.44140625" style="2" hidden="1"/>
    <col min="5637" max="5637" width="9" style="2" hidden="1"/>
    <col min="5638" max="5638" width="15.109375" style="2" hidden="1"/>
    <col min="5639" max="5639" width="15.44140625" style="2" hidden="1"/>
    <col min="5640" max="5640" width="66.33203125" style="2" hidden="1"/>
    <col min="5641" max="5641" width="14.88671875" style="2" hidden="1"/>
    <col min="5642" max="5642" width="10.88671875" style="2" hidden="1"/>
    <col min="5643" max="5643" width="49.44140625" style="2" hidden="1"/>
    <col min="5644" max="5891" width="10.88671875" style="2" hidden="1"/>
    <col min="5892" max="5892" width="1.44140625" style="2" hidden="1"/>
    <col min="5893" max="5893" width="9" style="2" hidden="1"/>
    <col min="5894" max="5894" width="15.109375" style="2" hidden="1"/>
    <col min="5895" max="5895" width="15.44140625" style="2" hidden="1"/>
    <col min="5896" max="5896" width="66.33203125" style="2" hidden="1"/>
    <col min="5897" max="5897" width="14.88671875" style="2" hidden="1"/>
    <col min="5898" max="5898" width="10.88671875" style="2" hidden="1"/>
    <col min="5899" max="5899" width="49.44140625" style="2" hidden="1"/>
    <col min="5900" max="6147" width="10.88671875" style="2" hidden="1"/>
    <col min="6148" max="6148" width="1.44140625" style="2" hidden="1"/>
    <col min="6149" max="6149" width="9" style="2" hidden="1"/>
    <col min="6150" max="6150" width="15.109375" style="2" hidden="1"/>
    <col min="6151" max="6151" width="15.44140625" style="2" hidden="1"/>
    <col min="6152" max="6152" width="66.33203125" style="2" hidden="1"/>
    <col min="6153" max="6153" width="14.88671875" style="2" hidden="1"/>
    <col min="6154" max="6154" width="10.88671875" style="2" hidden="1"/>
    <col min="6155" max="6155" width="49.44140625" style="2" hidden="1"/>
    <col min="6156" max="6403" width="10.88671875" style="2" hidden="1"/>
    <col min="6404" max="6404" width="1.44140625" style="2" hidden="1"/>
    <col min="6405" max="6405" width="9" style="2" hidden="1"/>
    <col min="6406" max="6406" width="15.109375" style="2" hidden="1"/>
    <col min="6407" max="6407" width="15.44140625" style="2" hidden="1"/>
    <col min="6408" max="6408" width="66.33203125" style="2" hidden="1"/>
    <col min="6409" max="6409" width="14.88671875" style="2" hidden="1"/>
    <col min="6410" max="6410" width="10.88671875" style="2" hidden="1"/>
    <col min="6411" max="6411" width="49.44140625" style="2" hidden="1"/>
    <col min="6412" max="6659" width="10.88671875" style="2" hidden="1"/>
    <col min="6660" max="6660" width="1.44140625" style="2" hidden="1"/>
    <col min="6661" max="6661" width="9" style="2" hidden="1"/>
    <col min="6662" max="6662" width="15.109375" style="2" hidden="1"/>
    <col min="6663" max="6663" width="15.44140625" style="2" hidden="1"/>
    <col min="6664" max="6664" width="66.33203125" style="2" hidden="1"/>
    <col min="6665" max="6665" width="14.88671875" style="2" hidden="1"/>
    <col min="6666" max="6666" width="10.88671875" style="2" hidden="1"/>
    <col min="6667" max="6667" width="49.44140625" style="2" hidden="1"/>
    <col min="6668" max="6915" width="10.88671875" style="2" hidden="1"/>
    <col min="6916" max="6916" width="1.44140625" style="2" hidden="1"/>
    <col min="6917" max="6917" width="9" style="2" hidden="1"/>
    <col min="6918" max="6918" width="15.109375" style="2" hidden="1"/>
    <col min="6919" max="6919" width="15.44140625" style="2" hidden="1"/>
    <col min="6920" max="6920" width="66.33203125" style="2" hidden="1"/>
    <col min="6921" max="6921" width="14.88671875" style="2" hidden="1"/>
    <col min="6922" max="6922" width="10.88671875" style="2" hidden="1"/>
    <col min="6923" max="6923" width="49.44140625" style="2" hidden="1"/>
    <col min="6924" max="7171" width="10.88671875" style="2" hidden="1"/>
    <col min="7172" max="7172" width="1.44140625" style="2" hidden="1"/>
    <col min="7173" max="7173" width="9" style="2" hidden="1"/>
    <col min="7174" max="7174" width="15.109375" style="2" hidden="1"/>
    <col min="7175" max="7175" width="15.44140625" style="2" hidden="1"/>
    <col min="7176" max="7176" width="66.33203125" style="2" hidden="1"/>
    <col min="7177" max="7177" width="14.88671875" style="2" hidden="1"/>
    <col min="7178" max="7178" width="10.88671875" style="2" hidden="1"/>
    <col min="7179" max="7179" width="49.44140625" style="2" hidden="1"/>
    <col min="7180" max="7427" width="10.88671875" style="2" hidden="1"/>
    <col min="7428" max="7428" width="1.44140625" style="2" hidden="1"/>
    <col min="7429" max="7429" width="9" style="2" hidden="1"/>
    <col min="7430" max="7430" width="15.109375" style="2" hidden="1"/>
    <col min="7431" max="7431" width="15.44140625" style="2" hidden="1"/>
    <col min="7432" max="7432" width="66.33203125" style="2" hidden="1"/>
    <col min="7433" max="7433" width="14.88671875" style="2" hidden="1"/>
    <col min="7434" max="7434" width="10.88671875" style="2" hidden="1"/>
    <col min="7435" max="7435" width="49.44140625" style="2" hidden="1"/>
    <col min="7436" max="7683" width="10.88671875" style="2" hidden="1"/>
    <col min="7684" max="7684" width="1.44140625" style="2" hidden="1"/>
    <col min="7685" max="7685" width="9" style="2" hidden="1"/>
    <col min="7686" max="7686" width="15.109375" style="2" hidden="1"/>
    <col min="7687" max="7687" width="15.44140625" style="2" hidden="1"/>
    <col min="7688" max="7688" width="66.33203125" style="2" hidden="1"/>
    <col min="7689" max="7689" width="14.88671875" style="2" hidden="1"/>
    <col min="7690" max="7690" width="10.88671875" style="2" hidden="1"/>
    <col min="7691" max="7691" width="49.44140625" style="2" hidden="1"/>
    <col min="7692" max="7939" width="10.88671875" style="2" hidden="1"/>
    <col min="7940" max="7940" width="1.44140625" style="2" hidden="1"/>
    <col min="7941" max="7941" width="9" style="2" hidden="1"/>
    <col min="7942" max="7942" width="15.109375" style="2" hidden="1"/>
    <col min="7943" max="7943" width="15.44140625" style="2" hidden="1"/>
    <col min="7944" max="7944" width="66.33203125" style="2" hidden="1"/>
    <col min="7945" max="7945" width="14.88671875" style="2" hidden="1"/>
    <col min="7946" max="7946" width="10.88671875" style="2" hidden="1"/>
    <col min="7947" max="7947" width="49.44140625" style="2" hidden="1"/>
    <col min="7948" max="8195" width="10.88671875" style="2" hidden="1"/>
    <col min="8196" max="8196" width="1.44140625" style="2" hidden="1"/>
    <col min="8197" max="8197" width="9" style="2" hidden="1"/>
    <col min="8198" max="8198" width="15.109375" style="2" hidden="1"/>
    <col min="8199" max="8199" width="15.44140625" style="2" hidden="1"/>
    <col min="8200" max="8200" width="66.33203125" style="2" hidden="1"/>
    <col min="8201" max="8201" width="14.88671875" style="2" hidden="1"/>
    <col min="8202" max="8202" width="10.88671875" style="2" hidden="1"/>
    <col min="8203" max="8203" width="49.44140625" style="2" hidden="1"/>
    <col min="8204" max="8451" width="10.88671875" style="2" hidden="1"/>
    <col min="8452" max="8452" width="1.44140625" style="2" hidden="1"/>
    <col min="8453" max="8453" width="9" style="2" hidden="1"/>
    <col min="8454" max="8454" width="15.109375" style="2" hidden="1"/>
    <col min="8455" max="8455" width="15.44140625" style="2" hidden="1"/>
    <col min="8456" max="8456" width="66.33203125" style="2" hidden="1"/>
    <col min="8457" max="8457" width="14.88671875" style="2" hidden="1"/>
    <col min="8458" max="8458" width="10.88671875" style="2" hidden="1"/>
    <col min="8459" max="8459" width="49.44140625" style="2" hidden="1"/>
    <col min="8460" max="8707" width="10.88671875" style="2" hidden="1"/>
    <col min="8708" max="8708" width="1.44140625" style="2" hidden="1"/>
    <col min="8709" max="8709" width="9" style="2" hidden="1"/>
    <col min="8710" max="8710" width="15.109375" style="2" hidden="1"/>
    <col min="8711" max="8711" width="15.44140625" style="2" hidden="1"/>
    <col min="8712" max="8712" width="66.33203125" style="2" hidden="1"/>
    <col min="8713" max="8713" width="14.88671875" style="2" hidden="1"/>
    <col min="8714" max="8714" width="10.88671875" style="2" hidden="1"/>
    <col min="8715" max="8715" width="49.44140625" style="2" hidden="1"/>
    <col min="8716" max="8963" width="10.88671875" style="2" hidden="1"/>
    <col min="8964" max="8964" width="1.44140625" style="2" hidden="1"/>
    <col min="8965" max="8965" width="9" style="2" hidden="1"/>
    <col min="8966" max="8966" width="15.109375" style="2" hidden="1"/>
    <col min="8967" max="8967" width="15.44140625" style="2" hidden="1"/>
    <col min="8968" max="8968" width="66.33203125" style="2" hidden="1"/>
    <col min="8969" max="8969" width="14.88671875" style="2" hidden="1"/>
    <col min="8970" max="8970" width="10.88671875" style="2" hidden="1"/>
    <col min="8971" max="8971" width="49.44140625" style="2" hidden="1"/>
    <col min="8972" max="9219" width="10.88671875" style="2" hidden="1"/>
    <col min="9220" max="9220" width="1.44140625" style="2" hidden="1"/>
    <col min="9221" max="9221" width="9" style="2" hidden="1"/>
    <col min="9222" max="9222" width="15.109375" style="2" hidden="1"/>
    <col min="9223" max="9223" width="15.44140625" style="2" hidden="1"/>
    <col min="9224" max="9224" width="66.33203125" style="2" hidden="1"/>
    <col min="9225" max="9225" width="14.88671875" style="2" hidden="1"/>
    <col min="9226" max="9226" width="10.88671875" style="2" hidden="1"/>
    <col min="9227" max="9227" width="49.44140625" style="2" hidden="1"/>
    <col min="9228" max="9475" width="10.88671875" style="2" hidden="1"/>
    <col min="9476" max="9476" width="1.44140625" style="2" hidden="1"/>
    <col min="9477" max="9477" width="9" style="2" hidden="1"/>
    <col min="9478" max="9478" width="15.109375" style="2" hidden="1"/>
    <col min="9479" max="9479" width="15.44140625" style="2" hidden="1"/>
    <col min="9480" max="9480" width="66.33203125" style="2" hidden="1"/>
    <col min="9481" max="9481" width="14.88671875" style="2" hidden="1"/>
    <col min="9482" max="9482" width="10.88671875" style="2" hidden="1"/>
    <col min="9483" max="9483" width="49.44140625" style="2" hidden="1"/>
    <col min="9484" max="9731" width="10.88671875" style="2" hidden="1"/>
    <col min="9732" max="9732" width="1.44140625" style="2" hidden="1"/>
    <col min="9733" max="9733" width="9" style="2" hidden="1"/>
    <col min="9734" max="9734" width="15.109375" style="2" hidden="1"/>
    <col min="9735" max="9735" width="15.44140625" style="2" hidden="1"/>
    <col min="9736" max="9736" width="66.33203125" style="2" hidden="1"/>
    <col min="9737" max="9737" width="14.88671875" style="2" hidden="1"/>
    <col min="9738" max="9738" width="10.88671875" style="2" hidden="1"/>
    <col min="9739" max="9739" width="49.44140625" style="2" hidden="1"/>
    <col min="9740" max="9987" width="10.88671875" style="2" hidden="1"/>
    <col min="9988" max="9988" width="1.44140625" style="2" hidden="1"/>
    <col min="9989" max="9989" width="9" style="2" hidden="1"/>
    <col min="9990" max="9990" width="15.109375" style="2" hidden="1"/>
    <col min="9991" max="9991" width="15.44140625" style="2" hidden="1"/>
    <col min="9992" max="9992" width="66.33203125" style="2" hidden="1"/>
    <col min="9993" max="9993" width="14.88671875" style="2" hidden="1"/>
    <col min="9994" max="9994" width="10.88671875" style="2" hidden="1"/>
    <col min="9995" max="9995" width="49.44140625" style="2" hidden="1"/>
    <col min="9996" max="10243" width="10.88671875" style="2" hidden="1"/>
    <col min="10244" max="10244" width="1.44140625" style="2" hidden="1"/>
    <col min="10245" max="10245" width="9" style="2" hidden="1"/>
    <col min="10246" max="10246" width="15.109375" style="2" hidden="1"/>
    <col min="10247" max="10247" width="15.44140625" style="2" hidden="1"/>
    <col min="10248" max="10248" width="66.33203125" style="2" hidden="1"/>
    <col min="10249" max="10249" width="14.88671875" style="2" hidden="1"/>
    <col min="10250" max="10250" width="10.88671875" style="2" hidden="1"/>
    <col min="10251" max="10251" width="49.44140625" style="2" hidden="1"/>
    <col min="10252" max="10499" width="10.88671875" style="2" hidden="1"/>
    <col min="10500" max="10500" width="1.44140625" style="2" hidden="1"/>
    <col min="10501" max="10501" width="9" style="2" hidden="1"/>
    <col min="10502" max="10502" width="15.109375" style="2" hidden="1"/>
    <col min="10503" max="10503" width="15.44140625" style="2" hidden="1"/>
    <col min="10504" max="10504" width="66.33203125" style="2" hidden="1"/>
    <col min="10505" max="10505" width="14.88671875" style="2" hidden="1"/>
    <col min="10506" max="10506" width="10.88671875" style="2" hidden="1"/>
    <col min="10507" max="10507" width="49.44140625" style="2" hidden="1"/>
    <col min="10508" max="10755" width="10.88671875" style="2" hidden="1"/>
    <col min="10756" max="10756" width="1.44140625" style="2" hidden="1"/>
    <col min="10757" max="10757" width="9" style="2" hidden="1"/>
    <col min="10758" max="10758" width="15.109375" style="2" hidden="1"/>
    <col min="10759" max="10759" width="15.44140625" style="2" hidden="1"/>
    <col min="10760" max="10760" width="66.33203125" style="2" hidden="1"/>
    <col min="10761" max="10761" width="14.88671875" style="2" hidden="1"/>
    <col min="10762" max="10762" width="10.88671875" style="2" hidden="1"/>
    <col min="10763" max="10763" width="49.44140625" style="2" hidden="1"/>
    <col min="10764" max="11011" width="10.88671875" style="2" hidden="1"/>
    <col min="11012" max="11012" width="1.44140625" style="2" hidden="1"/>
    <col min="11013" max="11013" width="9" style="2" hidden="1"/>
    <col min="11014" max="11014" width="15.109375" style="2" hidden="1"/>
    <col min="11015" max="11015" width="15.44140625" style="2" hidden="1"/>
    <col min="11016" max="11016" width="66.33203125" style="2" hidden="1"/>
    <col min="11017" max="11017" width="14.88671875" style="2" hidden="1"/>
    <col min="11018" max="11018" width="10.88671875" style="2" hidden="1"/>
    <col min="11019" max="11019" width="49.44140625" style="2" hidden="1"/>
    <col min="11020" max="11267" width="10.88671875" style="2" hidden="1"/>
    <col min="11268" max="11268" width="1.44140625" style="2" hidden="1"/>
    <col min="11269" max="11269" width="9" style="2" hidden="1"/>
    <col min="11270" max="11270" width="15.109375" style="2" hidden="1"/>
    <col min="11271" max="11271" width="15.44140625" style="2" hidden="1"/>
    <col min="11272" max="11272" width="66.33203125" style="2" hidden="1"/>
    <col min="11273" max="11273" width="14.88671875" style="2" hidden="1"/>
    <col min="11274" max="11274" width="10.88671875" style="2" hidden="1"/>
    <col min="11275" max="11275" width="49.44140625" style="2" hidden="1"/>
    <col min="11276" max="11523" width="10.88671875" style="2" hidden="1"/>
    <col min="11524" max="11524" width="1.44140625" style="2" hidden="1"/>
    <col min="11525" max="11525" width="9" style="2" hidden="1"/>
    <col min="11526" max="11526" width="15.109375" style="2" hidden="1"/>
    <col min="11527" max="11527" width="15.44140625" style="2" hidden="1"/>
    <col min="11528" max="11528" width="66.33203125" style="2" hidden="1"/>
    <col min="11529" max="11529" width="14.88671875" style="2" hidden="1"/>
    <col min="11530" max="11530" width="10.88671875" style="2" hidden="1"/>
    <col min="11531" max="11531" width="49.44140625" style="2" hidden="1"/>
    <col min="11532" max="11779" width="10.88671875" style="2" hidden="1"/>
    <col min="11780" max="11780" width="1.44140625" style="2" hidden="1"/>
    <col min="11781" max="11781" width="9" style="2" hidden="1"/>
    <col min="11782" max="11782" width="15.109375" style="2" hidden="1"/>
    <col min="11783" max="11783" width="15.44140625" style="2" hidden="1"/>
    <col min="11784" max="11784" width="66.33203125" style="2" hidden="1"/>
    <col min="11785" max="11785" width="14.88671875" style="2" hidden="1"/>
    <col min="11786" max="11786" width="10.88671875" style="2" hidden="1"/>
    <col min="11787" max="11787" width="49.44140625" style="2" hidden="1"/>
    <col min="11788" max="12035" width="10.88671875" style="2" hidden="1"/>
    <col min="12036" max="12036" width="1.44140625" style="2" hidden="1"/>
    <col min="12037" max="12037" width="9" style="2" hidden="1"/>
    <col min="12038" max="12038" width="15.109375" style="2" hidden="1"/>
    <col min="12039" max="12039" width="15.44140625" style="2" hidden="1"/>
    <col min="12040" max="12040" width="66.33203125" style="2" hidden="1"/>
    <col min="12041" max="12041" width="14.88671875" style="2" hidden="1"/>
    <col min="12042" max="12042" width="10.88671875" style="2" hidden="1"/>
    <col min="12043" max="12043" width="49.44140625" style="2" hidden="1"/>
    <col min="12044" max="12291" width="10.88671875" style="2" hidden="1"/>
    <col min="12292" max="12292" width="1.44140625" style="2" hidden="1"/>
    <col min="12293" max="12293" width="9" style="2" hidden="1"/>
    <col min="12294" max="12294" width="15.109375" style="2" hidden="1"/>
    <col min="12295" max="12295" width="15.44140625" style="2" hidden="1"/>
    <col min="12296" max="12296" width="66.33203125" style="2" hidden="1"/>
    <col min="12297" max="12297" width="14.88671875" style="2" hidden="1"/>
    <col min="12298" max="12298" width="10.88671875" style="2" hidden="1"/>
    <col min="12299" max="12299" width="49.44140625" style="2" hidden="1"/>
    <col min="12300" max="12547" width="10.88671875" style="2" hidden="1"/>
    <col min="12548" max="12548" width="1.44140625" style="2" hidden="1"/>
    <col min="12549" max="12549" width="9" style="2" hidden="1"/>
    <col min="12550" max="12550" width="15.109375" style="2" hidden="1"/>
    <col min="12551" max="12551" width="15.44140625" style="2" hidden="1"/>
    <col min="12552" max="12552" width="66.33203125" style="2" hidden="1"/>
    <col min="12553" max="12553" width="14.88671875" style="2" hidden="1"/>
    <col min="12554" max="12554" width="10.88671875" style="2" hidden="1"/>
    <col min="12555" max="12555" width="49.44140625" style="2" hidden="1"/>
    <col min="12556" max="12803" width="10.88671875" style="2" hidden="1"/>
    <col min="12804" max="12804" width="1.44140625" style="2" hidden="1"/>
    <col min="12805" max="12805" width="9" style="2" hidden="1"/>
    <col min="12806" max="12806" width="15.109375" style="2" hidden="1"/>
    <col min="12807" max="12807" width="15.44140625" style="2" hidden="1"/>
    <col min="12808" max="12808" width="66.33203125" style="2" hidden="1"/>
    <col min="12809" max="12809" width="14.88671875" style="2" hidden="1"/>
    <col min="12810" max="12810" width="10.88671875" style="2" hidden="1"/>
    <col min="12811" max="12811" width="49.44140625" style="2" hidden="1"/>
    <col min="12812" max="13059" width="10.88671875" style="2" hidden="1"/>
    <col min="13060" max="13060" width="1.44140625" style="2" hidden="1"/>
    <col min="13061" max="13061" width="9" style="2" hidden="1"/>
    <col min="13062" max="13062" width="15.109375" style="2" hidden="1"/>
    <col min="13063" max="13063" width="15.44140625" style="2" hidden="1"/>
    <col min="13064" max="13064" width="66.33203125" style="2" hidden="1"/>
    <col min="13065" max="13065" width="14.88671875" style="2" hidden="1"/>
    <col min="13066" max="13066" width="10.88671875" style="2" hidden="1"/>
    <col min="13067" max="13067" width="49.44140625" style="2" hidden="1"/>
    <col min="13068" max="13315" width="10.88671875" style="2" hidden="1"/>
    <col min="13316" max="13316" width="1.44140625" style="2" hidden="1"/>
    <col min="13317" max="13317" width="9" style="2" hidden="1"/>
    <col min="13318" max="13318" width="15.109375" style="2" hidden="1"/>
    <col min="13319" max="13319" width="15.44140625" style="2" hidden="1"/>
    <col min="13320" max="13320" width="66.33203125" style="2" hidden="1"/>
    <col min="13321" max="13321" width="14.88671875" style="2" hidden="1"/>
    <col min="13322" max="13322" width="10.88671875" style="2" hidden="1"/>
    <col min="13323" max="13323" width="49.44140625" style="2" hidden="1"/>
    <col min="13324" max="13571" width="10.88671875" style="2" hidden="1"/>
    <col min="13572" max="13572" width="1.44140625" style="2" hidden="1"/>
    <col min="13573" max="13573" width="9" style="2" hidden="1"/>
    <col min="13574" max="13574" width="15.109375" style="2" hidden="1"/>
    <col min="13575" max="13575" width="15.44140625" style="2" hidden="1"/>
    <col min="13576" max="13576" width="66.33203125" style="2" hidden="1"/>
    <col min="13577" max="13577" width="14.88671875" style="2" hidden="1"/>
    <col min="13578" max="13578" width="10.88671875" style="2" hidden="1"/>
    <col min="13579" max="13579" width="49.44140625" style="2" hidden="1"/>
    <col min="13580" max="13827" width="10.88671875" style="2" hidden="1"/>
    <col min="13828" max="13828" width="1.44140625" style="2" hidden="1"/>
    <col min="13829" max="13829" width="9" style="2" hidden="1"/>
    <col min="13830" max="13830" width="15.109375" style="2" hidden="1"/>
    <col min="13831" max="13831" width="15.44140625" style="2" hidden="1"/>
    <col min="13832" max="13832" width="66.33203125" style="2" hidden="1"/>
    <col min="13833" max="13833" width="14.88671875" style="2" hidden="1"/>
    <col min="13834" max="13834" width="10.88671875" style="2" hidden="1"/>
    <col min="13835" max="13835" width="49.44140625" style="2" hidden="1"/>
    <col min="13836" max="14083" width="10.88671875" style="2" hidden="1"/>
    <col min="14084" max="14084" width="1.44140625" style="2" hidden="1"/>
    <col min="14085" max="14085" width="9" style="2" hidden="1"/>
    <col min="14086" max="14086" width="15.109375" style="2" hidden="1"/>
    <col min="14087" max="14087" width="15.44140625" style="2" hidden="1"/>
    <col min="14088" max="14088" width="66.33203125" style="2" hidden="1"/>
    <col min="14089" max="14089" width="14.88671875" style="2" hidden="1"/>
    <col min="14090" max="14090" width="10.88671875" style="2" hidden="1"/>
    <col min="14091" max="14091" width="49.44140625" style="2" hidden="1"/>
    <col min="14092" max="14339" width="10.88671875" style="2" hidden="1"/>
    <col min="14340" max="14340" width="1.44140625" style="2" hidden="1"/>
    <col min="14341" max="14341" width="9" style="2" hidden="1"/>
    <col min="14342" max="14342" width="15.109375" style="2" hidden="1"/>
    <col min="14343" max="14343" width="15.44140625" style="2" hidden="1"/>
    <col min="14344" max="14344" width="66.33203125" style="2" hidden="1"/>
    <col min="14345" max="14345" width="14.88671875" style="2" hidden="1"/>
    <col min="14346" max="14346" width="10.88671875" style="2" hidden="1"/>
    <col min="14347" max="14347" width="49.44140625" style="2" hidden="1"/>
    <col min="14348" max="14595" width="10.88671875" style="2" hidden="1"/>
    <col min="14596" max="14596" width="1.44140625" style="2" hidden="1"/>
    <col min="14597" max="14597" width="9" style="2" hidden="1"/>
    <col min="14598" max="14598" width="15.109375" style="2" hidden="1"/>
    <col min="14599" max="14599" width="15.44140625" style="2" hidden="1"/>
    <col min="14600" max="14600" width="66.33203125" style="2" hidden="1"/>
    <col min="14601" max="14601" width="14.88671875" style="2" hidden="1"/>
    <col min="14602" max="14602" width="10.88671875" style="2" hidden="1"/>
    <col min="14603" max="14603" width="49.44140625" style="2" hidden="1"/>
    <col min="14604" max="14851" width="10.88671875" style="2" hidden="1"/>
    <col min="14852" max="14852" width="1.44140625" style="2" hidden="1"/>
    <col min="14853" max="14853" width="9" style="2" hidden="1"/>
    <col min="14854" max="14854" width="15.109375" style="2" hidden="1"/>
    <col min="14855" max="14855" width="15.44140625" style="2" hidden="1"/>
    <col min="14856" max="14856" width="66.33203125" style="2" hidden="1"/>
    <col min="14857" max="14857" width="14.88671875" style="2" hidden="1"/>
    <col min="14858" max="14858" width="10.88671875" style="2" hidden="1"/>
    <col min="14859" max="14859" width="49.44140625" style="2" hidden="1"/>
    <col min="14860" max="15107" width="10.88671875" style="2" hidden="1"/>
    <col min="15108" max="15108" width="1.44140625" style="2" hidden="1"/>
    <col min="15109" max="15109" width="9" style="2" hidden="1"/>
    <col min="15110" max="15110" width="15.109375" style="2" hidden="1"/>
    <col min="15111" max="15111" width="15.44140625" style="2" hidden="1"/>
    <col min="15112" max="15112" width="66.33203125" style="2" hidden="1"/>
    <col min="15113" max="15113" width="14.88671875" style="2" hidden="1"/>
    <col min="15114" max="15114" width="10.88671875" style="2" hidden="1"/>
    <col min="15115" max="15115" width="49.44140625" style="2" hidden="1"/>
    <col min="15116" max="15363" width="10.88671875" style="2" hidden="1"/>
    <col min="15364" max="15364" width="1.44140625" style="2" hidden="1"/>
    <col min="15365" max="15365" width="9" style="2" hidden="1"/>
    <col min="15366" max="15366" width="15.109375" style="2" hidden="1"/>
    <col min="15367" max="15367" width="15.44140625" style="2" hidden="1"/>
    <col min="15368" max="15368" width="66.33203125" style="2" hidden="1"/>
    <col min="15369" max="15369" width="14.88671875" style="2" hidden="1"/>
    <col min="15370" max="15370" width="10.88671875" style="2" hidden="1"/>
    <col min="15371" max="15371" width="49.44140625" style="2" hidden="1"/>
    <col min="15372" max="15619" width="10.88671875" style="2" hidden="1"/>
    <col min="15620" max="15620" width="1.44140625" style="2" hidden="1"/>
    <col min="15621" max="15621" width="9" style="2" hidden="1"/>
    <col min="15622" max="15622" width="15.109375" style="2" hidden="1"/>
    <col min="15623" max="15623" width="15.44140625" style="2" hidden="1"/>
    <col min="15624" max="15624" width="66.33203125" style="2" hidden="1"/>
    <col min="15625" max="15625" width="14.88671875" style="2" hidden="1"/>
    <col min="15626" max="15626" width="10.88671875" style="2" hidden="1"/>
    <col min="15627" max="15627" width="49.44140625" style="2" hidden="1"/>
    <col min="15628" max="15875" width="10.88671875" style="2" hidden="1"/>
    <col min="15876" max="15876" width="1.44140625" style="2" hidden="1"/>
    <col min="15877" max="15877" width="9" style="2" hidden="1"/>
    <col min="15878" max="15878" width="15.109375" style="2" hidden="1"/>
    <col min="15879" max="15879" width="15.44140625" style="2" hidden="1"/>
    <col min="15880" max="15880" width="66.33203125" style="2" hidden="1"/>
    <col min="15881" max="15881" width="14.88671875" style="2" hidden="1"/>
    <col min="15882" max="15882" width="10.88671875" style="2" hidden="1"/>
    <col min="15883" max="15883" width="49.44140625" style="2" hidden="1"/>
    <col min="15884" max="16131" width="10.88671875" style="2" hidden="1"/>
    <col min="16132" max="16132" width="1.44140625" style="2" hidden="1"/>
    <col min="16133" max="16133" width="9" style="2" hidden="1"/>
    <col min="16134" max="16134" width="15.109375" style="2" hidden="1"/>
    <col min="16135" max="16135" width="15.44140625" style="2" hidden="1"/>
    <col min="16136" max="16136" width="66.33203125" style="2" hidden="1"/>
    <col min="16137" max="16137" width="14.88671875" style="2" hidden="1"/>
    <col min="16138" max="16138" width="10.88671875" style="2" hidden="1"/>
    <col min="16139" max="16139" width="49.44140625" style="2" hidden="1"/>
    <col min="16140" max="16384" width="10.88671875" style="2" hidden="1"/>
  </cols>
  <sheetData>
    <row r="1" spans="1:9" x14ac:dyDescent="0.3">
      <c r="B1" s="38"/>
    </row>
    <row r="2" spans="1:9" ht="47.25" customHeight="1" x14ac:dyDescent="0.25">
      <c r="A2" s="1"/>
      <c r="B2" s="567" t="s">
        <v>587</v>
      </c>
      <c r="C2" s="568"/>
      <c r="D2" s="568"/>
      <c r="E2" s="568"/>
      <c r="F2" s="568"/>
      <c r="G2" s="568"/>
      <c r="H2" s="568"/>
      <c r="I2" s="569"/>
    </row>
    <row r="3" spans="1:9" ht="19.5" customHeight="1" x14ac:dyDescent="0.25">
      <c r="A3" s="1"/>
      <c r="B3" s="570"/>
      <c r="C3" s="571"/>
      <c r="D3" s="571"/>
      <c r="E3" s="571"/>
      <c r="F3" s="571"/>
      <c r="G3" s="571"/>
      <c r="H3" s="571"/>
      <c r="I3" s="572"/>
    </row>
    <row r="4" spans="1:9" s="20" customFormat="1" ht="18" customHeight="1" x14ac:dyDescent="0.3">
      <c r="A4" s="3"/>
      <c r="B4" s="4"/>
      <c r="C4" s="3"/>
      <c r="D4" s="21"/>
      <c r="E4" s="573" t="s">
        <v>323</v>
      </c>
      <c r="F4" s="573"/>
      <c r="G4" s="21"/>
      <c r="H4" s="574" t="s">
        <v>324</v>
      </c>
      <c r="I4" s="575"/>
    </row>
    <row r="5" spans="1:9" s="20" customFormat="1" ht="18" x14ac:dyDescent="0.3">
      <c r="A5" s="3"/>
      <c r="B5" s="370" t="s">
        <v>325</v>
      </c>
      <c r="C5" s="371" t="s">
        <v>303</v>
      </c>
      <c r="D5" s="49"/>
      <c r="E5" s="372">
        <v>1</v>
      </c>
      <c r="F5" s="373" t="s">
        <v>326</v>
      </c>
      <c r="G5" s="49"/>
      <c r="H5" s="48" t="s">
        <v>327</v>
      </c>
      <c r="I5" s="22" t="s">
        <v>328</v>
      </c>
    </row>
    <row r="6" spans="1:9" s="20" customFormat="1" ht="18" x14ac:dyDescent="0.3">
      <c r="A6" s="3"/>
      <c r="B6" s="370" t="s">
        <v>329</v>
      </c>
      <c r="C6" s="374">
        <v>45505</v>
      </c>
      <c r="D6" s="49"/>
      <c r="E6" s="372">
        <v>2</v>
      </c>
      <c r="F6" s="373" t="s">
        <v>330</v>
      </c>
      <c r="G6" s="49"/>
      <c r="H6" s="375" t="s">
        <v>331</v>
      </c>
      <c r="I6" s="376" t="s">
        <v>332</v>
      </c>
    </row>
    <row r="7" spans="1:9" s="20" customFormat="1" ht="18" x14ac:dyDescent="0.3">
      <c r="A7" s="3"/>
      <c r="B7" s="370" t="s">
        <v>333</v>
      </c>
      <c r="C7" s="371" t="s">
        <v>334</v>
      </c>
      <c r="D7" s="49"/>
      <c r="E7" s="372">
        <v>3</v>
      </c>
      <c r="F7" s="373" t="s">
        <v>335</v>
      </c>
      <c r="G7" s="49"/>
      <c r="H7" s="375" t="s">
        <v>336</v>
      </c>
      <c r="I7" s="376" t="s">
        <v>337</v>
      </c>
    </row>
    <row r="8" spans="1:9" s="20" customFormat="1" ht="18" x14ac:dyDescent="0.3">
      <c r="A8" s="3"/>
      <c r="B8" s="195" t="s">
        <v>338</v>
      </c>
      <c r="C8" s="196" t="s">
        <v>588</v>
      </c>
      <c r="D8" s="49"/>
      <c r="E8" s="372">
        <v>4</v>
      </c>
      <c r="F8" s="373" t="s">
        <v>340</v>
      </c>
      <c r="G8" s="49"/>
      <c r="H8" s="375" t="s">
        <v>341</v>
      </c>
      <c r="I8" s="376" t="s">
        <v>342</v>
      </c>
    </row>
    <row r="9" spans="1:9" ht="18" x14ac:dyDescent="0.3">
      <c r="B9" s="197"/>
      <c r="C9" s="197"/>
      <c r="D9" s="49"/>
      <c r="E9" s="372">
        <v>5</v>
      </c>
      <c r="F9" s="373" t="s">
        <v>343</v>
      </c>
      <c r="G9" s="49"/>
      <c r="H9" s="375" t="s">
        <v>344</v>
      </c>
      <c r="I9" s="376" t="s">
        <v>345</v>
      </c>
    </row>
    <row r="10" spans="1:9" ht="20.25" customHeight="1" x14ac:dyDescent="0.3"/>
    <row r="11" spans="1:9" ht="22.5" customHeight="1" x14ac:dyDescent="0.3">
      <c r="B11" s="661" t="s">
        <v>589</v>
      </c>
      <c r="C11" s="662"/>
      <c r="D11" s="662"/>
      <c r="E11" s="662"/>
      <c r="F11" s="662"/>
      <c r="G11" s="662"/>
      <c r="H11" s="663"/>
      <c r="I11" s="385" t="s">
        <v>347</v>
      </c>
    </row>
    <row r="12" spans="1:9" ht="67.5" customHeight="1" outlineLevel="1" collapsed="1" x14ac:dyDescent="0.3">
      <c r="B12" s="391">
        <v>1</v>
      </c>
      <c r="C12" s="615" t="s">
        <v>590</v>
      </c>
      <c r="D12" s="615"/>
      <c r="E12" s="615"/>
      <c r="F12" s="615"/>
      <c r="G12" s="615"/>
      <c r="H12" s="615"/>
      <c r="I12" s="392">
        <f>IFERROR(AVERAGE(I13:I17),0)/5</f>
        <v>0.6</v>
      </c>
    </row>
    <row r="13" spans="1:9" ht="42" hidden="1" customHeight="1" outlineLevel="2" x14ac:dyDescent="0.3">
      <c r="B13" s="393" t="s">
        <v>349</v>
      </c>
      <c r="C13" s="627" t="s">
        <v>591</v>
      </c>
      <c r="D13" s="627"/>
      <c r="E13" s="627"/>
      <c r="F13" s="627"/>
      <c r="G13" s="627"/>
      <c r="H13" s="627"/>
      <c r="I13" s="43">
        <v>2</v>
      </c>
    </row>
    <row r="14" spans="1:9" ht="42" hidden="1" customHeight="1" outlineLevel="2" x14ac:dyDescent="0.3">
      <c r="B14" s="393" t="s">
        <v>351</v>
      </c>
      <c r="C14" s="627" t="s">
        <v>592</v>
      </c>
      <c r="D14" s="627"/>
      <c r="E14" s="627"/>
      <c r="F14" s="627"/>
      <c r="G14" s="627"/>
      <c r="H14" s="627"/>
      <c r="I14" s="43">
        <v>3</v>
      </c>
    </row>
    <row r="15" spans="1:9" ht="42" hidden="1" customHeight="1" outlineLevel="2" x14ac:dyDescent="0.3">
      <c r="B15" s="393" t="s">
        <v>353</v>
      </c>
      <c r="C15" s="627" t="s">
        <v>593</v>
      </c>
      <c r="D15" s="627"/>
      <c r="E15" s="627"/>
      <c r="F15" s="627"/>
      <c r="G15" s="627"/>
      <c r="H15" s="627"/>
      <c r="I15" s="43">
        <v>4</v>
      </c>
    </row>
    <row r="16" spans="1:9" ht="42" hidden="1" customHeight="1" outlineLevel="2" x14ac:dyDescent="0.3">
      <c r="B16" s="393" t="s">
        <v>355</v>
      </c>
      <c r="C16" s="627" t="s">
        <v>594</v>
      </c>
      <c r="D16" s="627"/>
      <c r="E16" s="627"/>
      <c r="F16" s="627"/>
      <c r="G16" s="627"/>
      <c r="H16" s="627"/>
      <c r="I16" s="43">
        <v>2</v>
      </c>
    </row>
    <row r="17" spans="2:9" ht="42" hidden="1" customHeight="1" outlineLevel="2" x14ac:dyDescent="0.3">
      <c r="B17" s="393" t="s">
        <v>437</v>
      </c>
      <c r="C17" s="627" t="s">
        <v>595</v>
      </c>
      <c r="D17" s="627"/>
      <c r="E17" s="627"/>
      <c r="F17" s="627"/>
      <c r="G17" s="627"/>
      <c r="H17" s="627"/>
      <c r="I17" s="43">
        <v>4</v>
      </c>
    </row>
    <row r="18" spans="2:9" ht="81" customHeight="1" outlineLevel="1" collapsed="1" x14ac:dyDescent="0.3">
      <c r="B18" s="391">
        <v>2</v>
      </c>
      <c r="C18" s="615" t="s">
        <v>596</v>
      </c>
      <c r="D18" s="615"/>
      <c r="E18" s="615"/>
      <c r="F18" s="615"/>
      <c r="G18" s="615"/>
      <c r="H18" s="615"/>
      <c r="I18" s="392">
        <f>IFERROR(AVERAGE(I19:I24),0)/5</f>
        <v>0.46666666666666667</v>
      </c>
    </row>
    <row r="19" spans="2:9" ht="24" hidden="1" customHeight="1" outlineLevel="2" x14ac:dyDescent="0.3">
      <c r="B19" s="393" t="s">
        <v>358</v>
      </c>
      <c r="C19" s="627" t="s">
        <v>597</v>
      </c>
      <c r="D19" s="627"/>
      <c r="E19" s="627"/>
      <c r="F19" s="627"/>
      <c r="G19" s="627"/>
      <c r="H19" s="627"/>
      <c r="I19" s="43">
        <v>1</v>
      </c>
    </row>
    <row r="20" spans="2:9" ht="24" hidden="1" customHeight="1" outlineLevel="2" x14ac:dyDescent="0.3">
      <c r="B20" s="393" t="s">
        <v>360</v>
      </c>
      <c r="C20" s="627" t="s">
        <v>598</v>
      </c>
      <c r="D20" s="627"/>
      <c r="E20" s="627"/>
      <c r="F20" s="627"/>
      <c r="G20" s="627"/>
      <c r="H20" s="627"/>
      <c r="I20" s="43">
        <v>2</v>
      </c>
    </row>
    <row r="21" spans="2:9" ht="24" hidden="1" customHeight="1" outlineLevel="2" x14ac:dyDescent="0.3">
      <c r="B21" s="393" t="s">
        <v>446</v>
      </c>
      <c r="C21" s="627" t="s">
        <v>599</v>
      </c>
      <c r="D21" s="627"/>
      <c r="E21" s="627"/>
      <c r="F21" s="627"/>
      <c r="G21" s="627"/>
      <c r="H21" s="627"/>
      <c r="I21" s="43">
        <v>2</v>
      </c>
    </row>
    <row r="22" spans="2:9" ht="42.75" hidden="1" customHeight="1" outlineLevel="2" x14ac:dyDescent="0.3">
      <c r="B22" s="393" t="s">
        <v>512</v>
      </c>
      <c r="C22" s="627" t="s">
        <v>600</v>
      </c>
      <c r="D22" s="627"/>
      <c r="E22" s="627"/>
      <c r="F22" s="627"/>
      <c r="G22" s="627"/>
      <c r="H22" s="627"/>
      <c r="I22" s="43">
        <v>3</v>
      </c>
    </row>
    <row r="23" spans="2:9" ht="42" hidden="1" customHeight="1" outlineLevel="2" x14ac:dyDescent="0.3">
      <c r="B23" s="393" t="s">
        <v>514</v>
      </c>
      <c r="C23" s="627" t="s">
        <v>601</v>
      </c>
      <c r="D23" s="627"/>
      <c r="E23" s="627"/>
      <c r="F23" s="627"/>
      <c r="G23" s="627"/>
      <c r="H23" s="627"/>
      <c r="I23" s="43">
        <v>3</v>
      </c>
    </row>
    <row r="24" spans="2:9" ht="42" hidden="1" customHeight="1" outlineLevel="2" collapsed="1" x14ac:dyDescent="0.3">
      <c r="B24" s="393" t="s">
        <v>602</v>
      </c>
      <c r="C24" s="627" t="s">
        <v>603</v>
      </c>
      <c r="D24" s="627"/>
      <c r="E24" s="627"/>
      <c r="F24" s="627"/>
      <c r="G24" s="627"/>
      <c r="H24" s="627"/>
      <c r="I24" s="44">
        <v>3</v>
      </c>
    </row>
    <row r="25" spans="2:9" ht="65.25" customHeight="1" outlineLevel="1" collapsed="1" x14ac:dyDescent="0.3">
      <c r="B25" s="391">
        <v>3</v>
      </c>
      <c r="C25" s="615" t="s">
        <v>604</v>
      </c>
      <c r="D25" s="615"/>
      <c r="E25" s="615"/>
      <c r="F25" s="615"/>
      <c r="G25" s="615"/>
      <c r="H25" s="615"/>
      <c r="I25" s="392">
        <f>IFERROR(AVERAGE(I26:I29),0)/5</f>
        <v>0.75</v>
      </c>
    </row>
    <row r="26" spans="2:9" ht="42" hidden="1" customHeight="1" outlineLevel="2" x14ac:dyDescent="0.3">
      <c r="B26" s="393" t="s">
        <v>363</v>
      </c>
      <c r="C26" s="627" t="s">
        <v>605</v>
      </c>
      <c r="D26" s="627"/>
      <c r="E26" s="627"/>
      <c r="F26" s="627"/>
      <c r="G26" s="627"/>
      <c r="H26" s="627"/>
      <c r="I26" s="43">
        <v>4</v>
      </c>
    </row>
    <row r="27" spans="2:9" ht="42" hidden="1" customHeight="1" outlineLevel="2" x14ac:dyDescent="0.3">
      <c r="B27" s="393" t="s">
        <v>365</v>
      </c>
      <c r="C27" s="627" t="s">
        <v>606</v>
      </c>
      <c r="D27" s="627"/>
      <c r="E27" s="627"/>
      <c r="F27" s="627"/>
      <c r="G27" s="627"/>
      <c r="H27" s="627"/>
      <c r="I27" s="43">
        <v>3</v>
      </c>
    </row>
    <row r="28" spans="2:9" ht="66" hidden="1" customHeight="1" outlineLevel="2" x14ac:dyDescent="0.3">
      <c r="B28" s="393" t="s">
        <v>367</v>
      </c>
      <c r="C28" s="627" t="s">
        <v>607</v>
      </c>
      <c r="D28" s="627"/>
      <c r="E28" s="627"/>
      <c r="F28" s="627"/>
      <c r="G28" s="627"/>
      <c r="H28" s="627"/>
      <c r="I28" s="43">
        <v>4</v>
      </c>
    </row>
    <row r="29" spans="2:9" ht="42" hidden="1" customHeight="1" outlineLevel="2" collapsed="1" x14ac:dyDescent="0.3">
      <c r="B29" s="393" t="s">
        <v>452</v>
      </c>
      <c r="C29" s="627" t="s">
        <v>608</v>
      </c>
      <c r="D29" s="627"/>
      <c r="E29" s="627"/>
      <c r="F29" s="627"/>
      <c r="G29" s="627"/>
      <c r="H29" s="627"/>
      <c r="I29" s="44">
        <v>4</v>
      </c>
    </row>
    <row r="30" spans="2:9" ht="50.25" customHeight="1" outlineLevel="1" collapsed="1" x14ac:dyDescent="0.3">
      <c r="B30" s="391">
        <v>4</v>
      </c>
      <c r="C30" s="615" t="s">
        <v>609</v>
      </c>
      <c r="D30" s="615"/>
      <c r="E30" s="615"/>
      <c r="F30" s="615"/>
      <c r="G30" s="615"/>
      <c r="H30" s="615"/>
      <c r="I30" s="392">
        <f>IFERROR(AVERAGE(I31:I34),0)/5</f>
        <v>0.6</v>
      </c>
    </row>
    <row r="31" spans="2:9" ht="24" hidden="1" customHeight="1" outlineLevel="2" x14ac:dyDescent="0.3">
      <c r="B31" s="393" t="s">
        <v>370</v>
      </c>
      <c r="C31" s="627" t="s">
        <v>610</v>
      </c>
      <c r="D31" s="627"/>
      <c r="E31" s="627"/>
      <c r="F31" s="627"/>
      <c r="G31" s="627"/>
      <c r="H31" s="627"/>
      <c r="I31" s="43">
        <v>2</v>
      </c>
    </row>
    <row r="32" spans="2:9" ht="43.5" hidden="1" customHeight="1" outlineLevel="2" x14ac:dyDescent="0.3">
      <c r="B32" s="393" t="s">
        <v>372</v>
      </c>
      <c r="C32" s="627" t="s">
        <v>611</v>
      </c>
      <c r="D32" s="627"/>
      <c r="E32" s="627"/>
      <c r="F32" s="627"/>
      <c r="G32" s="627"/>
      <c r="H32" s="627"/>
      <c r="I32" s="43">
        <v>4</v>
      </c>
    </row>
    <row r="33" spans="1:9" ht="42" hidden="1" customHeight="1" outlineLevel="2" x14ac:dyDescent="0.3">
      <c r="B33" s="393" t="s">
        <v>457</v>
      </c>
      <c r="C33" s="627" t="s">
        <v>612</v>
      </c>
      <c r="D33" s="627"/>
      <c r="E33" s="627"/>
      <c r="F33" s="627"/>
      <c r="G33" s="627"/>
      <c r="H33" s="627"/>
      <c r="I33" s="43">
        <v>3</v>
      </c>
    </row>
    <row r="34" spans="1:9" ht="42" hidden="1" customHeight="1" outlineLevel="2" collapsed="1" x14ac:dyDescent="0.3">
      <c r="B34" s="393" t="s">
        <v>459</v>
      </c>
      <c r="C34" s="627" t="s">
        <v>613</v>
      </c>
      <c r="D34" s="627"/>
      <c r="E34" s="627"/>
      <c r="F34" s="627"/>
      <c r="G34" s="627"/>
      <c r="H34" s="627"/>
      <c r="I34" s="44">
        <v>3</v>
      </c>
    </row>
    <row r="35" spans="1:9" s="18" customFormat="1" ht="48.75" customHeight="1" outlineLevel="1" collapsed="1" x14ac:dyDescent="0.3">
      <c r="A35" s="19"/>
      <c r="B35" s="391">
        <v>5</v>
      </c>
      <c r="C35" s="615" t="s">
        <v>614</v>
      </c>
      <c r="D35" s="615"/>
      <c r="E35" s="615"/>
      <c r="F35" s="615"/>
      <c r="G35" s="615"/>
      <c r="H35" s="615"/>
      <c r="I35" s="392">
        <f>IFERROR(AVERAGE(I36:I40),0)/5</f>
        <v>0.67999999999999994</v>
      </c>
    </row>
    <row r="36" spans="1:9" s="18" customFormat="1" ht="42" hidden="1" customHeight="1" outlineLevel="2" x14ac:dyDescent="0.3">
      <c r="A36" s="19"/>
      <c r="B36" s="393" t="s">
        <v>375</v>
      </c>
      <c r="C36" s="627" t="s">
        <v>615</v>
      </c>
      <c r="D36" s="627"/>
      <c r="E36" s="627"/>
      <c r="F36" s="627"/>
      <c r="G36" s="627"/>
      <c r="H36" s="627"/>
      <c r="I36" s="43">
        <v>2</v>
      </c>
    </row>
    <row r="37" spans="1:9" s="18" customFormat="1" ht="42" hidden="1" customHeight="1" outlineLevel="2" x14ac:dyDescent="0.3">
      <c r="A37" s="19"/>
      <c r="B37" s="393" t="s">
        <v>377</v>
      </c>
      <c r="C37" s="627" t="s">
        <v>616</v>
      </c>
      <c r="D37" s="627"/>
      <c r="E37" s="627"/>
      <c r="F37" s="627"/>
      <c r="G37" s="627"/>
      <c r="H37" s="627"/>
      <c r="I37" s="43">
        <v>4</v>
      </c>
    </row>
    <row r="38" spans="1:9" s="18" customFormat="1" ht="42" hidden="1" customHeight="1" outlineLevel="2" x14ac:dyDescent="0.3">
      <c r="A38" s="19"/>
      <c r="B38" s="393" t="s">
        <v>379</v>
      </c>
      <c r="C38" s="627" t="s">
        <v>617</v>
      </c>
      <c r="D38" s="627"/>
      <c r="E38" s="627"/>
      <c r="F38" s="627"/>
      <c r="G38" s="627"/>
      <c r="H38" s="627"/>
      <c r="I38" s="43">
        <v>3</v>
      </c>
    </row>
    <row r="39" spans="1:9" s="18" customFormat="1" ht="42" hidden="1" customHeight="1" outlineLevel="2" x14ac:dyDescent="0.3">
      <c r="A39" s="19"/>
      <c r="B39" s="393" t="s">
        <v>618</v>
      </c>
      <c r="C39" s="627" t="s">
        <v>619</v>
      </c>
      <c r="D39" s="627"/>
      <c r="E39" s="627"/>
      <c r="F39" s="627"/>
      <c r="G39" s="627"/>
      <c r="H39" s="627"/>
      <c r="I39" s="43">
        <v>4</v>
      </c>
    </row>
    <row r="40" spans="1:9" s="18" customFormat="1" ht="36" hidden="1" customHeight="1" outlineLevel="2" collapsed="1" x14ac:dyDescent="0.3">
      <c r="A40" s="19"/>
      <c r="B40" s="393" t="s">
        <v>620</v>
      </c>
      <c r="C40" s="627" t="s">
        <v>621</v>
      </c>
      <c r="D40" s="627"/>
      <c r="E40" s="627"/>
      <c r="F40" s="627"/>
      <c r="G40" s="627"/>
      <c r="H40" s="627"/>
      <c r="I40" s="44">
        <v>4</v>
      </c>
    </row>
    <row r="41" spans="1:9" ht="60" customHeight="1" outlineLevel="1" collapsed="1" x14ac:dyDescent="0.3">
      <c r="B41" s="391">
        <v>6</v>
      </c>
      <c r="C41" s="615" t="s">
        <v>622</v>
      </c>
      <c r="D41" s="615"/>
      <c r="E41" s="615"/>
      <c r="F41" s="615"/>
      <c r="G41" s="615"/>
      <c r="H41" s="615"/>
      <c r="I41" s="392">
        <f>IFERROR(AVERAGE(I42:I45),0)/5</f>
        <v>0.8</v>
      </c>
    </row>
    <row r="42" spans="1:9" ht="42.75" hidden="1" customHeight="1" outlineLevel="2" x14ac:dyDescent="0.3">
      <c r="B42" s="393" t="s">
        <v>382</v>
      </c>
      <c r="C42" s="627" t="s">
        <v>623</v>
      </c>
      <c r="D42" s="627"/>
      <c r="E42" s="627"/>
      <c r="F42" s="627"/>
      <c r="G42" s="627"/>
      <c r="H42" s="627"/>
      <c r="I42" s="43">
        <v>4</v>
      </c>
    </row>
    <row r="43" spans="1:9" ht="42" hidden="1" customHeight="1" outlineLevel="2" x14ac:dyDescent="0.3">
      <c r="B43" s="393" t="s">
        <v>384</v>
      </c>
      <c r="C43" s="627" t="s">
        <v>624</v>
      </c>
      <c r="D43" s="627"/>
      <c r="E43" s="627"/>
      <c r="F43" s="627"/>
      <c r="G43" s="627"/>
      <c r="H43" s="627"/>
      <c r="I43" s="43">
        <v>4</v>
      </c>
    </row>
    <row r="44" spans="1:9" ht="42" hidden="1" customHeight="1" outlineLevel="2" x14ac:dyDescent="0.3">
      <c r="B44" s="393" t="s">
        <v>386</v>
      </c>
      <c r="C44" s="627" t="s">
        <v>625</v>
      </c>
      <c r="D44" s="627"/>
      <c r="E44" s="627"/>
      <c r="F44" s="627"/>
      <c r="G44" s="627"/>
      <c r="H44" s="627"/>
      <c r="I44" s="43">
        <v>4</v>
      </c>
    </row>
    <row r="45" spans="1:9" ht="42" hidden="1" customHeight="1" outlineLevel="2" collapsed="1" x14ac:dyDescent="0.3">
      <c r="B45" s="393" t="s">
        <v>626</v>
      </c>
      <c r="C45" s="627" t="s">
        <v>627</v>
      </c>
      <c r="D45" s="627"/>
      <c r="E45" s="627"/>
      <c r="F45" s="627"/>
      <c r="G45" s="627"/>
      <c r="H45" s="627"/>
      <c r="I45" s="44">
        <v>4</v>
      </c>
    </row>
    <row r="46" spans="1:9" ht="42" customHeight="1" outlineLevel="1" collapsed="1" x14ac:dyDescent="0.3">
      <c r="B46" s="391">
        <v>7</v>
      </c>
      <c r="C46" s="615" t="s">
        <v>628</v>
      </c>
      <c r="D46" s="615"/>
      <c r="E46" s="615"/>
      <c r="F46" s="615"/>
      <c r="G46" s="615"/>
      <c r="H46" s="615"/>
      <c r="I46" s="392">
        <f>IFERROR(AVERAGE(I47:I51),0)/5</f>
        <v>0.84000000000000008</v>
      </c>
    </row>
    <row r="47" spans="1:9" ht="42" hidden="1" customHeight="1" outlineLevel="2" x14ac:dyDescent="0.3">
      <c r="B47" s="393" t="s">
        <v>389</v>
      </c>
      <c r="C47" s="627" t="s">
        <v>629</v>
      </c>
      <c r="D47" s="627"/>
      <c r="E47" s="627"/>
      <c r="F47" s="627"/>
      <c r="G47" s="627"/>
      <c r="H47" s="627"/>
      <c r="I47" s="43">
        <v>5</v>
      </c>
    </row>
    <row r="48" spans="1:9" ht="41.25" hidden="1" customHeight="1" outlineLevel="2" x14ac:dyDescent="0.3">
      <c r="B48" s="393" t="s">
        <v>391</v>
      </c>
      <c r="C48" s="627" t="s">
        <v>630</v>
      </c>
      <c r="D48" s="627"/>
      <c r="E48" s="627"/>
      <c r="F48" s="627"/>
      <c r="G48" s="627"/>
      <c r="H48" s="627"/>
      <c r="I48" s="43">
        <v>4</v>
      </c>
    </row>
    <row r="49" spans="1:10" ht="42" hidden="1" customHeight="1" outlineLevel="2" x14ac:dyDescent="0.3">
      <c r="B49" s="393" t="s">
        <v>394</v>
      </c>
      <c r="C49" s="627" t="s">
        <v>631</v>
      </c>
      <c r="D49" s="627"/>
      <c r="E49" s="627"/>
      <c r="F49" s="627"/>
      <c r="G49" s="627"/>
      <c r="H49" s="627"/>
      <c r="I49" s="43">
        <v>4</v>
      </c>
    </row>
    <row r="50" spans="1:10" ht="24" hidden="1" customHeight="1" outlineLevel="2" x14ac:dyDescent="0.3">
      <c r="B50" s="393" t="s">
        <v>632</v>
      </c>
      <c r="C50" s="627" t="s">
        <v>633</v>
      </c>
      <c r="D50" s="627"/>
      <c r="E50" s="627"/>
      <c r="F50" s="627"/>
      <c r="G50" s="627"/>
      <c r="H50" s="627"/>
      <c r="I50" s="43">
        <v>3</v>
      </c>
    </row>
    <row r="51" spans="1:10" ht="42" hidden="1" customHeight="1" outlineLevel="2" collapsed="1" x14ac:dyDescent="0.3">
      <c r="B51" s="393" t="s">
        <v>634</v>
      </c>
      <c r="C51" s="627" t="s">
        <v>635</v>
      </c>
      <c r="D51" s="627"/>
      <c r="E51" s="627"/>
      <c r="F51" s="627"/>
      <c r="G51" s="627"/>
      <c r="H51" s="627"/>
      <c r="I51" s="44">
        <v>5</v>
      </c>
    </row>
    <row r="52" spans="1:10" ht="42" customHeight="1" outlineLevel="1" collapsed="1" x14ac:dyDescent="0.3">
      <c r="B52" s="391">
        <v>8</v>
      </c>
      <c r="C52" s="615" t="s">
        <v>636</v>
      </c>
      <c r="D52" s="615"/>
      <c r="E52" s="615"/>
      <c r="F52" s="615"/>
      <c r="G52" s="615"/>
      <c r="H52" s="615"/>
      <c r="I52" s="392">
        <f>IFERROR(AVERAGE(I53:I58),0)/5</f>
        <v>0.53333333333333333</v>
      </c>
    </row>
    <row r="53" spans="1:10" ht="27" hidden="1" customHeight="1" outlineLevel="2" x14ac:dyDescent="0.3">
      <c r="B53" s="393" t="s">
        <v>538</v>
      </c>
      <c r="C53" s="627" t="s">
        <v>637</v>
      </c>
      <c r="D53" s="627"/>
      <c r="E53" s="627"/>
      <c r="F53" s="627"/>
      <c r="G53" s="627"/>
      <c r="H53" s="627"/>
      <c r="I53" s="43">
        <v>2</v>
      </c>
    </row>
    <row r="54" spans="1:10" ht="42" hidden="1" customHeight="1" outlineLevel="2" x14ac:dyDescent="0.3">
      <c r="B54" s="393" t="s">
        <v>540</v>
      </c>
      <c r="C54" s="627" t="s">
        <v>638</v>
      </c>
      <c r="D54" s="627"/>
      <c r="E54" s="627"/>
      <c r="F54" s="627"/>
      <c r="G54" s="627"/>
      <c r="H54" s="627"/>
      <c r="I54" s="43">
        <v>4</v>
      </c>
    </row>
    <row r="55" spans="1:10" ht="42" hidden="1" customHeight="1" outlineLevel="2" x14ac:dyDescent="0.3">
      <c r="B55" s="393" t="s">
        <v>542</v>
      </c>
      <c r="C55" s="627" t="s">
        <v>639</v>
      </c>
      <c r="D55" s="627"/>
      <c r="E55" s="627"/>
      <c r="F55" s="627"/>
      <c r="G55" s="627"/>
      <c r="H55" s="627"/>
      <c r="I55" s="43">
        <v>4</v>
      </c>
    </row>
    <row r="56" spans="1:10" ht="36" hidden="1" customHeight="1" outlineLevel="2" x14ac:dyDescent="0.3">
      <c r="B56" s="393" t="s">
        <v>544</v>
      </c>
      <c r="C56" s="627" t="s">
        <v>640</v>
      </c>
      <c r="D56" s="627"/>
      <c r="E56" s="627"/>
      <c r="F56" s="627"/>
      <c r="G56" s="627"/>
      <c r="H56" s="627"/>
      <c r="I56" s="43">
        <v>2</v>
      </c>
    </row>
    <row r="57" spans="1:10" ht="24" hidden="1" customHeight="1" outlineLevel="2" x14ac:dyDescent="0.3">
      <c r="B57" s="393" t="s">
        <v>641</v>
      </c>
      <c r="C57" s="627" t="s">
        <v>642</v>
      </c>
      <c r="D57" s="627"/>
      <c r="E57" s="627"/>
      <c r="F57" s="627"/>
      <c r="G57" s="627"/>
      <c r="H57" s="627"/>
      <c r="I57" s="44">
        <v>1</v>
      </c>
    </row>
    <row r="58" spans="1:10" ht="42" hidden="1" customHeight="1" outlineLevel="2" x14ac:dyDescent="0.3">
      <c r="B58" s="393" t="s">
        <v>643</v>
      </c>
      <c r="C58" s="627" t="s">
        <v>644</v>
      </c>
      <c r="D58" s="627"/>
      <c r="E58" s="627"/>
      <c r="F58" s="627"/>
      <c r="G58" s="627"/>
      <c r="H58" s="627"/>
      <c r="I58" s="45">
        <v>3</v>
      </c>
    </row>
    <row r="59" spans="1:10" ht="24" customHeight="1" outlineLevel="1" collapsed="1" x14ac:dyDescent="0.3">
      <c r="B59" s="394"/>
      <c r="C59" s="615" t="str">
        <f>"Total Calificación"&amp;"-"&amp;"Operación Productiva"</f>
        <v>Total Calificación-Operación Productiva</v>
      </c>
      <c r="D59" s="615"/>
      <c r="E59" s="615"/>
      <c r="F59" s="615"/>
      <c r="G59" s="615"/>
      <c r="H59" s="615"/>
      <c r="I59" s="392">
        <f>AVERAGE(I12,I18,I25,I30,I35,I41,I46,I52)</f>
        <v>0.65874999999999995</v>
      </c>
    </row>
    <row r="60" spans="1:10" ht="20.25" customHeight="1" outlineLevel="1" x14ac:dyDescent="0.3">
      <c r="A60" s="2"/>
      <c r="B60" s="23"/>
      <c r="C60" s="8"/>
      <c r="D60" s="8"/>
      <c r="E60" s="8"/>
      <c r="F60" s="8"/>
      <c r="G60" s="8"/>
      <c r="H60" s="8"/>
      <c r="I60" s="24"/>
    </row>
    <row r="61" spans="1:10" ht="20.25" customHeight="1" outlineLevel="1" x14ac:dyDescent="0.3">
      <c r="A61" s="2"/>
      <c r="B61" s="698" t="str">
        <f>"CUADRO RESUMEN DE MEDICIÓN PARA ESTADISTICA"&amp;"-"&amp;"OPERACIÓN PRODUCTIVA"</f>
        <v>CUADRO RESUMEN DE MEDICIÓN PARA ESTADISTICA-OPERACIÓN PRODUCTIVA</v>
      </c>
      <c r="C61" s="698"/>
      <c r="D61" s="698"/>
      <c r="E61" s="698"/>
      <c r="F61" s="698"/>
      <c r="G61" s="698"/>
      <c r="H61" s="698"/>
      <c r="I61" s="698"/>
    </row>
    <row r="62" spans="1:10" ht="20.25" customHeight="1" outlineLevel="1" x14ac:dyDescent="0.3">
      <c r="A62" s="2"/>
      <c r="B62" s="175">
        <v>1</v>
      </c>
      <c r="C62" s="660" t="s">
        <v>645</v>
      </c>
      <c r="D62" s="660"/>
      <c r="E62" s="660"/>
      <c r="F62" s="660"/>
      <c r="G62" s="660"/>
      <c r="H62" s="660"/>
      <c r="I62" s="410">
        <f>I12</f>
        <v>0.6</v>
      </c>
    </row>
    <row r="63" spans="1:10" ht="20.25" customHeight="1" outlineLevel="1" x14ac:dyDescent="0.3">
      <c r="A63" s="2"/>
      <c r="B63" s="175">
        <v>2</v>
      </c>
      <c r="C63" s="660" t="s">
        <v>646</v>
      </c>
      <c r="D63" s="660"/>
      <c r="E63" s="660"/>
      <c r="F63" s="660"/>
      <c r="G63" s="660"/>
      <c r="H63" s="660"/>
      <c r="I63" s="410">
        <f>I18</f>
        <v>0.46666666666666667</v>
      </c>
      <c r="J63" s="35"/>
    </row>
    <row r="64" spans="1:10" ht="20.25" customHeight="1" outlineLevel="1" x14ac:dyDescent="0.3">
      <c r="A64" s="2"/>
      <c r="B64" s="175">
        <v>3</v>
      </c>
      <c r="C64" s="660" t="s">
        <v>647</v>
      </c>
      <c r="D64" s="660"/>
      <c r="E64" s="660"/>
      <c r="F64" s="660"/>
      <c r="G64" s="660"/>
      <c r="H64" s="660"/>
      <c r="I64" s="410">
        <f>I25</f>
        <v>0.75</v>
      </c>
    </row>
    <row r="65" spans="1:9" ht="20.25" customHeight="1" outlineLevel="1" x14ac:dyDescent="0.3">
      <c r="A65" s="2"/>
      <c r="B65" s="175">
        <v>4</v>
      </c>
      <c r="C65" s="660" t="s">
        <v>648</v>
      </c>
      <c r="D65" s="660"/>
      <c r="E65" s="660"/>
      <c r="F65" s="660"/>
      <c r="G65" s="660"/>
      <c r="H65" s="660"/>
      <c r="I65" s="410">
        <f>I30</f>
        <v>0.6</v>
      </c>
    </row>
    <row r="66" spans="1:9" ht="20.25" customHeight="1" outlineLevel="1" x14ac:dyDescent="0.3">
      <c r="A66" s="2"/>
      <c r="B66" s="175">
        <v>5</v>
      </c>
      <c r="C66" s="660" t="s">
        <v>649</v>
      </c>
      <c r="D66" s="660"/>
      <c r="E66" s="660"/>
      <c r="F66" s="660"/>
      <c r="G66" s="660"/>
      <c r="H66" s="660"/>
      <c r="I66" s="410">
        <f>I35</f>
        <v>0.67999999999999994</v>
      </c>
    </row>
    <row r="67" spans="1:9" ht="20.25" customHeight="1" outlineLevel="1" x14ac:dyDescent="0.3">
      <c r="A67" s="2"/>
      <c r="B67" s="175">
        <v>6</v>
      </c>
      <c r="C67" s="660" t="s">
        <v>650</v>
      </c>
      <c r="D67" s="660"/>
      <c r="E67" s="660"/>
      <c r="F67" s="660"/>
      <c r="G67" s="660"/>
      <c r="H67" s="660"/>
      <c r="I67" s="410">
        <f>I41</f>
        <v>0.8</v>
      </c>
    </row>
    <row r="68" spans="1:9" ht="20.25" customHeight="1" outlineLevel="1" x14ac:dyDescent="0.3">
      <c r="A68" s="2"/>
      <c r="B68" s="175">
        <v>7</v>
      </c>
      <c r="C68" s="660" t="s">
        <v>651</v>
      </c>
      <c r="D68" s="660"/>
      <c r="E68" s="660"/>
      <c r="F68" s="660"/>
      <c r="G68" s="660"/>
      <c r="H68" s="660"/>
      <c r="I68" s="410">
        <f>I46</f>
        <v>0.84000000000000008</v>
      </c>
    </row>
    <row r="69" spans="1:9" ht="20.25" customHeight="1" outlineLevel="1" x14ac:dyDescent="0.3">
      <c r="A69" s="2"/>
      <c r="B69" s="175">
        <v>8</v>
      </c>
      <c r="C69" s="660" t="s">
        <v>652</v>
      </c>
      <c r="D69" s="660"/>
      <c r="E69" s="660"/>
      <c r="F69" s="660"/>
      <c r="G69" s="660"/>
      <c r="H69" s="660"/>
      <c r="I69" s="410">
        <f>I52</f>
        <v>0.53333333333333333</v>
      </c>
    </row>
    <row r="70" spans="1:9" ht="20.25" customHeight="1" outlineLevel="1" x14ac:dyDescent="0.3">
      <c r="A70" s="2"/>
      <c r="B70" s="23"/>
      <c r="C70" s="8"/>
      <c r="D70" s="8"/>
      <c r="E70" s="8"/>
      <c r="F70" s="8"/>
      <c r="G70" s="8"/>
      <c r="H70" s="8"/>
      <c r="I70" s="24"/>
    </row>
    <row r="71" spans="1:9" ht="20.25" customHeight="1" outlineLevel="1" x14ac:dyDescent="0.3">
      <c r="A71" s="2"/>
      <c r="B71" s="23"/>
      <c r="C71" s="8"/>
      <c r="D71" s="8"/>
      <c r="E71" s="8"/>
      <c r="F71" s="8"/>
      <c r="G71" s="8"/>
      <c r="H71" s="8"/>
      <c r="I71" s="24"/>
    </row>
    <row r="72" spans="1:9" outlineLevel="1" x14ac:dyDescent="0.3">
      <c r="B72" s="2"/>
      <c r="C72" s="2"/>
      <c r="D72" s="2"/>
      <c r="E72" s="2"/>
      <c r="F72" s="2"/>
      <c r="G72" s="2"/>
      <c r="H72" s="2"/>
      <c r="I72" s="2"/>
    </row>
    <row r="73" spans="1:9" outlineLevel="1" x14ac:dyDescent="0.3">
      <c r="B73" s="2"/>
      <c r="C73" s="2"/>
      <c r="D73" s="2"/>
      <c r="E73" s="2"/>
      <c r="F73" s="2"/>
      <c r="G73" s="2"/>
      <c r="H73" s="2"/>
      <c r="I73" s="2"/>
    </row>
    <row r="74" spans="1:9" outlineLevel="1" x14ac:dyDescent="0.3">
      <c r="B74" s="2"/>
      <c r="C74" s="2"/>
      <c r="D74" s="2"/>
      <c r="E74" s="2"/>
      <c r="F74" s="2"/>
      <c r="G74" s="2"/>
      <c r="H74" s="2"/>
      <c r="I74" s="2"/>
    </row>
    <row r="75" spans="1:9" outlineLevel="1" x14ac:dyDescent="0.3">
      <c r="B75" s="2"/>
      <c r="C75" s="2"/>
      <c r="D75" s="2"/>
      <c r="E75" s="2"/>
      <c r="F75" s="2"/>
      <c r="G75" s="2"/>
      <c r="H75" s="2"/>
      <c r="I75" s="2"/>
    </row>
    <row r="76" spans="1:9" outlineLevel="1" x14ac:dyDescent="0.3">
      <c r="B76" s="2"/>
      <c r="C76" s="2"/>
      <c r="D76" s="2"/>
      <c r="E76" s="2"/>
      <c r="F76" s="2"/>
      <c r="G76" s="2"/>
      <c r="H76" s="2"/>
      <c r="I76" s="2"/>
    </row>
    <row r="77" spans="1:9" outlineLevel="1" x14ac:dyDescent="0.3">
      <c r="B77" s="2"/>
      <c r="C77" s="2"/>
      <c r="D77" s="2"/>
      <c r="E77" s="2"/>
      <c r="F77" s="2"/>
      <c r="G77" s="2"/>
      <c r="H77" s="2"/>
      <c r="I77" s="2"/>
    </row>
    <row r="78" spans="1:9" outlineLevel="1" x14ac:dyDescent="0.3"/>
    <row r="79" spans="1:9" outlineLevel="1" x14ac:dyDescent="0.3"/>
    <row r="80" spans="1:9" outlineLevel="1" x14ac:dyDescent="0.3"/>
    <row r="81" outlineLevel="1" x14ac:dyDescent="0.3"/>
    <row r="82" outlineLevel="1" x14ac:dyDescent="0.3"/>
    <row r="83" outlineLevel="1" x14ac:dyDescent="0.3"/>
    <row r="84" outlineLevel="1" x14ac:dyDescent="0.3"/>
    <row r="85" outlineLevel="1" x14ac:dyDescent="0.3"/>
    <row r="86" outlineLevel="1" x14ac:dyDescent="0.3"/>
    <row r="87" outlineLevel="1" x14ac:dyDescent="0.3"/>
    <row r="88" outlineLevel="1" x14ac:dyDescent="0.3"/>
    <row r="89" outlineLevel="1" x14ac:dyDescent="0.3"/>
    <row r="90" outlineLevel="1" x14ac:dyDescent="0.3"/>
    <row r="91" outlineLevel="1" x14ac:dyDescent="0.3"/>
    <row r="92" outlineLevel="1" x14ac:dyDescent="0.3"/>
    <row r="93" outlineLevel="1" x14ac:dyDescent="0.3"/>
    <row r="94" outlineLevel="1" x14ac:dyDescent="0.3"/>
    <row r="95" outlineLevel="1" x14ac:dyDescent="0.3"/>
    <row r="96" outlineLevel="1" x14ac:dyDescent="0.3"/>
    <row r="97" spans="2:12" outlineLevel="1" x14ac:dyDescent="0.3"/>
    <row r="98" spans="2:12" outlineLevel="1" x14ac:dyDescent="0.3"/>
    <row r="99" spans="2:12" outlineLevel="1" x14ac:dyDescent="0.3"/>
    <row r="100" spans="2:12" ht="24" customHeight="1" collapsed="1" x14ac:dyDescent="0.3">
      <c r="B100" s="661" t="s">
        <v>653</v>
      </c>
      <c r="C100" s="662"/>
      <c r="D100" s="662"/>
      <c r="E100" s="662"/>
      <c r="F100" s="662"/>
      <c r="G100" s="662"/>
      <c r="H100" s="663"/>
      <c r="I100" s="385" t="s">
        <v>347</v>
      </c>
    </row>
    <row r="101" spans="2:12" ht="27.75" hidden="1" customHeight="1" outlineLevel="1" x14ac:dyDescent="0.3">
      <c r="B101" s="565" t="s">
        <v>404</v>
      </c>
      <c r="C101" s="561" t="s">
        <v>405</v>
      </c>
      <c r="D101" s="562"/>
      <c r="E101" s="682" t="s">
        <v>406</v>
      </c>
      <c r="F101" s="682"/>
      <c r="G101" s="682"/>
      <c r="H101" s="682"/>
      <c r="I101" s="554" t="s">
        <v>407</v>
      </c>
    </row>
    <row r="102" spans="2:12" ht="51.75" hidden="1" customHeight="1" outlineLevel="1" x14ac:dyDescent="0.3">
      <c r="B102" s="566"/>
      <c r="C102" s="563"/>
      <c r="D102" s="564"/>
      <c r="E102" s="385">
        <v>2009</v>
      </c>
      <c r="F102" s="385">
        <f>+E102+1</f>
        <v>2010</v>
      </c>
      <c r="G102" s="385">
        <f>+F102+1</f>
        <v>2011</v>
      </c>
      <c r="H102" s="385">
        <f>+G102+1</f>
        <v>2012</v>
      </c>
      <c r="I102" s="554"/>
      <c r="J102" s="25"/>
    </row>
    <row r="103" spans="2:12" ht="42" hidden="1" customHeight="1" outlineLevel="1" x14ac:dyDescent="0.3">
      <c r="B103" s="171" t="s">
        <v>654</v>
      </c>
      <c r="C103" s="699" t="s">
        <v>655</v>
      </c>
      <c r="D103" s="700"/>
      <c r="E103" s="174"/>
      <c r="F103" s="174"/>
      <c r="G103" s="174"/>
      <c r="H103" s="174"/>
      <c r="I103" s="175" t="e">
        <f t="shared" ref="I103:I108" si="0">SLOPE(E103:H103,$E$102:$H$102)</f>
        <v>#DIV/0!</v>
      </c>
      <c r="J103" s="6"/>
    </row>
    <row r="104" spans="2:12" ht="42" hidden="1" customHeight="1" outlineLevel="1" x14ac:dyDescent="0.3">
      <c r="B104" s="171" t="s">
        <v>656</v>
      </c>
      <c r="C104" s="699" t="s">
        <v>657</v>
      </c>
      <c r="D104" s="700"/>
      <c r="E104" s="174"/>
      <c r="F104" s="411"/>
      <c r="G104" s="411"/>
      <c r="H104" s="411"/>
      <c r="I104" s="175" t="e">
        <f t="shared" si="0"/>
        <v>#DIV/0!</v>
      </c>
      <c r="J104" s="6"/>
    </row>
    <row r="105" spans="2:12" ht="42" hidden="1" customHeight="1" outlineLevel="1" x14ac:dyDescent="0.3">
      <c r="B105" s="171" t="s">
        <v>658</v>
      </c>
      <c r="C105" s="533" t="s">
        <v>659</v>
      </c>
      <c r="D105" s="534"/>
      <c r="E105" s="412"/>
      <c r="F105" s="412"/>
      <c r="G105" s="412"/>
      <c r="H105" s="412"/>
      <c r="I105" s="175" t="e">
        <f t="shared" si="0"/>
        <v>#DIV/0!</v>
      </c>
      <c r="J105" s="6"/>
    </row>
    <row r="106" spans="2:12" ht="42" hidden="1" customHeight="1" outlineLevel="1" x14ac:dyDescent="0.3">
      <c r="B106" s="171" t="s">
        <v>660</v>
      </c>
      <c r="C106" s="533" t="s">
        <v>661</v>
      </c>
      <c r="D106" s="534"/>
      <c r="E106" s="174"/>
      <c r="F106" s="174"/>
      <c r="G106" s="174"/>
      <c r="H106" s="174"/>
      <c r="I106" s="175" t="e">
        <f t="shared" si="0"/>
        <v>#DIV/0!</v>
      </c>
      <c r="J106" s="6"/>
    </row>
    <row r="107" spans="2:12" ht="42" hidden="1" customHeight="1" outlineLevel="1" x14ac:dyDescent="0.3">
      <c r="B107" s="171" t="s">
        <v>662</v>
      </c>
      <c r="C107" s="533" t="s">
        <v>663</v>
      </c>
      <c r="D107" s="534"/>
      <c r="E107" s="413"/>
      <c r="F107" s="413"/>
      <c r="G107" s="413"/>
      <c r="H107" s="413"/>
      <c r="I107" s="175" t="e">
        <f t="shared" si="0"/>
        <v>#DIV/0!</v>
      </c>
      <c r="J107" s="6"/>
    </row>
    <row r="108" spans="2:12" ht="42" hidden="1" customHeight="1" outlineLevel="1" x14ac:dyDescent="0.3">
      <c r="B108" s="171" t="s">
        <v>664</v>
      </c>
      <c r="C108" s="533" t="s">
        <v>665</v>
      </c>
      <c r="D108" s="534"/>
      <c r="E108" s="174"/>
      <c r="F108" s="174"/>
      <c r="G108" s="411"/>
      <c r="H108" s="411"/>
      <c r="I108" s="175" t="e">
        <f t="shared" si="0"/>
        <v>#DIV/0!</v>
      </c>
      <c r="J108" s="6"/>
    </row>
    <row r="109" spans="2:12" hidden="1" outlineLevel="1" x14ac:dyDescent="0.3">
      <c r="C109" s="26"/>
      <c r="D109" s="26"/>
      <c r="E109" s="26"/>
      <c r="F109" s="26"/>
      <c r="G109" s="26"/>
      <c r="H109" s="26"/>
      <c r="I109" s="27"/>
      <c r="J109" s="27"/>
      <c r="K109" s="27"/>
      <c r="L109" s="27"/>
    </row>
    <row r="110" spans="2:12" hidden="1" outlineLevel="1" x14ac:dyDescent="0.3">
      <c r="C110" s="26"/>
      <c r="D110" s="26"/>
      <c r="E110" s="26"/>
      <c r="F110" s="26"/>
      <c r="G110" s="26"/>
      <c r="H110" s="26"/>
      <c r="I110" s="27"/>
      <c r="J110" s="27"/>
      <c r="K110" s="27"/>
      <c r="L110" s="27"/>
    </row>
    <row r="111" spans="2:12" hidden="1" outlineLevel="1" x14ac:dyDescent="0.3">
      <c r="B111" s="26"/>
      <c r="C111" s="26"/>
      <c r="D111" s="26"/>
      <c r="E111" s="26"/>
      <c r="F111" s="26"/>
      <c r="G111" s="26"/>
      <c r="H111" s="27"/>
      <c r="I111" s="27"/>
      <c r="J111" s="27"/>
      <c r="K111" s="27"/>
    </row>
    <row r="112" spans="2:12" hidden="1" outlineLevel="1" x14ac:dyDescent="0.3">
      <c r="B112" s="26"/>
      <c r="C112" s="26"/>
      <c r="D112" s="26"/>
      <c r="E112" s="26"/>
      <c r="F112" s="26"/>
      <c r="G112" s="26"/>
      <c r="H112" s="27"/>
      <c r="I112" s="27"/>
      <c r="J112" s="27"/>
      <c r="K112" s="27"/>
    </row>
    <row r="113" spans="2:11" hidden="1" outlineLevel="1" x14ac:dyDescent="0.3">
      <c r="B113" s="26"/>
      <c r="C113" s="26"/>
      <c r="D113" s="26"/>
      <c r="E113" s="26"/>
      <c r="F113" s="26"/>
      <c r="G113" s="26"/>
      <c r="H113" s="27"/>
      <c r="I113" s="27"/>
      <c r="J113" s="27"/>
      <c r="K113" s="27"/>
    </row>
    <row r="114" spans="2:11" hidden="1" outlineLevel="1" x14ac:dyDescent="0.3">
      <c r="B114" s="26"/>
      <c r="C114" s="26"/>
      <c r="D114" s="26"/>
      <c r="E114" s="26"/>
      <c r="F114" s="26"/>
      <c r="G114" s="26"/>
      <c r="H114" s="27"/>
      <c r="I114" s="27"/>
      <c r="J114" s="27"/>
      <c r="K114" s="27"/>
    </row>
    <row r="115" spans="2:11" hidden="1" outlineLevel="1" x14ac:dyDescent="0.3">
      <c r="B115" s="26"/>
      <c r="C115" s="26"/>
      <c r="D115" s="26"/>
      <c r="E115" s="26"/>
      <c r="F115" s="26"/>
      <c r="G115" s="26"/>
      <c r="H115" s="27"/>
      <c r="I115" s="27"/>
      <c r="J115" s="27"/>
      <c r="K115" s="27"/>
    </row>
    <row r="116" spans="2:11" hidden="1" outlineLevel="1" x14ac:dyDescent="0.3">
      <c r="B116" s="26"/>
      <c r="C116" s="26"/>
      <c r="D116" s="26"/>
      <c r="E116" s="26"/>
      <c r="F116" s="26"/>
      <c r="G116" s="26"/>
      <c r="H116" s="27"/>
      <c r="I116" s="27"/>
      <c r="J116" s="27"/>
      <c r="K116" s="27"/>
    </row>
    <row r="117" spans="2:11" hidden="1" outlineLevel="1" x14ac:dyDescent="0.3">
      <c r="B117" s="26"/>
      <c r="C117" s="26"/>
      <c r="D117" s="26"/>
      <c r="E117" s="26"/>
      <c r="F117" s="26"/>
      <c r="G117" s="26"/>
      <c r="H117" s="27"/>
      <c r="I117" s="27"/>
      <c r="J117" s="27"/>
      <c r="K117" s="27"/>
    </row>
    <row r="118" spans="2:11" hidden="1" outlineLevel="1" x14ac:dyDescent="0.3">
      <c r="B118" s="26"/>
      <c r="C118" s="26"/>
      <c r="D118" s="26"/>
      <c r="E118" s="26"/>
      <c r="F118" s="26"/>
      <c r="G118" s="26"/>
      <c r="H118" s="27"/>
      <c r="I118" s="27"/>
      <c r="J118" s="27"/>
      <c r="K118" s="27"/>
    </row>
    <row r="119" spans="2:11" hidden="1" outlineLevel="1" x14ac:dyDescent="0.3">
      <c r="B119" s="26"/>
      <c r="C119" s="26"/>
      <c r="D119" s="26"/>
      <c r="E119" s="26"/>
      <c r="F119" s="26"/>
      <c r="G119" s="26"/>
      <c r="H119" s="27"/>
      <c r="I119" s="27"/>
      <c r="J119" s="27"/>
      <c r="K119" s="27"/>
    </row>
    <row r="120" spans="2:11" hidden="1" outlineLevel="1" x14ac:dyDescent="0.3">
      <c r="B120" s="26"/>
      <c r="C120" s="26"/>
      <c r="D120" s="26"/>
      <c r="E120" s="26"/>
      <c r="F120" s="26"/>
      <c r="G120" s="26"/>
      <c r="H120" s="27"/>
      <c r="I120" s="27"/>
      <c r="J120" s="27"/>
      <c r="K120" s="27"/>
    </row>
    <row r="121" spans="2:11" hidden="1" outlineLevel="1" x14ac:dyDescent="0.3">
      <c r="B121" s="26"/>
      <c r="C121" s="26"/>
      <c r="D121" s="26"/>
      <c r="E121" s="26"/>
      <c r="F121" s="26"/>
      <c r="G121" s="26"/>
      <c r="H121" s="27"/>
      <c r="I121" s="27"/>
      <c r="J121" s="27"/>
      <c r="K121" s="27"/>
    </row>
    <row r="122" spans="2:11" hidden="1" outlineLevel="1" x14ac:dyDescent="0.3">
      <c r="B122" s="2"/>
      <c r="C122" s="2"/>
      <c r="D122" s="2"/>
      <c r="E122" s="2"/>
      <c r="F122" s="2"/>
      <c r="G122" s="2"/>
      <c r="H122" s="6"/>
      <c r="I122" s="2"/>
    </row>
    <row r="123" spans="2:11" hidden="1" outlineLevel="1" x14ac:dyDescent="0.3">
      <c r="B123" s="2"/>
      <c r="C123" s="2"/>
      <c r="D123" s="2"/>
      <c r="E123" s="2"/>
      <c r="F123" s="2"/>
      <c r="G123" s="2"/>
      <c r="H123" s="6"/>
      <c r="I123" s="2"/>
    </row>
    <row r="124" spans="2:11" hidden="1" outlineLevel="1" x14ac:dyDescent="0.3">
      <c r="B124" s="3"/>
      <c r="H124" s="10"/>
      <c r="I124" s="2"/>
    </row>
    <row r="125" spans="2:11" hidden="1" outlineLevel="1" x14ac:dyDescent="0.3">
      <c r="B125" s="3"/>
      <c r="H125" s="10"/>
      <c r="I125" s="2"/>
    </row>
    <row r="126" spans="2:11" hidden="1" outlineLevel="1" x14ac:dyDescent="0.3">
      <c r="B126" s="3"/>
      <c r="H126" s="10"/>
      <c r="I126" s="2"/>
    </row>
    <row r="127" spans="2:11" hidden="1" outlineLevel="1" x14ac:dyDescent="0.3">
      <c r="B127" s="3"/>
      <c r="H127" s="10"/>
      <c r="I127" s="2"/>
    </row>
    <row r="128" spans="2:11" hidden="1" outlineLevel="1" x14ac:dyDescent="0.3">
      <c r="B128" s="3"/>
      <c r="H128" s="10"/>
      <c r="I128" s="2"/>
    </row>
    <row r="129" spans="2:9" hidden="1" outlineLevel="1" x14ac:dyDescent="0.3">
      <c r="B129" s="3"/>
      <c r="H129" s="10"/>
      <c r="I129" s="2"/>
    </row>
    <row r="130" spans="2:9" ht="35.25" hidden="1" customHeight="1" outlineLevel="1" x14ac:dyDescent="0.3">
      <c r="B130" s="3"/>
      <c r="H130" s="10"/>
      <c r="I130" s="2"/>
    </row>
    <row r="131" spans="2:9" ht="42" hidden="1" customHeight="1" outlineLevel="1" x14ac:dyDescent="0.3">
      <c r="B131" s="530" t="s">
        <v>666</v>
      </c>
      <c r="C131" s="531"/>
      <c r="D131" s="531"/>
      <c r="E131" s="532"/>
      <c r="F131" s="530" t="s">
        <v>667</v>
      </c>
      <c r="G131" s="531"/>
      <c r="H131" s="531"/>
      <c r="I131" s="532"/>
    </row>
    <row r="132" spans="2:9" ht="15" hidden="1" customHeight="1" outlineLevel="1" x14ac:dyDescent="0.3">
      <c r="B132" s="664" t="s">
        <v>668</v>
      </c>
      <c r="C132" s="665"/>
      <c r="D132" s="665"/>
      <c r="E132" s="666"/>
      <c r="F132" s="673" t="s">
        <v>669</v>
      </c>
      <c r="G132" s="674"/>
      <c r="H132" s="674"/>
      <c r="I132" s="675"/>
    </row>
    <row r="133" spans="2:9" ht="15" hidden="1" customHeight="1" outlineLevel="1" x14ac:dyDescent="0.3">
      <c r="B133" s="667"/>
      <c r="C133" s="668"/>
      <c r="D133" s="668"/>
      <c r="E133" s="669"/>
      <c r="F133" s="676"/>
      <c r="G133" s="677"/>
      <c r="H133" s="677"/>
      <c r="I133" s="678"/>
    </row>
    <row r="134" spans="2:9" ht="15" hidden="1" customHeight="1" outlineLevel="1" x14ac:dyDescent="0.3">
      <c r="B134" s="667"/>
      <c r="C134" s="668"/>
      <c r="D134" s="668"/>
      <c r="E134" s="669"/>
      <c r="F134" s="676"/>
      <c r="G134" s="677"/>
      <c r="H134" s="677"/>
      <c r="I134" s="678"/>
    </row>
    <row r="135" spans="2:9" hidden="1" outlineLevel="1" x14ac:dyDescent="0.3">
      <c r="B135" s="667"/>
      <c r="C135" s="668"/>
      <c r="D135" s="668"/>
      <c r="E135" s="669"/>
      <c r="F135" s="676"/>
      <c r="G135" s="677"/>
      <c r="H135" s="677"/>
      <c r="I135" s="678"/>
    </row>
    <row r="136" spans="2:9" hidden="1" outlineLevel="1" x14ac:dyDescent="0.3">
      <c r="B136" s="670"/>
      <c r="C136" s="671"/>
      <c r="D136" s="671"/>
      <c r="E136" s="672"/>
      <c r="F136" s="679"/>
      <c r="G136" s="680"/>
      <c r="H136" s="680"/>
      <c r="I136" s="681"/>
    </row>
    <row r="137" spans="2:9" hidden="1" outlineLevel="1" x14ac:dyDescent="0.3">
      <c r="B137" s="3"/>
      <c r="H137" s="10"/>
      <c r="I137" s="2"/>
    </row>
    <row r="138" spans="2:9" hidden="1" outlineLevel="1" x14ac:dyDescent="0.3">
      <c r="B138" s="3"/>
      <c r="H138" s="10"/>
      <c r="I138" s="2"/>
    </row>
    <row r="139" spans="2:9" hidden="1" outlineLevel="1" x14ac:dyDescent="0.3">
      <c r="B139" s="3"/>
      <c r="H139" s="10"/>
      <c r="I139" s="2"/>
    </row>
    <row r="140" spans="2:9" hidden="1" outlineLevel="1" x14ac:dyDescent="0.3">
      <c r="B140" s="3"/>
      <c r="H140" s="10"/>
      <c r="I140" s="2"/>
    </row>
    <row r="141" spans="2:9" hidden="1" outlineLevel="1" x14ac:dyDescent="0.3">
      <c r="B141" s="3"/>
      <c r="H141" s="10"/>
      <c r="I141" s="2"/>
    </row>
    <row r="142" spans="2:9" hidden="1" outlineLevel="1" x14ac:dyDescent="0.3">
      <c r="B142" s="3"/>
      <c r="H142" s="10"/>
      <c r="I142" s="2"/>
    </row>
    <row r="143" spans="2:9" hidden="1" outlineLevel="1" x14ac:dyDescent="0.3">
      <c r="B143" s="3"/>
      <c r="H143" s="10"/>
      <c r="I143" s="2"/>
    </row>
    <row r="144" spans="2:9" hidden="1" outlineLevel="1" x14ac:dyDescent="0.3">
      <c r="B144" s="3"/>
      <c r="H144" s="10"/>
      <c r="I144" s="2"/>
    </row>
    <row r="145" spans="2:9" hidden="1" outlineLevel="1" x14ac:dyDescent="0.3">
      <c r="B145" s="3"/>
      <c r="H145" s="10"/>
      <c r="I145" s="2"/>
    </row>
    <row r="146" spans="2:9" hidden="1" outlineLevel="1" x14ac:dyDescent="0.3">
      <c r="B146" s="3"/>
      <c r="H146" s="10"/>
      <c r="I146" s="2"/>
    </row>
    <row r="147" spans="2:9" hidden="1" outlineLevel="1" x14ac:dyDescent="0.3">
      <c r="B147" s="3"/>
      <c r="H147" s="10"/>
      <c r="I147" s="2"/>
    </row>
    <row r="148" spans="2:9" hidden="1" outlineLevel="1" x14ac:dyDescent="0.3">
      <c r="B148" s="3"/>
      <c r="H148" s="10"/>
      <c r="I148" s="2"/>
    </row>
    <row r="149" spans="2:9" hidden="1" outlineLevel="1" x14ac:dyDescent="0.3">
      <c r="B149" s="3"/>
      <c r="H149" s="10"/>
      <c r="I149" s="2"/>
    </row>
    <row r="150" spans="2:9" hidden="1" outlineLevel="1" x14ac:dyDescent="0.3">
      <c r="B150" s="3"/>
      <c r="H150" s="10"/>
      <c r="I150" s="2"/>
    </row>
    <row r="151" spans="2:9" hidden="1" outlineLevel="1" x14ac:dyDescent="0.3">
      <c r="B151" s="3"/>
      <c r="H151" s="10"/>
      <c r="I151" s="2"/>
    </row>
    <row r="152" spans="2:9" hidden="1" outlineLevel="1" x14ac:dyDescent="0.3">
      <c r="B152" s="3"/>
      <c r="H152" s="10"/>
      <c r="I152" s="2"/>
    </row>
    <row r="153" spans="2:9" hidden="1" outlineLevel="1" x14ac:dyDescent="0.3">
      <c r="B153" s="3"/>
      <c r="H153" s="10"/>
      <c r="I153" s="2"/>
    </row>
    <row r="154" spans="2:9" hidden="1" outlineLevel="1" x14ac:dyDescent="0.3">
      <c r="B154" s="3"/>
      <c r="H154" s="10"/>
      <c r="I154" s="2"/>
    </row>
    <row r="155" spans="2:9" hidden="1" outlineLevel="1" x14ac:dyDescent="0.3">
      <c r="B155" s="3"/>
      <c r="H155" s="10"/>
      <c r="I155" s="2"/>
    </row>
    <row r="156" spans="2:9" ht="32.25" hidden="1" customHeight="1" outlineLevel="1" x14ac:dyDescent="0.3">
      <c r="B156" s="3"/>
      <c r="H156" s="10"/>
      <c r="I156" s="2"/>
    </row>
    <row r="157" spans="2:9" ht="42" hidden="1" customHeight="1" outlineLevel="1" x14ac:dyDescent="0.3">
      <c r="B157" s="530" t="s">
        <v>670</v>
      </c>
      <c r="C157" s="531"/>
      <c r="D157" s="531"/>
      <c r="E157" s="532"/>
      <c r="F157" s="530" t="s">
        <v>671</v>
      </c>
      <c r="G157" s="531"/>
      <c r="H157" s="531"/>
      <c r="I157" s="532"/>
    </row>
    <row r="158" spans="2:9" ht="15" hidden="1" customHeight="1" outlineLevel="1" x14ac:dyDescent="0.3">
      <c r="B158" s="664" t="s">
        <v>668</v>
      </c>
      <c r="C158" s="665"/>
      <c r="D158" s="665"/>
      <c r="E158" s="666"/>
      <c r="F158" s="673" t="s">
        <v>668</v>
      </c>
      <c r="G158" s="674"/>
      <c r="H158" s="674"/>
      <c r="I158" s="675"/>
    </row>
    <row r="159" spans="2:9" hidden="1" outlineLevel="1" x14ac:dyDescent="0.3">
      <c r="B159" s="667"/>
      <c r="C159" s="668"/>
      <c r="D159" s="668"/>
      <c r="E159" s="669"/>
      <c r="F159" s="676"/>
      <c r="G159" s="677"/>
      <c r="H159" s="677"/>
      <c r="I159" s="678"/>
    </row>
    <row r="160" spans="2:9" hidden="1" outlineLevel="1" x14ac:dyDescent="0.3">
      <c r="B160" s="667"/>
      <c r="C160" s="668"/>
      <c r="D160" s="668"/>
      <c r="E160" s="669"/>
      <c r="F160" s="676"/>
      <c r="G160" s="677"/>
      <c r="H160" s="677"/>
      <c r="I160" s="678"/>
    </row>
    <row r="161" spans="2:9" hidden="1" outlineLevel="1" x14ac:dyDescent="0.3">
      <c r="B161" s="667"/>
      <c r="C161" s="668"/>
      <c r="D161" s="668"/>
      <c r="E161" s="669"/>
      <c r="F161" s="676"/>
      <c r="G161" s="677"/>
      <c r="H161" s="677"/>
      <c r="I161" s="678"/>
    </row>
    <row r="162" spans="2:9" hidden="1" outlineLevel="1" x14ac:dyDescent="0.3">
      <c r="B162" s="670"/>
      <c r="C162" s="671"/>
      <c r="D162" s="671"/>
      <c r="E162" s="672"/>
      <c r="F162" s="679"/>
      <c r="G162" s="680"/>
      <c r="H162" s="680"/>
      <c r="I162" s="681"/>
    </row>
    <row r="163" spans="2:9" hidden="1" outlineLevel="1" x14ac:dyDescent="0.3">
      <c r="B163" s="3"/>
      <c r="H163" s="10"/>
      <c r="I163" s="2"/>
    </row>
    <row r="164" spans="2:9" hidden="1" outlineLevel="1" x14ac:dyDescent="0.3">
      <c r="B164" s="3"/>
      <c r="H164" s="10"/>
      <c r="I164" s="2"/>
    </row>
    <row r="165" spans="2:9" hidden="1" outlineLevel="1" x14ac:dyDescent="0.3">
      <c r="B165" s="3"/>
      <c r="H165" s="10"/>
      <c r="I165" s="2"/>
    </row>
    <row r="166" spans="2:9" hidden="1" outlineLevel="1" x14ac:dyDescent="0.3">
      <c r="B166" s="3"/>
      <c r="H166" s="10"/>
      <c r="I166" s="2"/>
    </row>
    <row r="167" spans="2:9" hidden="1" outlineLevel="1" x14ac:dyDescent="0.3">
      <c r="B167" s="3"/>
      <c r="H167" s="10"/>
      <c r="I167" s="2"/>
    </row>
    <row r="168" spans="2:9" hidden="1" outlineLevel="1" x14ac:dyDescent="0.3">
      <c r="B168" s="3"/>
      <c r="H168" s="10"/>
      <c r="I168" s="2"/>
    </row>
    <row r="169" spans="2:9" hidden="1" outlineLevel="1" x14ac:dyDescent="0.3">
      <c r="B169" s="3"/>
      <c r="H169" s="10"/>
      <c r="I169" s="2"/>
    </row>
    <row r="170" spans="2:9" hidden="1" outlineLevel="1" x14ac:dyDescent="0.3">
      <c r="B170" s="3"/>
      <c r="H170" s="10"/>
      <c r="I170" s="2"/>
    </row>
    <row r="171" spans="2:9" hidden="1" outlineLevel="1" x14ac:dyDescent="0.3">
      <c r="B171" s="3"/>
      <c r="H171" s="10"/>
      <c r="I171" s="2"/>
    </row>
    <row r="172" spans="2:9" hidden="1" outlineLevel="1" x14ac:dyDescent="0.3">
      <c r="B172" s="3"/>
      <c r="H172" s="10"/>
      <c r="I172" s="2"/>
    </row>
    <row r="173" spans="2:9" hidden="1" outlineLevel="1" x14ac:dyDescent="0.3">
      <c r="B173" s="3"/>
      <c r="H173" s="10"/>
      <c r="I173" s="2"/>
    </row>
    <row r="174" spans="2:9" hidden="1" outlineLevel="1" x14ac:dyDescent="0.3">
      <c r="B174" s="3"/>
      <c r="H174" s="10"/>
      <c r="I174" s="2"/>
    </row>
    <row r="175" spans="2:9" hidden="1" outlineLevel="1" x14ac:dyDescent="0.3">
      <c r="B175" s="3"/>
      <c r="H175" s="10"/>
      <c r="I175" s="2"/>
    </row>
    <row r="176" spans="2:9" hidden="1" outlineLevel="1" x14ac:dyDescent="0.3">
      <c r="B176" s="3"/>
      <c r="H176" s="10"/>
      <c r="I176" s="2"/>
    </row>
    <row r="177" spans="2:9" hidden="1" outlineLevel="1" x14ac:dyDescent="0.3">
      <c r="B177" s="3"/>
      <c r="H177" s="10"/>
      <c r="I177" s="2"/>
    </row>
    <row r="178" spans="2:9" hidden="1" outlineLevel="1" x14ac:dyDescent="0.3">
      <c r="B178" s="3"/>
      <c r="H178" s="10"/>
      <c r="I178" s="2"/>
    </row>
    <row r="179" spans="2:9" hidden="1" outlineLevel="1" x14ac:dyDescent="0.3">
      <c r="B179" s="3"/>
      <c r="H179" s="10"/>
      <c r="I179" s="2"/>
    </row>
    <row r="180" spans="2:9" hidden="1" outlineLevel="1" x14ac:dyDescent="0.3">
      <c r="B180" s="3"/>
      <c r="H180" s="10"/>
      <c r="I180" s="2"/>
    </row>
    <row r="181" spans="2:9" hidden="1" outlineLevel="1" x14ac:dyDescent="0.3">
      <c r="B181" s="3"/>
      <c r="H181" s="10"/>
      <c r="I181" s="2"/>
    </row>
    <row r="182" spans="2:9" hidden="1" outlineLevel="1" x14ac:dyDescent="0.3">
      <c r="B182" s="3"/>
      <c r="H182" s="10"/>
      <c r="I182" s="2"/>
    </row>
    <row r="183" spans="2:9" ht="30.75" hidden="1" customHeight="1" outlineLevel="1" x14ac:dyDescent="0.3">
      <c r="B183" s="3"/>
      <c r="H183" s="10"/>
      <c r="I183" s="2"/>
    </row>
    <row r="184" spans="2:9" ht="42" hidden="1" customHeight="1" outlineLevel="1" x14ac:dyDescent="0.3">
      <c r="B184" s="530" t="s">
        <v>672</v>
      </c>
      <c r="C184" s="531"/>
      <c r="D184" s="531"/>
      <c r="E184" s="532"/>
      <c r="F184" s="530" t="s">
        <v>673</v>
      </c>
      <c r="G184" s="531"/>
      <c r="H184" s="531"/>
      <c r="I184" s="532"/>
    </row>
    <row r="185" spans="2:9" hidden="1" outlineLevel="1" x14ac:dyDescent="0.3">
      <c r="B185" s="521"/>
      <c r="C185" s="522"/>
      <c r="D185" s="522"/>
      <c r="E185" s="523"/>
      <c r="F185" s="673" t="s">
        <v>668</v>
      </c>
      <c r="G185" s="674"/>
      <c r="H185" s="674"/>
      <c r="I185" s="675"/>
    </row>
    <row r="186" spans="2:9" hidden="1" outlineLevel="1" x14ac:dyDescent="0.3">
      <c r="B186" s="524"/>
      <c r="C186" s="525"/>
      <c r="D186" s="525"/>
      <c r="E186" s="526"/>
      <c r="F186" s="676"/>
      <c r="G186" s="677"/>
      <c r="H186" s="677"/>
      <c r="I186" s="678"/>
    </row>
    <row r="187" spans="2:9" hidden="1" outlineLevel="1" x14ac:dyDescent="0.3">
      <c r="B187" s="524"/>
      <c r="C187" s="525"/>
      <c r="D187" s="525"/>
      <c r="E187" s="526"/>
      <c r="F187" s="676"/>
      <c r="G187" s="677"/>
      <c r="H187" s="677"/>
      <c r="I187" s="678"/>
    </row>
    <row r="188" spans="2:9" hidden="1" outlineLevel="1" x14ac:dyDescent="0.3">
      <c r="B188" s="524"/>
      <c r="C188" s="525"/>
      <c r="D188" s="525"/>
      <c r="E188" s="526"/>
      <c r="F188" s="676"/>
      <c r="G188" s="677"/>
      <c r="H188" s="677"/>
      <c r="I188" s="678"/>
    </row>
    <row r="189" spans="2:9" hidden="1" outlineLevel="1" x14ac:dyDescent="0.3">
      <c r="B189" s="527"/>
      <c r="C189" s="528"/>
      <c r="D189" s="528"/>
      <c r="E189" s="529"/>
      <c r="F189" s="679"/>
      <c r="G189" s="680"/>
      <c r="H189" s="680"/>
      <c r="I189" s="681"/>
    </row>
    <row r="190" spans="2:9" hidden="1" outlineLevel="1" x14ac:dyDescent="0.3">
      <c r="B190" s="3"/>
      <c r="H190" s="10"/>
      <c r="I190" s="2"/>
    </row>
    <row r="191" spans="2:9" hidden="1" outlineLevel="1" x14ac:dyDescent="0.3">
      <c r="B191" s="3"/>
      <c r="H191" s="10"/>
      <c r="I191" s="2"/>
    </row>
    <row r="192" spans="2:9" ht="15" hidden="1" customHeight="1" outlineLevel="1" x14ac:dyDescent="0.3">
      <c r="B192" s="683" t="e">
        <f>"ANALISIS GENERAL SOBRE LA SITUACIÓN ACTUAL DEL PROCESO Y PROSPECTIVA DE MEJORAMIENTO "&amp;"-"&amp;#REF!</f>
        <v>#REF!</v>
      </c>
      <c r="C192" s="684"/>
      <c r="D192" s="684"/>
      <c r="E192" s="684"/>
      <c r="F192" s="684"/>
      <c r="G192" s="684"/>
      <c r="H192" s="684"/>
      <c r="I192" s="685"/>
    </row>
    <row r="193" spans="2:9" ht="15" hidden="1" customHeight="1" outlineLevel="1" x14ac:dyDescent="0.3">
      <c r="B193" s="686"/>
      <c r="C193" s="687"/>
      <c r="D193" s="687"/>
      <c r="E193" s="687"/>
      <c r="F193" s="687"/>
      <c r="G193" s="687"/>
      <c r="H193" s="687"/>
      <c r="I193" s="688"/>
    </row>
    <row r="194" spans="2:9" ht="15" hidden="1" customHeight="1" outlineLevel="1" x14ac:dyDescent="0.3">
      <c r="B194" s="689"/>
      <c r="C194" s="690"/>
      <c r="D194" s="690"/>
      <c r="E194" s="690"/>
      <c r="F194" s="690"/>
      <c r="G194" s="690"/>
      <c r="H194" s="690"/>
      <c r="I194" s="691"/>
    </row>
    <row r="195" spans="2:9" hidden="1" outlineLevel="1" x14ac:dyDescent="0.3">
      <c r="B195" s="692"/>
      <c r="C195" s="693"/>
      <c r="D195" s="693"/>
      <c r="E195" s="693"/>
      <c r="F195" s="693"/>
      <c r="G195" s="693"/>
      <c r="H195" s="693"/>
      <c r="I195" s="694"/>
    </row>
    <row r="196" spans="2:9" hidden="1" outlineLevel="1" x14ac:dyDescent="0.3">
      <c r="B196" s="692"/>
      <c r="C196" s="693"/>
      <c r="D196" s="693"/>
      <c r="E196" s="693"/>
      <c r="F196" s="693"/>
      <c r="G196" s="693"/>
      <c r="H196" s="693"/>
      <c r="I196" s="694"/>
    </row>
    <row r="197" spans="2:9" hidden="1" outlineLevel="1" x14ac:dyDescent="0.3">
      <c r="B197" s="692"/>
      <c r="C197" s="693"/>
      <c r="D197" s="693"/>
      <c r="E197" s="693"/>
      <c r="F197" s="693"/>
      <c r="G197" s="693"/>
      <c r="H197" s="693"/>
      <c r="I197" s="694"/>
    </row>
    <row r="198" spans="2:9" hidden="1" outlineLevel="1" x14ac:dyDescent="0.3">
      <c r="B198" s="692"/>
      <c r="C198" s="693"/>
      <c r="D198" s="693"/>
      <c r="E198" s="693"/>
      <c r="F198" s="693"/>
      <c r="G198" s="693"/>
      <c r="H198" s="693"/>
      <c r="I198" s="694"/>
    </row>
    <row r="199" spans="2:9" hidden="1" outlineLevel="1" x14ac:dyDescent="0.3">
      <c r="B199" s="692"/>
      <c r="C199" s="693"/>
      <c r="D199" s="693"/>
      <c r="E199" s="693"/>
      <c r="F199" s="693"/>
      <c r="G199" s="693"/>
      <c r="H199" s="693"/>
      <c r="I199" s="694"/>
    </row>
    <row r="200" spans="2:9" hidden="1" outlineLevel="1" x14ac:dyDescent="0.3">
      <c r="B200" s="692"/>
      <c r="C200" s="693"/>
      <c r="D200" s="693"/>
      <c r="E200" s="693"/>
      <c r="F200" s="693"/>
      <c r="G200" s="693"/>
      <c r="H200" s="693"/>
      <c r="I200" s="694"/>
    </row>
    <row r="201" spans="2:9" hidden="1" outlineLevel="1" x14ac:dyDescent="0.3">
      <c r="B201" s="692"/>
      <c r="C201" s="693"/>
      <c r="D201" s="693"/>
      <c r="E201" s="693"/>
      <c r="F201" s="693"/>
      <c r="G201" s="693"/>
      <c r="H201" s="693"/>
      <c r="I201" s="694"/>
    </row>
    <row r="202" spans="2:9" hidden="1" outlineLevel="1" x14ac:dyDescent="0.3">
      <c r="B202" s="692"/>
      <c r="C202" s="693"/>
      <c r="D202" s="693"/>
      <c r="E202" s="693"/>
      <c r="F202" s="693"/>
      <c r="G202" s="693"/>
      <c r="H202" s="693"/>
      <c r="I202" s="694"/>
    </row>
    <row r="203" spans="2:9" hidden="1" outlineLevel="1" x14ac:dyDescent="0.3">
      <c r="B203" s="692"/>
      <c r="C203" s="693"/>
      <c r="D203" s="693"/>
      <c r="E203" s="693"/>
      <c r="F203" s="693"/>
      <c r="G203" s="693"/>
      <c r="H203" s="693"/>
      <c r="I203" s="694"/>
    </row>
    <row r="204" spans="2:9" hidden="1" outlineLevel="1" x14ac:dyDescent="0.3">
      <c r="B204" s="692"/>
      <c r="C204" s="693"/>
      <c r="D204" s="693"/>
      <c r="E204" s="693"/>
      <c r="F204" s="693"/>
      <c r="G204" s="693"/>
      <c r="H204" s="693"/>
      <c r="I204" s="694"/>
    </row>
    <row r="205" spans="2:9" hidden="1" outlineLevel="1" x14ac:dyDescent="0.3">
      <c r="B205" s="692"/>
      <c r="C205" s="693"/>
      <c r="D205" s="693"/>
      <c r="E205" s="693"/>
      <c r="F205" s="693"/>
      <c r="G205" s="693"/>
      <c r="H205" s="693"/>
      <c r="I205" s="694"/>
    </row>
    <row r="206" spans="2:9" hidden="1" outlineLevel="1" x14ac:dyDescent="0.3">
      <c r="B206" s="692"/>
      <c r="C206" s="693"/>
      <c r="D206" s="693"/>
      <c r="E206" s="693"/>
      <c r="F206" s="693"/>
      <c r="G206" s="693"/>
      <c r="H206" s="693"/>
      <c r="I206" s="694"/>
    </row>
    <row r="207" spans="2:9" hidden="1" outlineLevel="1" x14ac:dyDescent="0.3">
      <c r="B207" s="692"/>
      <c r="C207" s="693"/>
      <c r="D207" s="693"/>
      <c r="E207" s="693"/>
      <c r="F207" s="693"/>
      <c r="G207" s="693"/>
      <c r="H207" s="693"/>
      <c r="I207" s="694"/>
    </row>
    <row r="208" spans="2:9" hidden="1" outlineLevel="1" x14ac:dyDescent="0.3">
      <c r="B208" s="695"/>
      <c r="C208" s="696"/>
      <c r="D208" s="696"/>
      <c r="E208" s="696"/>
      <c r="F208" s="696"/>
      <c r="G208" s="696"/>
      <c r="H208" s="696"/>
      <c r="I208" s="697"/>
    </row>
    <row r="209" spans="3:9" hidden="1" outlineLevel="1" x14ac:dyDescent="0.3">
      <c r="C209" s="2"/>
      <c r="D209" s="2"/>
      <c r="E209" s="2"/>
      <c r="F209" s="2"/>
      <c r="G209" s="2"/>
      <c r="H209" s="2"/>
      <c r="I209" s="6"/>
    </row>
  </sheetData>
  <sheetProtection formatRows="0"/>
  <mergeCells count="86">
    <mergeCell ref="C26:H26"/>
    <mergeCell ref="C27:H27"/>
    <mergeCell ref="C28:H28"/>
    <mergeCell ref="C17:H17"/>
    <mergeCell ref="C18:H18"/>
    <mergeCell ref="C19:H19"/>
    <mergeCell ref="C20:H20"/>
    <mergeCell ref="C21:H21"/>
    <mergeCell ref="C22:H22"/>
    <mergeCell ref="C16:H16"/>
    <mergeCell ref="B11:H11"/>
    <mergeCell ref="C23:H23"/>
    <mergeCell ref="C24:H24"/>
    <mergeCell ref="C25:H25"/>
    <mergeCell ref="B2:I3"/>
    <mergeCell ref="C12:H12"/>
    <mergeCell ref="C13:H13"/>
    <mergeCell ref="C14:H14"/>
    <mergeCell ref="C15:H15"/>
    <mergeCell ref="E4:F4"/>
    <mergeCell ref="H4:I4"/>
    <mergeCell ref="C38:H38"/>
    <mergeCell ref="C39:H39"/>
    <mergeCell ref="C40:H40"/>
    <mergeCell ref="C29:H29"/>
    <mergeCell ref="C30:H30"/>
    <mergeCell ref="C31:H31"/>
    <mergeCell ref="C32:H32"/>
    <mergeCell ref="C33:H33"/>
    <mergeCell ref="C34:H34"/>
    <mergeCell ref="C35:H35"/>
    <mergeCell ref="C36:H36"/>
    <mergeCell ref="C37:H37"/>
    <mergeCell ref="C52:H52"/>
    <mergeCell ref="C41:H41"/>
    <mergeCell ref="C42:H42"/>
    <mergeCell ref="C43:H43"/>
    <mergeCell ref="C44:H44"/>
    <mergeCell ref="C45:H45"/>
    <mergeCell ref="C46:H46"/>
    <mergeCell ref="C47:H47"/>
    <mergeCell ref="C48:H48"/>
    <mergeCell ref="C49:H49"/>
    <mergeCell ref="C50:H50"/>
    <mergeCell ref="C51:H51"/>
    <mergeCell ref="B192:I193"/>
    <mergeCell ref="B194:I208"/>
    <mergeCell ref="C59:H59"/>
    <mergeCell ref="B61:I61"/>
    <mergeCell ref="C62:H62"/>
    <mergeCell ref="C63:H63"/>
    <mergeCell ref="C64:H64"/>
    <mergeCell ref="C65:H65"/>
    <mergeCell ref="B101:B102"/>
    <mergeCell ref="C101:D102"/>
    <mergeCell ref="C103:D103"/>
    <mergeCell ref="C104:D104"/>
    <mergeCell ref="C105:D105"/>
    <mergeCell ref="C106:D106"/>
    <mergeCell ref="C107:D107"/>
    <mergeCell ref="C108:D108"/>
    <mergeCell ref="B157:E157"/>
    <mergeCell ref="B158:E162"/>
    <mergeCell ref="B184:E184"/>
    <mergeCell ref="B185:E189"/>
    <mergeCell ref="F157:I157"/>
    <mergeCell ref="F158:I162"/>
    <mergeCell ref="F184:I184"/>
    <mergeCell ref="F185:I189"/>
    <mergeCell ref="C69:H69"/>
    <mergeCell ref="B100:H100"/>
    <mergeCell ref="B132:E136"/>
    <mergeCell ref="F131:I131"/>
    <mergeCell ref="F132:I136"/>
    <mergeCell ref="B131:E131"/>
    <mergeCell ref="E101:H101"/>
    <mergeCell ref="I101:I102"/>
    <mergeCell ref="C66:H66"/>
    <mergeCell ref="C67:H67"/>
    <mergeCell ref="C68:H68"/>
    <mergeCell ref="C53:H53"/>
    <mergeCell ref="C54:H54"/>
    <mergeCell ref="C55:H55"/>
    <mergeCell ref="C56:H56"/>
    <mergeCell ref="C57:H57"/>
    <mergeCell ref="C58:H58"/>
  </mergeCells>
  <conditionalFormatting sqref="I103:I108">
    <cfRule type="iconSet" priority="1">
      <iconSet iconSet="3ArrowsGray" showValue="0">
        <cfvo type="percent" val="0"/>
        <cfvo type="num" val="0"/>
        <cfvo type="num" val="0" gte="0"/>
      </iconSet>
    </cfRule>
  </conditionalFormatting>
  <pageMargins left="0.70866141732283472" right="0.59055118110236227" top="0.74803149606299213" bottom="0.74803149606299213" header="0.31496062992125984" footer="0.31496062992125984"/>
  <pageSetup scale="41" fitToHeight="3" orientation="portrait" r:id="rId1"/>
  <rowBreaks count="1" manualBreakCount="1">
    <brk id="99"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8E52BDAD6BA42984C8B576EB48C19" ma:contentTypeVersion="4" ma:contentTypeDescription="Crear nuevo documento." ma:contentTypeScope="" ma:versionID="e95fc250d4c74650027e5a6974874ae2">
  <xsd:schema xmlns:xsd="http://www.w3.org/2001/XMLSchema" xmlns:xs="http://www.w3.org/2001/XMLSchema" xmlns:p="http://schemas.microsoft.com/office/2006/metadata/properties" xmlns:ns2="e7983869-86af-4bdd-b9f2-4d035752cdec" targetNamespace="http://schemas.microsoft.com/office/2006/metadata/properties" ma:root="true" ma:fieldsID="8818f7d86c5a757e1dae2dddcf022f7b" ns2:_="">
    <xsd:import namespace="e7983869-86af-4bdd-b9f2-4d035752cd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83869-86af-4bdd-b9f2-4d035752c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246750-3056-43CD-9D38-8A7FC99E2C81}">
  <ds:schemaRefs>
    <ds:schemaRef ds:uri="http://schemas.microsoft.com/sharepoint/v3/contenttype/forms"/>
  </ds:schemaRefs>
</ds:datastoreItem>
</file>

<file path=customXml/itemProps2.xml><?xml version="1.0" encoding="utf-8"?>
<ds:datastoreItem xmlns:ds="http://schemas.openxmlformats.org/officeDocument/2006/customXml" ds:itemID="{BDFAB078-FA7C-4792-BBB9-FC557587D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83869-86af-4bdd-b9f2-4d035752cd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3E0C33-9C63-4E6A-A643-B0DC816DC559}">
  <ds:schemaRefs>
    <ds:schemaRef ds:uri="http://schemas.microsoft.com/office/2006/metadata/properties"/>
    <ds:schemaRef ds:uri="http://purl.org/dc/elements/1.1/"/>
    <ds:schemaRef ds:uri="e7983869-86af-4bdd-b9f2-4d035752cdec"/>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6</vt:i4>
      </vt:variant>
    </vt:vector>
  </HeadingPairs>
  <TitlesOfParts>
    <vt:vector size="30" baseType="lpstr">
      <vt:lpstr>CONTEXTO</vt:lpstr>
      <vt:lpstr>MENÚ</vt:lpstr>
      <vt:lpstr>1</vt:lpstr>
      <vt:lpstr>2</vt:lpstr>
      <vt:lpstr>3</vt:lpstr>
      <vt:lpstr>4</vt:lpstr>
      <vt:lpstr>5</vt:lpstr>
      <vt:lpstr>6</vt:lpstr>
      <vt:lpstr>8</vt:lpstr>
      <vt:lpstr>9</vt:lpstr>
      <vt:lpstr>10</vt:lpstr>
      <vt:lpstr>11</vt:lpstr>
      <vt:lpstr>12</vt:lpstr>
      <vt:lpstr>13</vt:lpstr>
      <vt:lpstr>14</vt:lpstr>
      <vt:lpstr>16</vt:lpstr>
      <vt:lpstr>18</vt:lpstr>
      <vt:lpstr>19</vt:lpstr>
      <vt:lpstr>DF</vt:lpstr>
      <vt:lpstr>DC</vt:lpstr>
      <vt:lpstr>DP</vt:lpstr>
      <vt:lpstr>DA</vt:lpstr>
      <vt:lpstr>19 (2)</vt:lpstr>
      <vt:lpstr>Esquema espina de pescado</vt:lpstr>
      <vt:lpstr>'4'!Área_de_impresión</vt:lpstr>
      <vt:lpstr>'5'!Área_de_impresión</vt:lpstr>
      <vt:lpstr>'6'!Área_de_impresión</vt:lpstr>
      <vt:lpstr>'8'!Área_de_impresión</vt:lpstr>
      <vt:lpstr>'9'!Área_de_impresión</vt:lpstr>
      <vt:lpstr>'Esquema espina de pescado'!Área_de_impresión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dc:creator>
  <cp:keywords/>
  <dc:description/>
  <cp:lastModifiedBy>yeison paz gomez</cp:lastModifiedBy>
  <cp:revision/>
  <dcterms:created xsi:type="dcterms:W3CDTF">2013-04-04T13:22:25Z</dcterms:created>
  <dcterms:modified xsi:type="dcterms:W3CDTF">2024-11-02T04:36:34Z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0x010100CBA8E52BDAD6BA42984C8B576EB48C19</vt:lpwstr>
  </property>
</Properties>
</file>