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8"/>
  <workbookPr/>
  <xr:revisionPtr revIDLastSave="0" documentId="8_{78FF0831-9E72-46BE-8878-9D5CB0C295F2}" xr6:coauthVersionLast="47" xr6:coauthVersionMax="47" xr10:uidLastSave="{00000000-0000-0000-0000-000000000000}"/>
  <bookViews>
    <workbookView xWindow="240" yWindow="105" windowWidth="14805" windowHeight="8010" firstSheet="2" activeTab="2" xr2:uid="{00000000-000D-0000-FFFF-FFFF00000000}"/>
  </bookViews>
  <sheets>
    <sheet name="Extracción de datos" sheetId="3" r:id="rId1"/>
    <sheet name="Hoja1" sheetId="1" state="hidden" r:id="rId2"/>
    <sheet name="Hoja2" sheetId="2" r:id="rId3"/>
  </sheets>
  <calcPr calcId="191028"/>
  <pivotCaches>
    <pivotCache cacheId="59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9" i="3" l="1"/>
  <c r="N48" i="3"/>
  <c r="M47" i="3"/>
  <c r="I45" i="3"/>
  <c r="H45" i="3"/>
  <c r="P42" i="3"/>
  <c r="N41" i="3"/>
  <c r="N34" i="3"/>
  <c r="M40" i="3"/>
  <c r="M19" i="3"/>
  <c r="M26" i="3"/>
  <c r="M33" i="3"/>
  <c r="I38" i="3"/>
  <c r="H38" i="3"/>
  <c r="G38" i="3"/>
  <c r="P35" i="3"/>
  <c r="P28" i="3"/>
  <c r="N20" i="3"/>
  <c r="N27" i="3"/>
  <c r="H31" i="3"/>
  <c r="G31" i="3"/>
  <c r="H24" i="3"/>
  <c r="I24" i="3" s="1"/>
  <c r="P21" i="3"/>
  <c r="I17" i="3"/>
  <c r="P7" i="3"/>
  <c r="N13" i="3"/>
  <c r="G10" i="3"/>
  <c r="P14" i="3"/>
  <c r="M12" i="3"/>
  <c r="H10" i="3"/>
  <c r="I10" i="3" s="1"/>
  <c r="E9" i="1"/>
  <c r="M5" i="3"/>
  <c r="F2" i="3"/>
  <c r="I3" i="3"/>
  <c r="N6" i="3"/>
  <c r="M51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M52" i="1"/>
  <c r="M57" i="1"/>
  <c r="M56" i="1"/>
  <c r="M55" i="1"/>
  <c r="M54" i="1"/>
  <c r="M53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I31" i="3" l="1"/>
</calcChain>
</file>

<file path=xl/sharedStrings.xml><?xml version="1.0" encoding="utf-8"?>
<sst xmlns="http://schemas.openxmlformats.org/spreadsheetml/2006/main" count="520" uniqueCount="88">
  <si>
    <t>Cuenta</t>
  </si>
  <si>
    <t>Variable</t>
  </si>
  <si>
    <t>Dimensión</t>
  </si>
  <si>
    <t>Seguidores mes actual</t>
  </si>
  <si>
    <t>Seguidores mes anterior</t>
  </si>
  <si>
    <t>Incremento de seguidores</t>
  </si>
  <si>
    <t>Alcance mes actual</t>
  </si>
  <si>
    <t>Alcance mes anterior</t>
  </si>
  <si>
    <t>Incremento del alcance</t>
  </si>
  <si>
    <t>Publicaciones con mayor alcance (formato)</t>
  </si>
  <si>
    <t>Publicaciones con mayor alcance (tema)</t>
  </si>
  <si>
    <t>Número de publicaciones al mes (mes actual)</t>
  </si>
  <si>
    <t>Promedio de publicaciones a la semana</t>
  </si>
  <si>
    <t>Engament Rate última publicación</t>
  </si>
  <si>
    <t>Número de CTA en publicaciones al mes</t>
  </si>
  <si>
    <t>Proporción de CTA frente al total de publicaciones</t>
  </si>
  <si>
    <t>Número de formatos usados al mes</t>
  </si>
  <si>
    <t>Cohort</t>
  </si>
  <si>
    <t>cafedelsalto</t>
  </si>
  <si>
    <t>Reconocimiento de Marca Digital</t>
  </si>
  <si>
    <t>Seguidores</t>
  </si>
  <si>
    <t>A 20 de mayo 2025</t>
  </si>
  <si>
    <t>Alcance</t>
  </si>
  <si>
    <t>Publicación mayor Alcance</t>
  </si>
  <si>
    <t>Historias</t>
  </si>
  <si>
    <t>Experiencia usuario</t>
  </si>
  <si>
    <r>
      <rPr>
        <sz val="11"/>
        <color rgb="FF000000"/>
        <rFont val="Aptos Narrow"/>
        <scheme val="minor"/>
      </rPr>
      <t>Frecuencia de publicación al mes</t>
    </r>
  </si>
  <si>
    <t>Número de publicaciones</t>
  </si>
  <si>
    <t>Interacción en redes sociales (engagement) </t>
  </si>
  <si>
    <t>Engagement rate</t>
  </si>
  <si>
    <t xml:space="preserve">Presencia de llamados a la acción (CTA) efectivos </t>
  </si>
  <si>
    <t xml:space="preserve">Número de CTA </t>
  </si>
  <si>
    <t>Mes de marzo</t>
  </si>
  <si>
    <r>
      <t>Calidad y coherencia del contenido</t>
    </r>
    <r>
      <rPr>
        <sz val="11"/>
        <color theme="1"/>
        <rFont val="Arial"/>
        <family val="2"/>
        <charset val="1"/>
      </rPr>
      <t> </t>
    </r>
  </si>
  <si>
    <t>Diversidad de formatos usados al mes</t>
  </si>
  <si>
    <t>Caffacolombia</t>
  </si>
  <si>
    <t>NA</t>
  </si>
  <si>
    <t>A 20 de mayo 2026</t>
  </si>
  <si>
    <t>A 20 de mayo 2027</t>
  </si>
  <si>
    <t>Reel</t>
  </si>
  <si>
    <t>Proceso de fermentación del café</t>
  </si>
  <si>
    <t>A 20 de mayo 2028</t>
  </si>
  <si>
    <t>A 20 de mayo 2029</t>
  </si>
  <si>
    <t>A 20 de mayo 2030</t>
  </si>
  <si>
    <t>A 20 de mayo 2031</t>
  </si>
  <si>
    <t>A 20 de mayo 2032</t>
  </si>
  <si>
    <t>Azahar Coffe</t>
  </si>
  <si>
    <t xml:space="preserve">NA </t>
  </si>
  <si>
    <t xml:space="preserve">21 de Mayo </t>
  </si>
  <si>
    <t xml:space="preserve">Reel Informativo </t>
  </si>
  <si>
    <t xml:space="preserve">Opciones del Menu listos para llevar </t>
  </si>
  <si>
    <t xml:space="preserve">Arabica.cafesespeciales </t>
  </si>
  <si>
    <t xml:space="preserve">Receta de moccacino </t>
  </si>
  <si>
    <t xml:space="preserve">Generación Cafetera </t>
  </si>
  <si>
    <t xml:space="preserve">Influencer destacando un producto </t>
  </si>
  <si>
    <t xml:space="preserve">Café sexto sentido </t>
  </si>
  <si>
    <t>Colaboración con Influencer</t>
  </si>
  <si>
    <t xml:space="preserve">Color Café </t>
  </si>
  <si>
    <t>Promoción</t>
  </si>
  <si>
    <t>V1 Seguidores</t>
  </si>
  <si>
    <t>V2 Engament Rate</t>
  </si>
  <si>
    <t>Likes</t>
  </si>
  <si>
    <t>Comentarios</t>
  </si>
  <si>
    <t>Imagen única</t>
  </si>
  <si>
    <t>Carrusel</t>
  </si>
  <si>
    <t>V3 Total Publicaciones</t>
  </si>
  <si>
    <t>V3 Publicaciones / Semana</t>
  </si>
  <si>
    <t>caffacolombia</t>
  </si>
  <si>
    <t>cafe.sextosentido</t>
  </si>
  <si>
    <t>arabica.cafesespeciales</t>
  </si>
  <si>
    <t>azaharcoffee</t>
  </si>
  <si>
    <t>generacioncafetera</t>
  </si>
  <si>
    <t>colorcafe._</t>
  </si>
  <si>
    <t>Interacción en Redes Sociales</t>
  </si>
  <si>
    <t>Engament Rate</t>
  </si>
  <si>
    <t>Últimas 5 Publicaciones</t>
  </si>
  <si>
    <t>Calidad y coherencia del contenido</t>
  </si>
  <si>
    <t>Diversidad de Formatos</t>
  </si>
  <si>
    <t>Últimos 3 Meses</t>
  </si>
  <si>
    <t>Frecuencia de Publicación</t>
  </si>
  <si>
    <t>Publicaciones por Semana</t>
  </si>
  <si>
    <t>Suma de V1 Seguidores</t>
  </si>
  <si>
    <t>Total general</t>
  </si>
  <si>
    <t>Promedio de V2 Engament Rate</t>
  </si>
  <si>
    <t>Suma de Reel</t>
  </si>
  <si>
    <t>Suma de Imagen única</t>
  </si>
  <si>
    <t>Suma de Carrusel</t>
  </si>
  <si>
    <t>Suma de V3 Publicaciones / Semana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</si>
</sst>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  <charset val="1"/>
    </font>
    <font>
      <sz val="11"/>
      <color rgb="FF000000"/>
      <name val="Aptos Narrow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8" tint="0.79998168889431442"/>
      </left>
      <right style="thin">
        <color theme="8" tint="0.79998168889431442"/>
      </right>
      <top style="thin">
        <color theme="8" tint="0.79998168889431442"/>
      </top>
      <bottom style="thin">
        <color theme="8" tint="0.79998168889431442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theme="3" tint="0.499984740745262"/>
      </left>
      <right style="thin">
        <color theme="3" tint="0.499984740745262"/>
      </right>
      <top style="thin">
        <color theme="3" tint="0.499984740745262"/>
      </top>
      <bottom style="thin">
        <color theme="3" tint="0.499984740745262"/>
      </bottom>
      <diagonal/>
    </border>
    <border>
      <left style="thin">
        <color theme="8" tint="0.79998168889431442"/>
      </left>
      <right style="thin">
        <color theme="8" tint="0.79998168889431442"/>
      </right>
      <top style="thin">
        <color theme="8" tint="0.79998168889431442"/>
      </top>
      <bottom/>
      <diagonal/>
    </border>
    <border>
      <left style="thin">
        <color theme="8" tint="0.79998168889431442"/>
      </left>
      <right style="thin">
        <color theme="8" tint="0.79998168889431442"/>
      </right>
      <top/>
      <bottom style="thin">
        <color theme="8" tint="0.79998168889431442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3" tint="0.499984740745262"/>
      </left>
      <right style="thin">
        <color theme="3" tint="0.499984740745262"/>
      </right>
      <top style="thin">
        <color theme="3" tint="0.499984740745262"/>
      </top>
      <bottom/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rgb="FFFFC000"/>
      </left>
      <right style="thin">
        <color rgb="FFFFC000"/>
      </right>
      <top style="thin">
        <color rgb="FFFFC000"/>
      </top>
      <bottom style="thin">
        <color rgb="FFFFC000"/>
      </bottom>
      <diagonal/>
    </border>
    <border>
      <left style="thin">
        <color rgb="FFFFC000"/>
      </left>
      <right style="thin">
        <color rgb="FFFFC000"/>
      </right>
      <top style="thin">
        <color rgb="FFFFC000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rgb="FFFFC000"/>
      </right>
      <top style="thin">
        <color rgb="FFFFC000"/>
      </top>
      <bottom style="thin">
        <color rgb="FFFFC000"/>
      </bottom>
      <diagonal/>
    </border>
    <border>
      <left/>
      <right style="thin">
        <color rgb="FFFFC000"/>
      </right>
      <top style="thin">
        <color rgb="FFFFC000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64">
    <xf numFmtId="0" fontId="0" fillId="0" borderId="0" xfId="0"/>
    <xf numFmtId="164" fontId="0" fillId="0" borderId="0" xfId="0" applyNumberFormat="1"/>
    <xf numFmtId="0" fontId="1" fillId="2" borderId="0" xfId="0" applyFont="1" applyFill="1" applyAlignment="1">
      <alignment horizontal="center" vertical="center"/>
    </xf>
    <xf numFmtId="165" fontId="0" fillId="0" borderId="0" xfId="0" applyNumberFormat="1"/>
    <xf numFmtId="0" fontId="0" fillId="0" borderId="0" xfId="0" pivotButton="1"/>
    <xf numFmtId="1" fontId="0" fillId="0" borderId="0" xfId="0" applyNumberFormat="1"/>
    <xf numFmtId="10" fontId="0" fillId="0" borderId="0" xfId="0" applyNumberFormat="1"/>
    <xf numFmtId="0" fontId="1" fillId="2" borderId="1" xfId="0" applyFont="1" applyFill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vertical="top" wrapText="1"/>
    </xf>
    <xf numFmtId="1" fontId="5" fillId="0" borderId="2" xfId="0" applyNumberFormat="1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0" xfId="0" applyFont="1"/>
    <xf numFmtId="10" fontId="5" fillId="0" borderId="1" xfId="0" applyNumberFormat="1" applyFont="1" applyBorder="1" applyAlignment="1">
      <alignment vertical="top" wrapText="1"/>
    </xf>
    <xf numFmtId="10" fontId="5" fillId="0" borderId="2" xfId="0" applyNumberFormat="1" applyFont="1" applyBorder="1" applyAlignment="1">
      <alignment vertical="top" wrapText="1"/>
    </xf>
    <xf numFmtId="10" fontId="0" fillId="0" borderId="2" xfId="0" applyNumberFormat="1" applyBorder="1" applyAlignment="1">
      <alignment vertical="top" wrapText="1"/>
    </xf>
    <xf numFmtId="10" fontId="0" fillId="0" borderId="1" xfId="0" applyNumberFormat="1" applyBorder="1" applyAlignment="1">
      <alignment vertical="top" wrapText="1"/>
    </xf>
    <xf numFmtId="0" fontId="5" fillId="0" borderId="1" xfId="0" applyFont="1" applyBorder="1"/>
    <xf numFmtId="0" fontId="5" fillId="0" borderId="4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5" xfId="0" applyFont="1" applyBorder="1"/>
    <xf numFmtId="0" fontId="0" fillId="0" borderId="5" xfId="0" applyBorder="1" applyAlignment="1">
      <alignment vertical="top" wrapText="1"/>
    </xf>
    <xf numFmtId="10" fontId="5" fillId="0" borderId="1" xfId="0" applyNumberFormat="1" applyFont="1" applyBorder="1"/>
    <xf numFmtId="0" fontId="5" fillId="2" borderId="1" xfId="0" applyFont="1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5" fillId="0" borderId="2" xfId="0" applyFont="1" applyBorder="1"/>
    <xf numFmtId="0" fontId="5" fillId="0" borderId="9" xfId="0" applyFont="1" applyBorder="1"/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0" fontId="0" fillId="0" borderId="7" xfId="0" applyNumberFormat="1" applyBorder="1" applyAlignment="1">
      <alignment horizontal="center" vertical="center" wrapText="1"/>
    </xf>
    <xf numFmtId="10" fontId="5" fillId="0" borderId="7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0" fontId="0" fillId="0" borderId="10" xfId="0" applyNumberFormat="1" applyBorder="1" applyAlignment="1">
      <alignment horizontal="center" vertical="center" wrapText="1"/>
    </xf>
    <xf numFmtId="10" fontId="5" fillId="0" borderId="10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10" fontId="0" fillId="0" borderId="13" xfId="0" applyNumberForma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0" fontId="5" fillId="0" borderId="13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10" fontId="0" fillId="0" borderId="16" xfId="0" applyNumberFormat="1" applyBorder="1" applyAlignment="1">
      <alignment horizontal="center" vertical="center" wrapText="1"/>
    </xf>
    <xf numFmtId="10" fontId="5" fillId="0" borderId="16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10" fontId="0" fillId="0" borderId="18" xfId="0" applyNumberFormat="1" applyBorder="1" applyAlignment="1">
      <alignment horizontal="center" vertical="center" wrapText="1"/>
    </xf>
    <xf numFmtId="10" fontId="5" fillId="0" borderId="18" xfId="0" applyNumberFormat="1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5">
    <dxf>
      <numFmt numFmtId="14" formatCode="0.00%"/>
    </dxf>
    <dxf>
      <numFmt numFmtId="1" formatCode="0"/>
    </dxf>
    <dxf>
      <numFmt numFmtId="1" formatCode="0"/>
    </dxf>
    <dxf>
      <numFmt numFmtId="1" formatCode="0"/>
    </dxf>
    <dxf>
      <numFmt numFmtId="165" formatCode="0.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[Muestreo.xlsx]Hoja2!Tabla dinámica1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Seguidores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Hoja2!$B$2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Hoja2!$A$3:$A$10</c:f>
              <c:strCache>
                <c:ptCount val="7"/>
                <c:pt idx="0">
                  <c:v>azaharcoffee</c:v>
                </c:pt>
                <c:pt idx="1">
                  <c:v>caffacolombia</c:v>
                </c:pt>
                <c:pt idx="2">
                  <c:v>arabica.cafesespeciales</c:v>
                </c:pt>
                <c:pt idx="3">
                  <c:v>generacioncafetera</c:v>
                </c:pt>
                <c:pt idx="4">
                  <c:v>cafedelsalto</c:v>
                </c:pt>
                <c:pt idx="5">
                  <c:v>cafe.sextosentido</c:v>
                </c:pt>
                <c:pt idx="6">
                  <c:v>colorcafe._</c:v>
                </c:pt>
              </c:strCache>
            </c:strRef>
          </c:cat>
          <c:val>
            <c:numRef>
              <c:f>Hoja2!$B$3:$B$10</c:f>
              <c:numCache>
                <c:formatCode>General</c:formatCode>
                <c:ptCount val="7"/>
                <c:pt idx="0">
                  <c:v>44755</c:v>
                </c:pt>
                <c:pt idx="1">
                  <c:v>17398</c:v>
                </c:pt>
                <c:pt idx="2">
                  <c:v>5789</c:v>
                </c:pt>
                <c:pt idx="3">
                  <c:v>3588</c:v>
                </c:pt>
                <c:pt idx="4">
                  <c:v>1591</c:v>
                </c:pt>
                <c:pt idx="5">
                  <c:v>1074</c:v>
                </c:pt>
                <c:pt idx="6">
                  <c:v>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7E-4D18-AC67-A9F58C8FF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98109448"/>
        <c:axId val="298111496"/>
      </c:barChart>
      <c:catAx>
        <c:axId val="2981094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111496"/>
        <c:crosses val="autoZero"/>
        <c:auto val="1"/>
        <c:lblAlgn val="ctr"/>
        <c:lblOffset val="100"/>
        <c:noMultiLvlLbl val="0"/>
      </c:catAx>
      <c:valAx>
        <c:axId val="298111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109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[Muestreo.xlsx]Hoja2!TablaDinámica1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Engagement Rate Pormedio Últimas 5 Publicaciones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Hoja2!$B$21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Hoja2!$A$22:$A$29</c:f>
              <c:strCache>
                <c:ptCount val="7"/>
                <c:pt idx="0">
                  <c:v>cafedelsalto</c:v>
                </c:pt>
                <c:pt idx="1">
                  <c:v>colorcafe._</c:v>
                </c:pt>
                <c:pt idx="2">
                  <c:v>caffacolombia</c:v>
                </c:pt>
                <c:pt idx="3">
                  <c:v>generacioncafetera</c:v>
                </c:pt>
                <c:pt idx="4">
                  <c:v>arabica.cafesespeciales</c:v>
                </c:pt>
                <c:pt idx="5">
                  <c:v>cafe.sextosentido</c:v>
                </c:pt>
                <c:pt idx="6">
                  <c:v>azaharcoffee</c:v>
                </c:pt>
              </c:strCache>
            </c:strRef>
          </c:cat>
          <c:val>
            <c:numRef>
              <c:f>Hoja2!$B$22:$B$29</c:f>
              <c:numCache>
                <c:formatCode>0.00%</c:formatCode>
                <c:ptCount val="7"/>
                <c:pt idx="0">
                  <c:v>5.3551225644248898E-2</c:v>
                </c:pt>
                <c:pt idx="1">
                  <c:v>5.2549019607843139E-2</c:v>
                </c:pt>
                <c:pt idx="2">
                  <c:v>2.2542821013909642E-2</c:v>
                </c:pt>
                <c:pt idx="3">
                  <c:v>6.4102564102564109E-3</c:v>
                </c:pt>
                <c:pt idx="4">
                  <c:v>3.8348592157540157E-3</c:v>
                </c:pt>
                <c:pt idx="5">
                  <c:v>2.9795158286778402E-3</c:v>
                </c:pt>
                <c:pt idx="6">
                  <c:v>1.2870070383197408E-3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EA-486D-91C1-5F62211DB5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06742024"/>
        <c:axId val="307547144"/>
      </c:barChart>
      <c:catAx>
        <c:axId val="2067420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7547144"/>
        <c:crosses val="autoZero"/>
        <c:auto val="1"/>
        <c:lblAlgn val="ctr"/>
        <c:lblOffset val="100"/>
        <c:noMultiLvlLbl val="0"/>
      </c:catAx>
      <c:valAx>
        <c:axId val="3075471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742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[Muestreo.xlsx]Hoja2!TablaDinámica2</c:name>
    <c:fmtId val="3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Diversidad de formatos publicaciones últimos 3 meses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Hoja2!$B$38</c:f>
              <c:strCache>
                <c:ptCount val="1"/>
                <c:pt idx="0">
                  <c:v>Suma de Reel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Hoja2!$A$39:$A$46</c:f>
              <c:strCache>
                <c:ptCount val="7"/>
                <c:pt idx="0">
                  <c:v>caffacolombia</c:v>
                </c:pt>
                <c:pt idx="1">
                  <c:v>generacioncafetera</c:v>
                </c:pt>
                <c:pt idx="2">
                  <c:v>cafe.sextosentido</c:v>
                </c:pt>
                <c:pt idx="3">
                  <c:v>arabica.cafesespeciales</c:v>
                </c:pt>
                <c:pt idx="4">
                  <c:v>colorcafe._</c:v>
                </c:pt>
                <c:pt idx="5">
                  <c:v>azaharcoffee</c:v>
                </c:pt>
                <c:pt idx="6">
                  <c:v>cafedelsalto</c:v>
                </c:pt>
              </c:strCache>
            </c:strRef>
          </c:cat>
          <c:val>
            <c:numRef>
              <c:f>Hoja2!$B$39:$B$46</c:f>
              <c:numCache>
                <c:formatCode>0</c:formatCode>
                <c:ptCount val="7"/>
                <c:pt idx="0">
                  <c:v>102</c:v>
                </c:pt>
                <c:pt idx="1">
                  <c:v>36</c:v>
                </c:pt>
                <c:pt idx="2">
                  <c:v>24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AD-4015-A31C-23F964E40349}"/>
            </c:ext>
          </c:extLst>
        </c:ser>
        <c:ser>
          <c:idx val="1"/>
          <c:order val="1"/>
          <c:tx>
            <c:strRef>
              <c:f>Hoja2!$C$38</c:f>
              <c:strCache>
                <c:ptCount val="1"/>
                <c:pt idx="0">
                  <c:v>Suma de Imagen única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Hoja2!$A$39:$A$46</c:f>
              <c:strCache>
                <c:ptCount val="7"/>
                <c:pt idx="0">
                  <c:v>caffacolombia</c:v>
                </c:pt>
                <c:pt idx="1">
                  <c:v>generacioncafetera</c:v>
                </c:pt>
                <c:pt idx="2">
                  <c:v>cafe.sextosentido</c:v>
                </c:pt>
                <c:pt idx="3">
                  <c:v>arabica.cafesespeciales</c:v>
                </c:pt>
                <c:pt idx="4">
                  <c:v>colorcafe._</c:v>
                </c:pt>
                <c:pt idx="5">
                  <c:v>azaharcoffee</c:v>
                </c:pt>
                <c:pt idx="6">
                  <c:v>cafedelsalto</c:v>
                </c:pt>
              </c:strCache>
            </c:strRef>
          </c:cat>
          <c:val>
            <c:numRef>
              <c:f>Hoja2!$C$39:$C$46</c:f>
              <c:numCache>
                <c:formatCode>0</c:formatCode>
                <c:ptCount val="7"/>
                <c:pt idx="0">
                  <c:v>8</c:v>
                </c:pt>
                <c:pt idx="1">
                  <c:v>6</c:v>
                </c:pt>
                <c:pt idx="2">
                  <c:v>8</c:v>
                </c:pt>
                <c:pt idx="3">
                  <c:v>6</c:v>
                </c:pt>
                <c:pt idx="4">
                  <c:v>6</c:v>
                </c:pt>
                <c:pt idx="5">
                  <c:v>28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AD-4015-A31C-23F964E40349}"/>
            </c:ext>
          </c:extLst>
        </c:ser>
        <c:ser>
          <c:idx val="2"/>
          <c:order val="2"/>
          <c:tx>
            <c:strRef>
              <c:f>Hoja2!$D$38</c:f>
              <c:strCache>
                <c:ptCount val="1"/>
                <c:pt idx="0">
                  <c:v>Suma de Carrusel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Hoja2!$A$39:$A$46</c:f>
              <c:strCache>
                <c:ptCount val="7"/>
                <c:pt idx="0">
                  <c:v>caffacolombia</c:v>
                </c:pt>
                <c:pt idx="1">
                  <c:v>generacioncafetera</c:v>
                </c:pt>
                <c:pt idx="2">
                  <c:v>cafe.sextosentido</c:v>
                </c:pt>
                <c:pt idx="3">
                  <c:v>arabica.cafesespeciales</c:v>
                </c:pt>
                <c:pt idx="4">
                  <c:v>colorcafe._</c:v>
                </c:pt>
                <c:pt idx="5">
                  <c:v>azaharcoffee</c:v>
                </c:pt>
                <c:pt idx="6">
                  <c:v>cafedelsalto</c:v>
                </c:pt>
              </c:strCache>
            </c:strRef>
          </c:cat>
          <c:val>
            <c:numRef>
              <c:f>Hoja2!$D$39:$D$46</c:f>
              <c:numCache>
                <c:formatCode>0</c:formatCode>
                <c:ptCount val="7"/>
                <c:pt idx="0">
                  <c:v>6</c:v>
                </c:pt>
                <c:pt idx="1">
                  <c:v>34</c:v>
                </c:pt>
                <c:pt idx="2">
                  <c:v>4</c:v>
                </c:pt>
                <c:pt idx="3">
                  <c:v>4</c:v>
                </c:pt>
                <c:pt idx="4">
                  <c:v>0</c:v>
                </c:pt>
                <c:pt idx="5">
                  <c:v>6</c:v>
                </c:pt>
                <c:pt idx="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2AD-4015-A31C-23F964E40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57378055"/>
        <c:axId val="1357380103"/>
      </c:barChart>
      <c:catAx>
        <c:axId val="1357378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7380103"/>
        <c:crosses val="autoZero"/>
        <c:auto val="1"/>
        <c:lblAlgn val="ctr"/>
        <c:lblOffset val="100"/>
        <c:noMultiLvlLbl val="0"/>
      </c:catAx>
      <c:valAx>
        <c:axId val="1357380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73780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[Muestreo.xlsx]Hoja2!TablaDinámica3</c:name>
    <c:fmtId val="4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Publicaciones por semana últimos 3 meses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Hoja2!$B$54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Hoja2!$A$55:$A$62</c:f>
              <c:strCache>
                <c:ptCount val="7"/>
                <c:pt idx="0">
                  <c:v>caffacolombia</c:v>
                </c:pt>
                <c:pt idx="1">
                  <c:v>generacioncafetera</c:v>
                </c:pt>
                <c:pt idx="2">
                  <c:v>azaharcoffee</c:v>
                </c:pt>
                <c:pt idx="3">
                  <c:v>cafe.sextosentido</c:v>
                </c:pt>
                <c:pt idx="4">
                  <c:v>arabica.cafesespeciales</c:v>
                </c:pt>
                <c:pt idx="5">
                  <c:v>colorcafe._</c:v>
                </c:pt>
                <c:pt idx="6">
                  <c:v>cafedelsalto</c:v>
                </c:pt>
              </c:strCache>
            </c:strRef>
          </c:cat>
          <c:val>
            <c:numRef>
              <c:f>Hoja2!$B$55:$B$62</c:f>
              <c:numCache>
                <c:formatCode>0.0</c:formatCode>
                <c:ptCount val="7"/>
                <c:pt idx="0">
                  <c:v>4.4615384615384617</c:v>
                </c:pt>
                <c:pt idx="1">
                  <c:v>2.9230769230769229</c:v>
                </c:pt>
                <c:pt idx="2">
                  <c:v>1.6923076923076923</c:v>
                </c:pt>
                <c:pt idx="3">
                  <c:v>1.3846153846153846</c:v>
                </c:pt>
                <c:pt idx="4">
                  <c:v>0.76923076923076927</c:v>
                </c:pt>
                <c:pt idx="5">
                  <c:v>0.61538461538461542</c:v>
                </c:pt>
                <c:pt idx="6">
                  <c:v>0.38461538461538464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1D-4F2E-8D3D-186D7C318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79212552"/>
        <c:axId val="88565768"/>
      </c:barChart>
      <c:catAx>
        <c:axId val="792125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565768"/>
        <c:crosses val="autoZero"/>
        <c:auto val="1"/>
        <c:lblAlgn val="ctr"/>
        <c:lblOffset val="100"/>
        <c:noMultiLvlLbl val="0"/>
      </c:catAx>
      <c:valAx>
        <c:axId val="885657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212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438150</xdr:colOff>
      <xdr:row>0</xdr:row>
      <xdr:rowOff>57150</xdr:rowOff>
    </xdr:from>
    <xdr:to>
      <xdr:col>10</xdr:col>
      <xdr:colOff>133350</xdr:colOff>
      <xdr:row>14</xdr:row>
      <xdr:rowOff>133350</xdr:rowOff>
    </xdr:to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2C2BA9B8-62B6-5A64-468F-BBC29F8EDCD6}"/>
            </a:ext>
            <a:ext uri="{147F2762-F138-4A5C-976F-8EAC2B608ADB}">
              <a16:predDERef xmlns:a16="http://schemas.microsoft.com/office/drawing/2014/main" pred="{23DE6EA4-1F5E-80B2-1DD9-F7F05382CA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447675</xdr:colOff>
      <xdr:row>15</xdr:row>
      <xdr:rowOff>133350</xdr:rowOff>
    </xdr:from>
    <xdr:to>
      <xdr:col>10</xdr:col>
      <xdr:colOff>142875</xdr:colOff>
      <xdr:row>30</xdr:row>
      <xdr:rowOff>19050</xdr:rowOff>
    </xdr:to>
    <xdr:graphicFrame macro="">
      <xdr:nvGraphicFramePr>
        <xdr:cNvPr id="8" name="Gráfico 3">
          <a:extLst>
            <a:ext uri="{FF2B5EF4-FFF2-40B4-BE49-F238E27FC236}">
              <a16:creationId xmlns:a16="http://schemas.microsoft.com/office/drawing/2014/main" id="{758F57C7-013A-FE90-628C-E30636346F6E}"/>
            </a:ext>
            <a:ext uri="{147F2762-F138-4A5C-976F-8EAC2B608ADB}">
              <a16:predDERef xmlns:a16="http://schemas.microsoft.com/office/drawing/2014/main" pred="{2C2BA9B8-62B6-5A64-468F-BBC29F8EDC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323850</xdr:colOff>
      <xdr:row>33</xdr:row>
      <xdr:rowOff>76200</xdr:rowOff>
    </xdr:from>
    <xdr:to>
      <xdr:col>12</xdr:col>
      <xdr:colOff>457200</xdr:colOff>
      <xdr:row>47</xdr:row>
      <xdr:rowOff>152400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5ED8E2E-9715-17AE-4A9A-7273BD51F9A5}"/>
            </a:ext>
            <a:ext uri="{147F2762-F138-4A5C-976F-8EAC2B608ADB}">
              <a16:predDERef xmlns:a16="http://schemas.microsoft.com/office/drawing/2014/main" pred="{758F57C7-013A-FE90-628C-E30636346F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600075</xdr:colOff>
      <xdr:row>51</xdr:row>
      <xdr:rowOff>28575</xdr:rowOff>
    </xdr:from>
    <xdr:to>
      <xdr:col>8</xdr:col>
      <xdr:colOff>466725</xdr:colOff>
      <xdr:row>65</xdr:row>
      <xdr:rowOff>104775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B1E53B3-6FE5-8052-67EE-3B63D18B6F9D}"/>
            </a:ext>
            <a:ext uri="{147F2762-F138-4A5C-976F-8EAC2B608ADB}">
              <a16:predDERef xmlns:a16="http://schemas.microsoft.com/office/drawing/2014/main" pred="{25ED8E2E-9715-17AE-4A9A-7273BD51F9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xcel Services" refreshedDate="45797.887009259262" createdVersion="8" refreshedVersion="8" minRefreshableVersion="3" recordCount="56" xr:uid="{B0F6E4C4-4BFD-48F7-9087-FE35362A2377}">
  <cacheSource type="worksheet">
    <worksheetSource ref="A1:N57" sheet="Hoja1"/>
  </cacheSource>
  <cacheFields count="14">
    <cacheField name="Cuenta" numFmtId="0">
      <sharedItems count="7">
        <s v="cafedelsalto"/>
        <s v="caffacolombia"/>
        <s v="cafe.sextosentido"/>
        <s v="arabica.cafesespeciales"/>
        <s v="azaharcoffee"/>
        <s v="generacioncafetera"/>
        <s v="colorcafe._"/>
      </sharedItems>
    </cacheField>
    <cacheField name="Variable" numFmtId="0">
      <sharedItems/>
    </cacheField>
    <cacheField name="Dimensión" numFmtId="0">
      <sharedItems/>
    </cacheField>
    <cacheField name="V1 Seguidores" numFmtId="0">
      <sharedItems containsString="0" containsBlank="1" containsNumber="1" containsInteger="1" minValue="255" maxValue="44755"/>
    </cacheField>
    <cacheField name="V2 Engament Rate" numFmtId="0">
      <sharedItems containsString="0" containsBlank="1" containsNumber="1" minValue="0" maxValue="9.4117647058823528E-2"/>
    </cacheField>
    <cacheField name="Seguidores" numFmtId="0">
      <sharedItems containsString="0" containsBlank="1" containsNumber="1" containsInteger="1" minValue="255" maxValue="44755"/>
    </cacheField>
    <cacheField name="Likes" numFmtId="0">
      <sharedItems containsString="0" containsBlank="1" containsNumber="1" containsInteger="1" minValue="0" maxValue="1535"/>
    </cacheField>
    <cacheField name="Comentarios" numFmtId="0">
      <sharedItems containsString="0" containsBlank="1" containsNumber="1" containsInteger="1" minValue="0" maxValue="30"/>
    </cacheField>
    <cacheField name="Imagen única" numFmtId="0">
      <sharedItems containsString="0" containsBlank="1" containsNumber="1" containsInteger="1" minValue="1" maxValue="14"/>
    </cacheField>
    <cacheField name="Carrusel" numFmtId="0">
      <sharedItems containsString="0" containsBlank="1" containsNumber="1" containsInteger="1" minValue="0" maxValue="17"/>
    </cacheField>
    <cacheField name="Reel" numFmtId="0">
      <sharedItems containsString="0" containsBlank="1" containsNumber="1" containsInteger="1" minValue="2" maxValue="51"/>
    </cacheField>
    <cacheField name="V3 Total Publicaciones" numFmtId="0">
      <sharedItems containsString="0" containsBlank="1" containsNumber="1" containsInteger="1" minValue="5" maxValue="58"/>
    </cacheField>
    <cacheField name="V3 Publicaciones / Semana" numFmtId="0">
      <sharedItems containsString="0" containsBlank="1" containsNumber="1" minValue="0.38461538461538464" maxValue="4.4615384615384617"/>
    </cacheField>
    <cacheField name="Cohort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6">
  <r>
    <x v="0"/>
    <s v="Reconocimiento de Marca Digital"/>
    <s v="Seguidores"/>
    <n v="1591"/>
    <m/>
    <m/>
    <m/>
    <m/>
    <m/>
    <m/>
    <m/>
    <m/>
    <m/>
    <s v="A 20 de mayo 2025"/>
  </r>
  <r>
    <x v="1"/>
    <s v="Reconocimiento de Marca Digital"/>
    <s v="Seguidores"/>
    <n v="17398"/>
    <m/>
    <m/>
    <m/>
    <m/>
    <m/>
    <m/>
    <m/>
    <m/>
    <m/>
    <s v="A 20 de mayo 2025"/>
  </r>
  <r>
    <x v="2"/>
    <s v="Reconocimiento de Marca Digital"/>
    <s v="Seguidores"/>
    <n v="1074"/>
    <m/>
    <m/>
    <m/>
    <m/>
    <m/>
    <m/>
    <m/>
    <m/>
    <m/>
    <s v="A 20 de mayo 2025"/>
  </r>
  <r>
    <x v="3"/>
    <s v="Reconocimiento de Marca Digital"/>
    <s v="Seguidores"/>
    <n v="5789"/>
    <m/>
    <m/>
    <m/>
    <m/>
    <m/>
    <m/>
    <m/>
    <m/>
    <m/>
    <s v="A 20 de mayo 2025"/>
  </r>
  <r>
    <x v="4"/>
    <s v="Reconocimiento de Marca Digital"/>
    <s v="Seguidores"/>
    <n v="44755"/>
    <m/>
    <m/>
    <m/>
    <m/>
    <m/>
    <m/>
    <m/>
    <m/>
    <m/>
    <s v="A 20 de mayo 2025"/>
  </r>
  <r>
    <x v="5"/>
    <s v="Reconocimiento de Marca Digital"/>
    <s v="Seguidores"/>
    <n v="3588"/>
    <m/>
    <m/>
    <m/>
    <m/>
    <m/>
    <m/>
    <m/>
    <m/>
    <m/>
    <s v="A 20 de mayo 2025"/>
  </r>
  <r>
    <x v="6"/>
    <s v="Reconocimiento de Marca Digital"/>
    <s v="Seguidores"/>
    <n v="255"/>
    <m/>
    <m/>
    <m/>
    <m/>
    <m/>
    <m/>
    <m/>
    <m/>
    <m/>
    <s v="A 20 de mayo 2025"/>
  </r>
  <r>
    <x v="0"/>
    <s v="Interacción en Redes Sociales"/>
    <s v="Engament Rate"/>
    <m/>
    <n v="4.9654305468258955E-2"/>
    <n v="1591"/>
    <n v="62"/>
    <n v="17"/>
    <m/>
    <m/>
    <m/>
    <m/>
    <m/>
    <s v="Últimas 5 Publicaciones"/>
  </r>
  <r>
    <x v="0"/>
    <s v="Interacción en Redes Sociales"/>
    <s v="Engament Rate"/>
    <m/>
    <n v="8.4852294154619742E-2"/>
    <n v="1591"/>
    <n v="124"/>
    <n v="11"/>
    <m/>
    <m/>
    <m/>
    <m/>
    <m/>
    <s v="Últimas 5 Publicaciones"/>
  </r>
  <r>
    <x v="0"/>
    <s v="Interacción en Redes Sociales"/>
    <s v="Engament Rate"/>
    <m/>
    <n v="2.8912633563796353E-2"/>
    <n v="1591"/>
    <n v="33"/>
    <n v="13"/>
    <m/>
    <m/>
    <m/>
    <m/>
    <m/>
    <s v="Últimas 5 Publicaciones"/>
  </r>
  <r>
    <x v="0"/>
    <s v="Interacción en Redes Sociales"/>
    <s v="Engament Rate"/>
    <m/>
    <n v="1.1313639220615965E-2"/>
    <n v="1591"/>
    <n v="17"/>
    <n v="1"/>
    <m/>
    <m/>
    <m/>
    <m/>
    <m/>
    <s v="Últimas 5 Publicaciones"/>
  </r>
  <r>
    <x v="0"/>
    <s v="Interacción en Redes Sociales"/>
    <s v="Engament Rate"/>
    <m/>
    <n v="9.3023255813953487E-2"/>
    <n v="1591"/>
    <n v="134"/>
    <n v="14"/>
    <m/>
    <m/>
    <m/>
    <m/>
    <m/>
    <s v="Últimas 5 Publicaciones"/>
  </r>
  <r>
    <x v="1"/>
    <s v="Interacción en Redes Sociales"/>
    <s v="Engament Rate"/>
    <m/>
    <n v="6.6099551672606045E-3"/>
    <n v="17398"/>
    <n v="114"/>
    <n v="1"/>
    <m/>
    <m/>
    <m/>
    <m/>
    <m/>
    <s v="Últimas 5 Publicaciones"/>
  </r>
  <r>
    <x v="1"/>
    <s v="Interacción en Redes Sociales"/>
    <s v="Engament Rate"/>
    <m/>
    <n v="5.9202207150247151E-3"/>
    <n v="17398"/>
    <n v="102"/>
    <n v="1"/>
    <m/>
    <m/>
    <m/>
    <m/>
    <m/>
    <s v="Últimas 5 Publicaciones"/>
  </r>
  <r>
    <x v="1"/>
    <s v="Interacción en Redes Sociales"/>
    <s v="Engament Rate"/>
    <m/>
    <n v="8.9952868145763878E-2"/>
    <n v="17398"/>
    <n v="1535"/>
    <n v="30"/>
    <m/>
    <m/>
    <m/>
    <m/>
    <m/>
    <s v="Últimas 5 Publicaciones"/>
  </r>
  <r>
    <x v="1"/>
    <s v="Interacción en Redes Sociales"/>
    <s v="Engament Rate"/>
    <m/>
    <n v="2.6439820669042417E-3"/>
    <n v="17398"/>
    <n v="43"/>
    <n v="3"/>
    <m/>
    <m/>
    <m/>
    <m/>
    <m/>
    <s v="Últimas 5 Publicaciones"/>
  </r>
  <r>
    <x v="1"/>
    <s v="Interacción en Redes Sociales"/>
    <s v="Engament Rate"/>
    <m/>
    <n v="7.5870789745947813E-3"/>
    <n v="17398"/>
    <n v="124"/>
    <n v="8"/>
    <m/>
    <m/>
    <m/>
    <m/>
    <m/>
    <s v="Últimas 5 Publicaciones"/>
  </r>
  <r>
    <x v="2"/>
    <s v="Interacción en Redes Sociales"/>
    <s v="Engament Rate"/>
    <m/>
    <n v="1.11731843575419E-2"/>
    <n v="1074"/>
    <n v="0"/>
    <n v="12"/>
    <m/>
    <m/>
    <m/>
    <m/>
    <m/>
    <s v="Últimas 5 Publicaciones"/>
  </r>
  <r>
    <x v="2"/>
    <s v="Interacción en Redes Sociales"/>
    <s v="Engament Rate"/>
    <m/>
    <n v="0"/>
    <n v="1074"/>
    <n v="0"/>
    <n v="0"/>
    <m/>
    <m/>
    <m/>
    <m/>
    <m/>
    <s v="Últimas 5 Publicaciones"/>
  </r>
  <r>
    <x v="2"/>
    <s v="Interacción en Redes Sociales"/>
    <s v="Engament Rate"/>
    <m/>
    <n v="9.3109869646182495E-4"/>
    <n v="1074"/>
    <n v="0"/>
    <n v="1"/>
    <m/>
    <m/>
    <m/>
    <m/>
    <m/>
    <s v="Últimas 5 Publicaciones"/>
  </r>
  <r>
    <x v="2"/>
    <s v="Interacción en Redes Sociales"/>
    <s v="Engament Rate"/>
    <m/>
    <n v="2.7932960893854749E-3"/>
    <n v="1074"/>
    <n v="0"/>
    <n v="3"/>
    <m/>
    <m/>
    <m/>
    <m/>
    <m/>
    <s v="Últimas 5 Publicaciones"/>
  </r>
  <r>
    <x v="2"/>
    <s v="Interacción en Redes Sociales"/>
    <s v="Engament Rate"/>
    <m/>
    <n v="0"/>
    <n v="1074"/>
    <n v="0"/>
    <n v="0"/>
    <m/>
    <m/>
    <m/>
    <m/>
    <m/>
    <s v="Últimas 5 Publicaciones"/>
  </r>
  <r>
    <x v="3"/>
    <s v="Interacción en Redes Sociales"/>
    <s v="Engament Rate"/>
    <m/>
    <n v="6.7369148384867853E-3"/>
    <n v="5789"/>
    <n v="39"/>
    <n v="0"/>
    <m/>
    <m/>
    <m/>
    <m/>
    <m/>
    <s v="Últimas 5 Publicaciones"/>
  </r>
  <r>
    <x v="3"/>
    <s v="Interacción en Redes Sociales"/>
    <s v="Engament Rate"/>
    <m/>
    <n v="1.554672655035412E-3"/>
    <n v="5789"/>
    <n v="9"/>
    <n v="0"/>
    <m/>
    <m/>
    <m/>
    <m/>
    <m/>
    <s v="Últimas 5 Publicaciones"/>
  </r>
  <r>
    <x v="3"/>
    <s v="Interacción en Redes Sociales"/>
    <s v="Engament Rate"/>
    <m/>
    <n v="1.7274140611504577E-4"/>
    <n v="5789"/>
    <n v="0"/>
    <n v="1"/>
    <m/>
    <m/>
    <m/>
    <m/>
    <m/>
    <s v="Últimas 5 Publicaciones"/>
  </r>
  <r>
    <x v="3"/>
    <s v="Interacción en Redes Sociales"/>
    <s v="Engament Rate"/>
    <m/>
    <n v="9.1552945240974265E-3"/>
    <n v="5789"/>
    <n v="53"/>
    <n v="0"/>
    <m/>
    <m/>
    <m/>
    <m/>
    <m/>
    <s v="Últimas 5 Publicaciones"/>
  </r>
  <r>
    <x v="3"/>
    <s v="Interacción en Redes Sociales"/>
    <s v="Engament Rate"/>
    <m/>
    <n v="1.554672655035412E-3"/>
    <n v="5789"/>
    <n v="9"/>
    <n v="0"/>
    <m/>
    <m/>
    <m/>
    <m/>
    <m/>
    <s v="Últimas 5 Publicaciones"/>
  </r>
  <r>
    <x v="4"/>
    <s v="Interacción en Redes Sociales"/>
    <s v="Engament Rate"/>
    <m/>
    <n v="4.468774438610211E-5"/>
    <n v="44755"/>
    <n v="2"/>
    <n v="0"/>
    <m/>
    <m/>
    <m/>
    <m/>
    <m/>
    <s v="Últimas 5 Publicaciones"/>
  </r>
  <r>
    <x v="4"/>
    <s v="Interacción en Redes Sociales"/>
    <s v="Engament Rate"/>
    <m/>
    <n v="1.1395374818456039E-3"/>
    <n v="44755"/>
    <n v="51"/>
    <n v="0"/>
    <m/>
    <m/>
    <m/>
    <m/>
    <m/>
    <s v="Últimas 5 Publicaciones"/>
  </r>
  <r>
    <x v="4"/>
    <s v="Interacción en Redes Sociales"/>
    <s v="Engament Rate"/>
    <m/>
    <n v="2.4801698134286673E-3"/>
    <n v="44755"/>
    <n v="111"/>
    <n v="0"/>
    <m/>
    <m/>
    <m/>
    <m/>
    <m/>
    <s v="Últimas 5 Publicaciones"/>
  </r>
  <r>
    <x v="4"/>
    <s v="Interacción en Redes Sociales"/>
    <s v="Engament Rate"/>
    <m/>
    <n v="1.2065690984247571E-3"/>
    <n v="44755"/>
    <n v="54"/>
    <n v="0"/>
    <m/>
    <m/>
    <m/>
    <m/>
    <m/>
    <s v="Últimas 5 Publicaciones"/>
  </r>
  <r>
    <x v="4"/>
    <s v="Interacción en Redes Sociales"/>
    <s v="Engament Rate"/>
    <m/>
    <n v="1.564071053513574E-3"/>
    <n v="44755"/>
    <n v="68"/>
    <n v="2"/>
    <m/>
    <m/>
    <m/>
    <m/>
    <m/>
    <s v="Últimas 5 Publicaciones"/>
  </r>
  <r>
    <x v="5"/>
    <s v="Interacción en Redes Sociales"/>
    <s v="Engament Rate"/>
    <m/>
    <n v="8.6399108138238579E-3"/>
    <n v="3588"/>
    <n v="29"/>
    <n v="2"/>
    <m/>
    <m/>
    <m/>
    <m/>
    <m/>
    <s v="Últimas 5 Publicaciones"/>
  </r>
  <r>
    <x v="5"/>
    <s v="Interacción en Redes Sociales"/>
    <s v="Engament Rate"/>
    <m/>
    <n v="4.180602006688963E-3"/>
    <n v="3588"/>
    <n v="15"/>
    <n v="0"/>
    <m/>
    <m/>
    <m/>
    <m/>
    <m/>
    <s v="Últimas 5 Publicaciones"/>
  </r>
  <r>
    <x v="5"/>
    <s v="Interacción en Redes Sociales"/>
    <s v="Engament Rate"/>
    <m/>
    <n v="6.967670011148272E-3"/>
    <n v="3588"/>
    <n v="25"/>
    <n v="0"/>
    <m/>
    <m/>
    <m/>
    <m/>
    <m/>
    <s v="Últimas 5 Publicaciones"/>
  </r>
  <r>
    <x v="5"/>
    <s v="Interacción en Redes Sociales"/>
    <s v="Engament Rate"/>
    <m/>
    <n v="5.5741360089186179E-3"/>
    <n v="3588"/>
    <n v="20"/>
    <n v="0"/>
    <m/>
    <m/>
    <m/>
    <m/>
    <m/>
    <s v="Últimas 5 Publicaciones"/>
  </r>
  <r>
    <x v="5"/>
    <s v="Interacción en Redes Sociales"/>
    <s v="Engament Rate"/>
    <m/>
    <n v="6.688963210702341E-3"/>
    <n v="3588"/>
    <n v="24"/>
    <n v="0"/>
    <m/>
    <m/>
    <m/>
    <m/>
    <m/>
    <s v="Últimas 5 Publicaciones"/>
  </r>
  <r>
    <x v="6"/>
    <s v="Interacción en Redes Sociales"/>
    <s v="Engament Rate"/>
    <m/>
    <n v="1.5686274509803921E-2"/>
    <n v="255"/>
    <n v="4"/>
    <n v="0"/>
    <m/>
    <m/>
    <m/>
    <m/>
    <m/>
    <s v="Últimas 5 Publicaciones"/>
  </r>
  <r>
    <x v="6"/>
    <s v="Interacción en Redes Sociales"/>
    <s v="Engament Rate"/>
    <m/>
    <n v="2.7450980392156862E-2"/>
    <n v="255"/>
    <n v="7"/>
    <n v="0"/>
    <m/>
    <m/>
    <m/>
    <m/>
    <m/>
    <s v="Últimas 5 Publicaciones"/>
  </r>
  <r>
    <x v="6"/>
    <s v="Interacción en Redes Sociales"/>
    <s v="Engament Rate"/>
    <m/>
    <n v="9.4117647058823528E-2"/>
    <n v="255"/>
    <n v="24"/>
    <n v="0"/>
    <m/>
    <m/>
    <m/>
    <m/>
    <m/>
    <s v="Últimas 5 Publicaciones"/>
  </r>
  <r>
    <x v="6"/>
    <s v="Interacción en Redes Sociales"/>
    <s v="Engament Rate"/>
    <m/>
    <n v="3.5294117647058823E-2"/>
    <n v="255"/>
    <n v="9"/>
    <n v="0"/>
    <m/>
    <m/>
    <m/>
    <m/>
    <m/>
    <s v="Últimas 5 Publicaciones"/>
  </r>
  <r>
    <x v="6"/>
    <s v="Interacción en Redes Sociales"/>
    <s v="Engament Rate"/>
    <m/>
    <n v="9.0196078431372548E-2"/>
    <n v="255"/>
    <n v="23"/>
    <n v="0"/>
    <m/>
    <m/>
    <m/>
    <m/>
    <m/>
    <s v="Últimas 5 Publicaciones"/>
  </r>
  <r>
    <x v="0"/>
    <s v="Calidad y coherencia del contenido"/>
    <s v="Diversidad de Formatos"/>
    <m/>
    <m/>
    <m/>
    <m/>
    <m/>
    <n v="1"/>
    <n v="2"/>
    <n v="2"/>
    <n v="5"/>
    <m/>
    <s v="Últimos 3 Meses"/>
  </r>
  <r>
    <x v="1"/>
    <s v="Calidad y coherencia del contenido"/>
    <s v="Diversidad de Formatos"/>
    <m/>
    <m/>
    <m/>
    <m/>
    <m/>
    <n v="4"/>
    <n v="3"/>
    <n v="51"/>
    <n v="58"/>
    <m/>
    <s v="Últimos 3 Meses"/>
  </r>
  <r>
    <x v="2"/>
    <s v="Calidad y coherencia del contenido"/>
    <s v="Diversidad de Formatos"/>
    <m/>
    <m/>
    <m/>
    <m/>
    <m/>
    <n v="4"/>
    <n v="2"/>
    <n v="12"/>
    <n v="18"/>
    <m/>
    <s v="Últimos 3 Meses"/>
  </r>
  <r>
    <x v="3"/>
    <s v="Calidad y coherencia del contenido"/>
    <s v="Diversidad de Formatos"/>
    <m/>
    <m/>
    <m/>
    <m/>
    <m/>
    <n v="3"/>
    <n v="2"/>
    <n v="5"/>
    <n v="10"/>
    <m/>
    <s v="Últimos 3 Meses"/>
  </r>
  <r>
    <x v="4"/>
    <s v="Calidad y coherencia del contenido"/>
    <s v="Diversidad de Formatos"/>
    <m/>
    <m/>
    <m/>
    <m/>
    <m/>
    <n v="14"/>
    <n v="3"/>
    <n v="5"/>
    <n v="22"/>
    <m/>
    <s v="Últimos 3 Meses"/>
  </r>
  <r>
    <x v="5"/>
    <s v="Calidad y coherencia del contenido"/>
    <s v="Diversidad de Formatos"/>
    <m/>
    <m/>
    <m/>
    <m/>
    <m/>
    <n v="3"/>
    <n v="17"/>
    <n v="18"/>
    <n v="38"/>
    <m/>
    <s v="Últimos 3 Meses"/>
  </r>
  <r>
    <x v="6"/>
    <s v="Calidad y coherencia del contenido"/>
    <s v="Diversidad de Formatos"/>
    <m/>
    <m/>
    <m/>
    <m/>
    <m/>
    <n v="3"/>
    <n v="0"/>
    <n v="5"/>
    <n v="8"/>
    <m/>
    <s v="Últimos 3 Meses"/>
  </r>
  <r>
    <x v="0"/>
    <s v="Frecuencia de Publicación"/>
    <s v="Publicaciones por Semana"/>
    <m/>
    <m/>
    <m/>
    <m/>
    <m/>
    <n v="1"/>
    <n v="2"/>
    <n v="2"/>
    <n v="5"/>
    <n v="0.38461538461538464"/>
    <s v="Últimos 3 Meses"/>
  </r>
  <r>
    <x v="1"/>
    <s v="Frecuencia de Publicación"/>
    <s v="Publicaciones por Semana"/>
    <m/>
    <m/>
    <m/>
    <m/>
    <m/>
    <n v="4"/>
    <n v="3"/>
    <n v="51"/>
    <n v="58"/>
    <n v="4.4615384615384617"/>
    <s v="Últimos 3 Meses"/>
  </r>
  <r>
    <x v="2"/>
    <s v="Frecuencia de Publicación"/>
    <s v="Publicaciones por Semana"/>
    <m/>
    <m/>
    <m/>
    <m/>
    <m/>
    <n v="4"/>
    <n v="2"/>
    <n v="12"/>
    <n v="18"/>
    <n v="1.3846153846153846"/>
    <s v="Últimos 3 Meses"/>
  </r>
  <r>
    <x v="3"/>
    <s v="Frecuencia de Publicación"/>
    <s v="Publicaciones por Semana"/>
    <m/>
    <m/>
    <m/>
    <m/>
    <m/>
    <n v="3"/>
    <n v="2"/>
    <n v="5"/>
    <n v="10"/>
    <n v="0.76923076923076927"/>
    <s v="Últimos 3 Meses"/>
  </r>
  <r>
    <x v="4"/>
    <s v="Frecuencia de Publicación"/>
    <s v="Publicaciones por Semana"/>
    <m/>
    <m/>
    <m/>
    <m/>
    <m/>
    <n v="14"/>
    <n v="3"/>
    <n v="5"/>
    <n v="22"/>
    <n v="1.6923076923076923"/>
    <s v="Últimos 3 Meses"/>
  </r>
  <r>
    <x v="5"/>
    <s v="Frecuencia de Publicación"/>
    <s v="Publicaciones por Semana"/>
    <m/>
    <m/>
    <m/>
    <m/>
    <m/>
    <n v="3"/>
    <n v="17"/>
    <n v="18"/>
    <n v="38"/>
    <n v="2.9230769230769229"/>
    <s v="Últimos 3 Meses"/>
  </r>
  <r>
    <x v="6"/>
    <s v="Frecuencia de Publicación"/>
    <s v="Publicaciones por Semana"/>
    <m/>
    <m/>
    <m/>
    <m/>
    <m/>
    <n v="3"/>
    <n v="0"/>
    <n v="5"/>
    <n v="8"/>
    <n v="0.61538461538461542"/>
    <s v="Últimos 3 Meses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5266385-EA9F-4C9E-BDA2-77DD5D500567}" name="Tabla dinámica1" cacheId="5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compact="0" compactData="0" multipleFieldFilters="0" chartFormat="2">
  <location ref="A2:B10" firstHeaderRow="1" firstDataRow="1" firstDataCol="1"/>
  <pivotFields count="14">
    <pivotField axis="axisRow" compact="0" outline="0" showAll="0" sortType="descending">
      <items count="8">
        <item x="3"/>
        <item x="4"/>
        <item x="2"/>
        <item x="0"/>
        <item x="1"/>
        <item x="6"/>
        <item x="5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1">
    <field x="0"/>
  </rowFields>
  <rowItems count="8">
    <i>
      <x v="1"/>
    </i>
    <i>
      <x v="4"/>
    </i>
    <i>
      <x/>
    </i>
    <i>
      <x v="6"/>
    </i>
    <i>
      <x v="3"/>
    </i>
    <i>
      <x v="2"/>
    </i>
    <i>
      <x v="5"/>
    </i>
    <i t="grand">
      <x/>
    </i>
  </rowItems>
  <colItems count="1">
    <i/>
  </colItems>
  <dataFields count="1">
    <dataField name="Suma de V1 Seguidores" fld="3" baseField="0" baseItem="0"/>
  </dataFields>
  <chartFormats count="1"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D9D6180-69B9-4655-992E-50002435DAD7}" name="TablaDinámica3" cacheId="5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compact="0" compactData="0" multipleFieldFilters="0" chartFormat="5">
  <location ref="A54:B62" firstHeaderRow="1" firstDataRow="1" firstDataCol="1"/>
  <pivotFields count="14">
    <pivotField axis="axisRow" compact="0" outline="0" showAll="0" sortType="descending">
      <items count="8">
        <item x="3"/>
        <item x="4"/>
        <item x="2"/>
        <item x="0"/>
        <item x="1"/>
        <item x="6"/>
        <item x="5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</pivotFields>
  <rowFields count="1">
    <field x="0"/>
  </rowFields>
  <rowItems count="8">
    <i>
      <x v="4"/>
    </i>
    <i>
      <x v="6"/>
    </i>
    <i>
      <x v="1"/>
    </i>
    <i>
      <x v="2"/>
    </i>
    <i>
      <x/>
    </i>
    <i>
      <x v="5"/>
    </i>
    <i>
      <x v="3"/>
    </i>
    <i t="grand">
      <x/>
    </i>
  </rowItems>
  <colItems count="1">
    <i/>
  </colItems>
  <dataFields count="1">
    <dataField name="Suma de V3 Publicaciones / Semana" fld="12" baseField="0" baseItem="0"/>
  </dataFields>
  <formats count="2">
    <format dxfId="3">
      <pivotArea outline="0" collapsedLevelsAreSubtotals="1" fieldPosition="0"/>
    </format>
    <format dxfId="4">
      <pivotArea outline="0" fieldPosition="0">
        <references count="1">
          <reference field="0" count="0" selected="0"/>
        </references>
      </pivotArea>
    </format>
  </formats>
  <chartFormats count="1">
    <chartFormat chart="4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8CB4DE8-6CD4-484C-82EA-367A3712AD72}" name="TablaDinámica2" cacheId="5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compact="0" compactData="0" multipleFieldFilters="0" chartFormat="4">
  <location ref="A38:D46" firstHeaderRow="0" firstDataRow="1" firstDataCol="1"/>
  <pivotFields count="14">
    <pivotField axis="axisRow" compact="0" outline="0" showAll="0" sortType="descending">
      <items count="8">
        <item x="3"/>
        <item x="4"/>
        <item x="2"/>
        <item x="0"/>
        <item x="1"/>
        <item x="6"/>
        <item x="5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compact="0" outline="0" showAll="0"/>
  </pivotFields>
  <rowFields count="1">
    <field x="0"/>
  </rowFields>
  <rowItems count="8">
    <i>
      <x v="4"/>
    </i>
    <i>
      <x v="6"/>
    </i>
    <i>
      <x v="2"/>
    </i>
    <i>
      <x/>
    </i>
    <i>
      <x v="5"/>
    </i>
    <i>
      <x v="1"/>
    </i>
    <i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Reel" fld="10" baseField="0" baseItem="0"/>
    <dataField name="Suma de Imagen única" fld="8" baseField="0" baseItem="0"/>
    <dataField name="Suma de Carrusel" fld="9" baseField="0" baseItem="0"/>
  </dataFields>
  <formats count="2">
    <format dxfId="1">
      <pivotArea outline="0" collapsedLevelsAreSubtotals="1" fieldPosition="0"/>
    </format>
    <format dxfId="2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chartFormats count="3">
    <chartFormat chart="3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3C041B8-DE55-4A99-AA21-D5D50B4A8A87}" name="TablaDinámica1" cacheId="5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compact="0" compactData="0" multipleFieldFilters="0" chartFormat="3">
  <location ref="A21:B29" firstHeaderRow="1" firstDataRow="1" firstDataCol="1"/>
  <pivotFields count="14">
    <pivotField axis="axisRow" compact="0" outline="0" showAll="0" sortType="descending">
      <items count="8">
        <item x="3"/>
        <item x="4"/>
        <item x="2"/>
        <item x="0"/>
        <item x="1"/>
        <item x="6"/>
        <item x="5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1">
    <field x="0"/>
  </rowFields>
  <rowItems count="8">
    <i>
      <x v="3"/>
    </i>
    <i>
      <x v="5"/>
    </i>
    <i>
      <x v="4"/>
    </i>
    <i>
      <x v="6"/>
    </i>
    <i>
      <x/>
    </i>
    <i>
      <x v="2"/>
    </i>
    <i>
      <x v="1"/>
    </i>
    <i t="grand">
      <x/>
    </i>
  </rowItems>
  <colItems count="1">
    <i/>
  </colItems>
  <dataFields count="1">
    <dataField name="Promedio de V2 Engament Rate" fld="4" subtotal="average" baseField="0" baseItem="0" numFmtId="10"/>
  </dataFields>
  <formats count="1">
    <format dxfId="0">
      <pivotArea outline="0" collapsedLevelsAreSubtotals="1" fieldPosition="0"/>
    </format>
  </formats>
  <chartFormats count="1">
    <chartFormat chart="2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openxmlformats.org/officeDocument/2006/relationships/drawing" Target="../drawings/drawing1.xml"/><Relationship Id="rId4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CFBA3-DC42-4C73-BA6A-4DB6589A4549}">
  <dimension ref="A1:R50"/>
  <sheetViews>
    <sheetView workbookViewId="0">
      <pane xSplit="3" ySplit="1" topLeftCell="D2" activePane="bottomRight" state="frozen"/>
      <selection pane="bottomRight" activeCell="J1" sqref="J1"/>
      <selection pane="bottomLeft"/>
      <selection pane="topRight"/>
    </sheetView>
  </sheetViews>
  <sheetFormatPr defaultRowHeight="15"/>
  <cols>
    <col min="1" max="1" width="14.28515625" style="14" customWidth="1"/>
    <col min="2" max="2" width="20.140625" style="14" customWidth="1"/>
    <col min="3" max="3" width="14.7109375" style="14" customWidth="1"/>
    <col min="4" max="4" width="11.7109375" style="14" customWidth="1"/>
    <col min="5" max="6" width="12" style="14" customWidth="1"/>
    <col min="7" max="9" width="11.5703125" style="14" customWidth="1"/>
    <col min="10" max="10" width="16.42578125" style="14" customWidth="1"/>
    <col min="11" max="11" width="16.7109375" style="14" customWidth="1"/>
    <col min="12" max="12" width="15.85546875" style="14" customWidth="1"/>
    <col min="13" max="13" width="12.85546875" style="14" customWidth="1"/>
    <col min="14" max="14" width="13.85546875" style="14" customWidth="1"/>
    <col min="15" max="16" width="15.5703125" style="14" customWidth="1"/>
    <col min="17" max="18" width="13.85546875" style="14" customWidth="1"/>
  </cols>
  <sheetData>
    <row r="1" spans="1:18" ht="50.25" customHeight="1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63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7" t="s">
        <v>14</v>
      </c>
      <c r="P1" s="7" t="s">
        <v>15</v>
      </c>
      <c r="Q1" s="7" t="s">
        <v>16</v>
      </c>
      <c r="R1" s="10" t="s">
        <v>17</v>
      </c>
    </row>
    <row r="2" spans="1:18" ht="29.25">
      <c r="A2" s="51" t="s">
        <v>18</v>
      </c>
      <c r="B2" s="11" t="s">
        <v>19</v>
      </c>
      <c r="C2" s="11" t="s">
        <v>20</v>
      </c>
      <c r="D2" s="11">
        <v>1591</v>
      </c>
      <c r="E2" s="11">
        <v>1573</v>
      </c>
      <c r="F2" s="17">
        <f>+(D2-E2)/E2</f>
        <v>1.1443102352193261E-2</v>
      </c>
      <c r="G2" s="11"/>
      <c r="H2" s="11"/>
      <c r="I2" s="11"/>
      <c r="J2" s="11"/>
      <c r="K2" s="11"/>
      <c r="L2" s="11"/>
      <c r="M2" s="11"/>
      <c r="N2" s="12"/>
      <c r="O2" s="12"/>
      <c r="P2" s="12"/>
      <c r="Q2" s="12"/>
      <c r="R2" s="11" t="s">
        <v>21</v>
      </c>
    </row>
    <row r="3" spans="1:18" ht="29.25">
      <c r="A3" s="51" t="s">
        <v>18</v>
      </c>
      <c r="B3" s="11" t="s">
        <v>19</v>
      </c>
      <c r="C3" s="11" t="s">
        <v>22</v>
      </c>
      <c r="D3" s="11"/>
      <c r="E3" s="11"/>
      <c r="F3" s="11"/>
      <c r="G3" s="11">
        <v>262</v>
      </c>
      <c r="H3" s="11">
        <v>1029</v>
      </c>
      <c r="I3" s="16">
        <f>+(G3-H3)/H3</f>
        <v>-0.74538386783284738</v>
      </c>
      <c r="J3" s="11"/>
      <c r="K3" s="11"/>
      <c r="L3" s="11"/>
      <c r="M3" s="11"/>
      <c r="N3" s="11"/>
      <c r="O3" s="11"/>
      <c r="P3" s="11"/>
      <c r="Q3" s="11"/>
      <c r="R3" s="11" t="s">
        <v>21</v>
      </c>
    </row>
    <row r="4" spans="1:18" ht="29.25">
      <c r="A4" s="52" t="s">
        <v>18</v>
      </c>
      <c r="B4" s="13" t="s">
        <v>19</v>
      </c>
      <c r="C4" s="13" t="s">
        <v>23</v>
      </c>
      <c r="D4" s="13"/>
      <c r="E4" s="13"/>
      <c r="F4" s="13"/>
      <c r="G4" s="13"/>
      <c r="H4" s="13"/>
      <c r="I4" s="13"/>
      <c r="J4" s="13" t="s">
        <v>24</v>
      </c>
      <c r="K4" s="13" t="s">
        <v>25</v>
      </c>
      <c r="L4" s="13"/>
      <c r="M4" s="13"/>
      <c r="N4" s="13"/>
      <c r="O4" s="11"/>
      <c r="P4" s="11"/>
      <c r="Q4" s="11"/>
      <c r="R4" s="11" t="s">
        <v>21</v>
      </c>
    </row>
    <row r="5" spans="1:18" ht="29.25">
      <c r="A5" s="51" t="s">
        <v>18</v>
      </c>
      <c r="B5" s="11" t="s">
        <v>26</v>
      </c>
      <c r="C5" s="11" t="s">
        <v>27</v>
      </c>
      <c r="D5" s="11"/>
      <c r="E5" s="11"/>
      <c r="F5" s="11"/>
      <c r="G5" s="11"/>
      <c r="H5" s="11"/>
      <c r="I5" s="11"/>
      <c r="J5" s="11"/>
      <c r="K5" s="11"/>
      <c r="L5" s="11">
        <v>1</v>
      </c>
      <c r="M5" s="11">
        <f>+L5/4</f>
        <v>0.25</v>
      </c>
      <c r="N5" s="11"/>
      <c r="O5" s="11"/>
      <c r="P5" s="11"/>
      <c r="Q5" s="11"/>
      <c r="R5" s="11" t="s">
        <v>21</v>
      </c>
    </row>
    <row r="6" spans="1:18" ht="29.25">
      <c r="A6" s="52" t="s">
        <v>18</v>
      </c>
      <c r="B6" s="13" t="s">
        <v>28</v>
      </c>
      <c r="C6" s="13" t="s">
        <v>29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5">
        <f>81/476</f>
        <v>0.17016806722689076</v>
      </c>
      <c r="O6" s="16"/>
      <c r="P6" s="16"/>
      <c r="Q6" s="16"/>
      <c r="R6" s="8" t="s">
        <v>21</v>
      </c>
    </row>
    <row r="7" spans="1:18" ht="43.5">
      <c r="A7" s="51" t="s">
        <v>18</v>
      </c>
      <c r="B7" s="11" t="s">
        <v>30</v>
      </c>
      <c r="C7" s="11" t="s">
        <v>31</v>
      </c>
      <c r="D7" s="11"/>
      <c r="E7" s="11"/>
      <c r="F7" s="11"/>
      <c r="G7" s="11"/>
      <c r="H7" s="11"/>
      <c r="I7" s="11"/>
      <c r="J7" s="11"/>
      <c r="K7" s="11"/>
      <c r="L7" s="13"/>
      <c r="M7" s="13"/>
      <c r="N7" s="13"/>
      <c r="O7" s="13">
        <v>1</v>
      </c>
      <c r="P7" s="16">
        <f>+(1/5)</f>
        <v>0.2</v>
      </c>
      <c r="Q7" s="11"/>
      <c r="R7" s="8" t="s">
        <v>32</v>
      </c>
    </row>
    <row r="8" spans="1:18" ht="43.5">
      <c r="A8" s="52" t="s">
        <v>18</v>
      </c>
      <c r="B8" s="9" t="s">
        <v>33</v>
      </c>
      <c r="C8" s="13" t="s">
        <v>34</v>
      </c>
      <c r="D8" s="13"/>
      <c r="E8" s="13"/>
      <c r="F8" s="13"/>
      <c r="G8" s="13"/>
      <c r="H8" s="13"/>
      <c r="I8" s="13"/>
      <c r="J8" s="13"/>
      <c r="K8" s="13"/>
      <c r="L8" s="20"/>
      <c r="M8" s="13"/>
      <c r="N8" s="13"/>
      <c r="O8" s="13"/>
      <c r="P8" s="13"/>
      <c r="Q8" s="13">
        <v>4</v>
      </c>
      <c r="R8" s="8" t="s">
        <v>21</v>
      </c>
    </row>
    <row r="9" spans="1:18" ht="29.25">
      <c r="A9" s="52" t="s">
        <v>35</v>
      </c>
      <c r="B9" s="9" t="s">
        <v>19</v>
      </c>
      <c r="C9" s="9" t="s">
        <v>20</v>
      </c>
      <c r="D9" s="13">
        <v>17400</v>
      </c>
      <c r="E9" s="13" t="s">
        <v>36</v>
      </c>
      <c r="F9" s="13" t="s">
        <v>36</v>
      </c>
      <c r="G9" s="19"/>
      <c r="H9" s="19"/>
      <c r="I9" s="19"/>
      <c r="J9" s="19"/>
      <c r="K9" s="19"/>
      <c r="L9" s="21"/>
      <c r="M9" s="11"/>
      <c r="N9" s="11"/>
      <c r="O9" s="11"/>
      <c r="P9" s="11"/>
      <c r="Q9" s="11"/>
      <c r="R9" s="11" t="s">
        <v>37</v>
      </c>
    </row>
    <row r="10" spans="1:18" ht="29.25">
      <c r="A10" s="52" t="s">
        <v>35</v>
      </c>
      <c r="B10" s="9" t="s">
        <v>19</v>
      </c>
      <c r="C10" s="9" t="s">
        <v>22</v>
      </c>
      <c r="D10" s="13"/>
      <c r="E10" s="13"/>
      <c r="F10" s="13"/>
      <c r="G10" s="13">
        <f>2883+4589+3251+4534+5178+6080+2352+28700+5198+3602+462</f>
        <v>66829</v>
      </c>
      <c r="H10" s="25">
        <f>2999+5135+9366+2709+7256+5334+2610+2903+5302+5732+1735+3348+6675+20300+8576</f>
        <v>89980</v>
      </c>
      <c r="I10" s="18">
        <f>+(G10-H10)/H10</f>
        <v>-0.25729050900200046</v>
      </c>
      <c r="J10" s="13"/>
      <c r="K10" s="13"/>
      <c r="L10" s="20"/>
      <c r="M10" s="13"/>
      <c r="N10" s="13"/>
      <c r="O10" s="13"/>
      <c r="P10" s="13"/>
      <c r="Q10" s="13"/>
      <c r="R10" s="8" t="s">
        <v>38</v>
      </c>
    </row>
    <row r="11" spans="1:18" ht="43.5">
      <c r="A11" s="52" t="s">
        <v>35</v>
      </c>
      <c r="B11" s="13" t="s">
        <v>19</v>
      </c>
      <c r="C11" s="13" t="s">
        <v>23</v>
      </c>
      <c r="D11" s="13"/>
      <c r="E11" s="13"/>
      <c r="F11" s="13"/>
      <c r="G11" s="13"/>
      <c r="H11" s="13"/>
      <c r="I11" s="13"/>
      <c r="J11" s="13" t="s">
        <v>39</v>
      </c>
      <c r="K11" s="13" t="s">
        <v>40</v>
      </c>
      <c r="L11" s="20"/>
      <c r="M11" s="13"/>
      <c r="N11" s="13"/>
      <c r="O11" s="13"/>
      <c r="P11" s="13"/>
      <c r="Q11" s="13"/>
      <c r="R11" s="8" t="s">
        <v>41</v>
      </c>
    </row>
    <row r="12" spans="1:18" ht="29.25">
      <c r="A12" s="52" t="s">
        <v>35</v>
      </c>
      <c r="B12" s="9" t="s">
        <v>26</v>
      </c>
      <c r="C12" s="9" t="s">
        <v>27</v>
      </c>
      <c r="D12" s="13"/>
      <c r="E12" s="13"/>
      <c r="F12" s="13"/>
      <c r="G12" s="13"/>
      <c r="H12" s="13"/>
      <c r="I12" s="13"/>
      <c r="J12" s="13"/>
      <c r="K12" s="13"/>
      <c r="L12" s="20">
        <v>13</v>
      </c>
      <c r="M12" s="8">
        <f>+L12/4</f>
        <v>3.25</v>
      </c>
      <c r="N12" s="13"/>
      <c r="O12" s="13"/>
      <c r="P12" s="13"/>
      <c r="Q12" s="13"/>
      <c r="R12" s="8" t="s">
        <v>42</v>
      </c>
    </row>
    <row r="13" spans="1:18" ht="29.25">
      <c r="A13" s="53" t="s">
        <v>35</v>
      </c>
      <c r="B13" s="23" t="s">
        <v>28</v>
      </c>
      <c r="C13" s="23" t="s">
        <v>29</v>
      </c>
      <c r="D13" s="22"/>
      <c r="E13" s="22"/>
      <c r="F13" s="22"/>
      <c r="G13" s="22"/>
      <c r="H13" s="22"/>
      <c r="I13" s="22"/>
      <c r="J13" s="22"/>
      <c r="K13" s="22"/>
      <c r="L13" s="19"/>
      <c r="M13" s="19"/>
      <c r="N13" s="18">
        <f>(122+2+22+2)/17400</f>
        <v>8.5057471264367822E-3</v>
      </c>
      <c r="O13" s="19"/>
      <c r="P13" s="19"/>
      <c r="Q13" s="19"/>
      <c r="R13" s="8" t="s">
        <v>43</v>
      </c>
    </row>
    <row r="14" spans="1:18" ht="43.5">
      <c r="A14" s="53" t="s">
        <v>35</v>
      </c>
      <c r="B14" s="9" t="s">
        <v>30</v>
      </c>
      <c r="C14" s="9" t="s">
        <v>31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>
        <v>5</v>
      </c>
      <c r="P14" s="24">
        <f>5/13</f>
        <v>0.38461538461538464</v>
      </c>
      <c r="Q14" s="19"/>
      <c r="R14" s="8" t="s">
        <v>44</v>
      </c>
    </row>
    <row r="15" spans="1:18" ht="43.5">
      <c r="A15" s="53" t="s">
        <v>35</v>
      </c>
      <c r="B15" s="9" t="s">
        <v>33</v>
      </c>
      <c r="C15" s="9" t="s">
        <v>34</v>
      </c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30">
        <v>3</v>
      </c>
      <c r="R15" s="8" t="s">
        <v>45</v>
      </c>
    </row>
    <row r="16" spans="1:18" ht="29.25">
      <c r="A16" s="41" t="s">
        <v>46</v>
      </c>
      <c r="B16" s="9" t="s">
        <v>19</v>
      </c>
      <c r="C16" s="26" t="s">
        <v>20</v>
      </c>
      <c r="D16" s="42">
        <v>44700</v>
      </c>
      <c r="E16" s="42" t="s">
        <v>47</v>
      </c>
      <c r="F16" s="42" t="s">
        <v>36</v>
      </c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 t="s">
        <v>48</v>
      </c>
    </row>
    <row r="17" spans="1:18" ht="29.25">
      <c r="A17" s="41" t="s">
        <v>46</v>
      </c>
      <c r="B17" s="9" t="s">
        <v>19</v>
      </c>
      <c r="C17" s="26" t="s">
        <v>22</v>
      </c>
      <c r="D17" s="42"/>
      <c r="E17" s="42"/>
      <c r="F17" s="42"/>
      <c r="G17" s="42">
        <v>1564</v>
      </c>
      <c r="H17" s="42">
        <v>4549</v>
      </c>
      <c r="I17" s="43">
        <f>+(G17-H17)/H17</f>
        <v>-0.65618817322488454</v>
      </c>
      <c r="J17" s="42"/>
      <c r="K17" s="42"/>
      <c r="L17" s="42"/>
      <c r="M17" s="42"/>
      <c r="N17" s="42"/>
      <c r="O17" s="42"/>
      <c r="P17" s="42"/>
      <c r="Q17" s="42"/>
      <c r="R17" s="42" t="s">
        <v>48</v>
      </c>
    </row>
    <row r="18" spans="1:18" ht="43.5">
      <c r="A18" s="41" t="s">
        <v>46</v>
      </c>
      <c r="B18" s="13" t="s">
        <v>19</v>
      </c>
      <c r="C18" s="27" t="s">
        <v>23</v>
      </c>
      <c r="D18" s="42"/>
      <c r="E18" s="42"/>
      <c r="F18" s="42"/>
      <c r="G18" s="42"/>
      <c r="H18" s="42"/>
      <c r="I18" s="42"/>
      <c r="J18" s="42" t="s">
        <v>49</v>
      </c>
      <c r="K18" s="42" t="s">
        <v>50</v>
      </c>
      <c r="L18" s="44"/>
      <c r="M18" s="42"/>
      <c r="N18" s="42"/>
      <c r="O18" s="42"/>
      <c r="P18" s="42"/>
      <c r="Q18" s="42"/>
      <c r="R18" s="42" t="s">
        <v>48</v>
      </c>
    </row>
    <row r="19" spans="1:18" ht="29.25">
      <c r="A19" s="41" t="s">
        <v>46</v>
      </c>
      <c r="B19" s="9" t="s">
        <v>26</v>
      </c>
      <c r="C19" s="26" t="s">
        <v>27</v>
      </c>
      <c r="D19" s="42"/>
      <c r="E19" s="42"/>
      <c r="F19" s="42"/>
      <c r="G19" s="42"/>
      <c r="H19" s="42"/>
      <c r="I19" s="42"/>
      <c r="J19" s="42"/>
      <c r="K19" s="42"/>
      <c r="L19" s="42">
        <v>6</v>
      </c>
      <c r="M19" s="42">
        <f>+L19/4</f>
        <v>1.5</v>
      </c>
      <c r="N19" s="42"/>
      <c r="O19" s="42"/>
      <c r="P19" s="42"/>
      <c r="Q19" s="42"/>
      <c r="R19" s="42" t="s">
        <v>48</v>
      </c>
    </row>
    <row r="20" spans="1:18" ht="29.25">
      <c r="A20" s="41" t="s">
        <v>46</v>
      </c>
      <c r="B20" s="23" t="s">
        <v>28</v>
      </c>
      <c r="C20" s="28" t="s">
        <v>29</v>
      </c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5">
        <f>(42+1)/G17</f>
        <v>2.7493606138107418E-2</v>
      </c>
      <c r="O20" s="42"/>
      <c r="P20" s="42"/>
      <c r="Q20" s="42"/>
      <c r="R20" s="42" t="s">
        <v>48</v>
      </c>
    </row>
    <row r="21" spans="1:18" ht="43.5">
      <c r="A21" s="41" t="s">
        <v>46</v>
      </c>
      <c r="B21" s="9" t="s">
        <v>30</v>
      </c>
      <c r="C21" s="26" t="s">
        <v>31</v>
      </c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>
        <v>8</v>
      </c>
      <c r="P21" s="45">
        <f>+O21/L19</f>
        <v>1.3333333333333333</v>
      </c>
      <c r="Q21" s="42"/>
      <c r="R21" s="42" t="s">
        <v>48</v>
      </c>
    </row>
    <row r="22" spans="1:18" ht="43.5">
      <c r="A22" s="41" t="s">
        <v>46</v>
      </c>
      <c r="B22" s="9" t="s">
        <v>33</v>
      </c>
      <c r="C22" s="26" t="s">
        <v>34</v>
      </c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>
        <v>2</v>
      </c>
      <c r="R22" s="42" t="s">
        <v>48</v>
      </c>
    </row>
    <row r="23" spans="1:18" ht="29.25">
      <c r="A23" s="41" t="s">
        <v>51</v>
      </c>
      <c r="B23" s="9" t="s">
        <v>19</v>
      </c>
      <c r="C23" s="26" t="s">
        <v>20</v>
      </c>
      <c r="D23" s="31">
        <v>5789</v>
      </c>
      <c r="E23" s="31" t="s">
        <v>47</v>
      </c>
      <c r="F23" s="31" t="s">
        <v>36</v>
      </c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42" t="s">
        <v>48</v>
      </c>
    </row>
    <row r="24" spans="1:18" ht="29.25">
      <c r="A24" s="41" t="s">
        <v>51</v>
      </c>
      <c r="B24" s="9" t="s">
        <v>19</v>
      </c>
      <c r="C24" s="26" t="s">
        <v>22</v>
      </c>
      <c r="D24" s="32"/>
      <c r="E24" s="32"/>
      <c r="F24" s="32"/>
      <c r="G24" s="32">
        <v>645</v>
      </c>
      <c r="H24" s="32">
        <f>468+715</f>
        <v>1183</v>
      </c>
      <c r="I24" s="33">
        <f>+(G24-H24)/H24</f>
        <v>-0.45477599323753171</v>
      </c>
      <c r="J24" s="32"/>
      <c r="K24" s="32"/>
      <c r="L24" s="32"/>
      <c r="M24" s="32"/>
      <c r="N24" s="32"/>
      <c r="O24" s="32"/>
      <c r="P24" s="32"/>
      <c r="Q24" s="32"/>
      <c r="R24" s="42" t="s">
        <v>48</v>
      </c>
    </row>
    <row r="25" spans="1:18" ht="29.25">
      <c r="A25" s="41" t="s">
        <v>51</v>
      </c>
      <c r="B25" s="13" t="s">
        <v>19</v>
      </c>
      <c r="C25" s="27" t="s">
        <v>23</v>
      </c>
      <c r="D25" s="32"/>
      <c r="E25" s="32"/>
      <c r="F25" s="32"/>
      <c r="G25" s="32"/>
      <c r="H25" s="32"/>
      <c r="I25" s="32"/>
      <c r="J25" s="32" t="s">
        <v>39</v>
      </c>
      <c r="K25" s="39" t="s">
        <v>52</v>
      </c>
      <c r="L25" s="32"/>
      <c r="M25" s="32"/>
      <c r="N25" s="32"/>
      <c r="O25" s="32"/>
      <c r="P25" s="32"/>
      <c r="Q25" s="32"/>
      <c r="R25" s="42" t="s">
        <v>48</v>
      </c>
    </row>
    <row r="26" spans="1:18" ht="29.25">
      <c r="A26" s="41" t="s">
        <v>51</v>
      </c>
      <c r="B26" s="9" t="s">
        <v>26</v>
      </c>
      <c r="C26" s="26" t="s">
        <v>27</v>
      </c>
      <c r="D26" s="32"/>
      <c r="E26" s="32"/>
      <c r="F26" s="32"/>
      <c r="G26" s="32"/>
      <c r="H26" s="32"/>
      <c r="I26" s="32"/>
      <c r="J26" s="32"/>
      <c r="K26" s="32"/>
      <c r="L26" s="32">
        <v>3</v>
      </c>
      <c r="M26" s="32">
        <f>+L26/4</f>
        <v>0.75</v>
      </c>
      <c r="N26" s="32"/>
      <c r="O26" s="32"/>
      <c r="P26" s="32"/>
      <c r="Q26" s="32"/>
      <c r="R26" s="42" t="s">
        <v>48</v>
      </c>
    </row>
    <row r="27" spans="1:18" ht="29.25">
      <c r="A27" s="41" t="s">
        <v>51</v>
      </c>
      <c r="B27" s="23" t="s">
        <v>28</v>
      </c>
      <c r="C27" s="28" t="s">
        <v>29</v>
      </c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4">
        <f>(126+3+4)/G24</f>
        <v>0.20620155038759691</v>
      </c>
      <c r="O27" s="32"/>
      <c r="P27" s="32"/>
      <c r="Q27" s="32"/>
      <c r="R27" s="42" t="s">
        <v>48</v>
      </c>
    </row>
    <row r="28" spans="1:18" ht="43.5">
      <c r="A28" s="41" t="s">
        <v>51</v>
      </c>
      <c r="B28" s="9" t="s">
        <v>30</v>
      </c>
      <c r="C28" s="26" t="s">
        <v>31</v>
      </c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>
        <v>2</v>
      </c>
      <c r="P28" s="34">
        <f>+O28/L26</f>
        <v>0.66666666666666663</v>
      </c>
      <c r="Q28" s="32"/>
      <c r="R28" s="42" t="s">
        <v>48</v>
      </c>
    </row>
    <row r="29" spans="1:18" ht="43.5">
      <c r="A29" s="41" t="s">
        <v>51</v>
      </c>
      <c r="B29" s="9" t="s">
        <v>33</v>
      </c>
      <c r="C29" s="26" t="s">
        <v>34</v>
      </c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>
        <v>3</v>
      </c>
      <c r="R29" s="42" t="s">
        <v>48</v>
      </c>
    </row>
    <row r="30" spans="1:18" ht="29.25">
      <c r="A30" s="41" t="s">
        <v>53</v>
      </c>
      <c r="B30" s="9" t="s">
        <v>19</v>
      </c>
      <c r="C30" s="26" t="s">
        <v>20</v>
      </c>
      <c r="D30" s="36">
        <v>3590</v>
      </c>
      <c r="E30" s="36" t="s">
        <v>47</v>
      </c>
      <c r="F30" s="36" t="s">
        <v>36</v>
      </c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42" t="s">
        <v>48</v>
      </c>
    </row>
    <row r="31" spans="1:18" ht="29.25">
      <c r="A31" s="41" t="s">
        <v>53</v>
      </c>
      <c r="B31" s="9" t="s">
        <v>19</v>
      </c>
      <c r="C31" s="26" t="s">
        <v>22</v>
      </c>
      <c r="D31" s="36"/>
      <c r="E31" s="36"/>
      <c r="F31" s="36"/>
      <c r="G31" s="36">
        <f>629+1038+978+1862</f>
        <v>4507</v>
      </c>
      <c r="H31" s="36">
        <f>894+726+843</f>
        <v>2463</v>
      </c>
      <c r="I31" s="37">
        <f>+(G31-H31)/H31</f>
        <v>0.82988225740966304</v>
      </c>
      <c r="J31" s="36"/>
      <c r="K31" s="36"/>
      <c r="L31" s="36"/>
      <c r="M31" s="36"/>
      <c r="N31" s="36"/>
      <c r="O31" s="36"/>
      <c r="P31" s="36"/>
      <c r="Q31" s="36"/>
      <c r="R31" s="42" t="s">
        <v>48</v>
      </c>
    </row>
    <row r="32" spans="1:18" ht="29.25">
      <c r="A32" s="41" t="s">
        <v>53</v>
      </c>
      <c r="B32" s="13" t="s">
        <v>19</v>
      </c>
      <c r="C32" s="27" t="s">
        <v>23</v>
      </c>
      <c r="D32" s="36"/>
      <c r="E32" s="36"/>
      <c r="F32" s="36"/>
      <c r="G32" s="36"/>
      <c r="H32" s="36"/>
      <c r="I32" s="36"/>
      <c r="J32" s="36" t="s">
        <v>39</v>
      </c>
      <c r="K32" s="36"/>
      <c r="L32" s="36"/>
      <c r="M32" s="36"/>
      <c r="N32" s="36"/>
      <c r="O32" s="36"/>
      <c r="P32" s="36"/>
      <c r="Q32" s="36"/>
      <c r="R32" s="42" t="s">
        <v>48</v>
      </c>
    </row>
    <row r="33" spans="1:18" ht="43.5">
      <c r="A33" s="41" t="s">
        <v>53</v>
      </c>
      <c r="B33" s="9" t="s">
        <v>26</v>
      </c>
      <c r="C33" s="26" t="s">
        <v>27</v>
      </c>
      <c r="D33" s="36"/>
      <c r="E33" s="36"/>
      <c r="F33" s="36"/>
      <c r="G33" s="36"/>
      <c r="H33" s="36"/>
      <c r="I33" s="36"/>
      <c r="J33" s="36"/>
      <c r="K33" s="40" t="s">
        <v>54</v>
      </c>
      <c r="L33" s="36">
        <v>11</v>
      </c>
      <c r="M33" s="36">
        <f>+L33/4</f>
        <v>2.75</v>
      </c>
      <c r="N33" s="36"/>
      <c r="O33" s="36"/>
      <c r="P33" s="36"/>
      <c r="Q33" s="36"/>
      <c r="R33" s="42" t="s">
        <v>48</v>
      </c>
    </row>
    <row r="34" spans="1:18" ht="29.25">
      <c r="A34" s="41" t="s">
        <v>53</v>
      </c>
      <c r="B34" s="23" t="s">
        <v>28</v>
      </c>
      <c r="C34" s="28" t="s">
        <v>29</v>
      </c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8">
        <f>(94+4+5)/G31</f>
        <v>2.285333925005547E-2</v>
      </c>
      <c r="O34" s="36"/>
      <c r="P34" s="36"/>
      <c r="Q34" s="36"/>
      <c r="R34" s="42" t="s">
        <v>48</v>
      </c>
    </row>
    <row r="35" spans="1:18" ht="43.5">
      <c r="A35" s="41" t="s">
        <v>53</v>
      </c>
      <c r="B35" s="9" t="s">
        <v>30</v>
      </c>
      <c r="C35" s="26" t="s">
        <v>31</v>
      </c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>
        <v>32</v>
      </c>
      <c r="P35" s="38">
        <f>+O35/L33</f>
        <v>2.9090909090909092</v>
      </c>
      <c r="Q35" s="36"/>
      <c r="R35" s="42" t="s">
        <v>48</v>
      </c>
    </row>
    <row r="36" spans="1:18" ht="43.5">
      <c r="A36" s="41" t="s">
        <v>53</v>
      </c>
      <c r="B36" s="9" t="s">
        <v>33</v>
      </c>
      <c r="C36" s="26" t="s">
        <v>34</v>
      </c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>
        <v>3</v>
      </c>
      <c r="R36" s="47" t="s">
        <v>48</v>
      </c>
    </row>
    <row r="37" spans="1:18" ht="29.25">
      <c r="A37" s="41" t="s">
        <v>55</v>
      </c>
      <c r="B37" s="9" t="s">
        <v>19</v>
      </c>
      <c r="C37" s="26" t="s">
        <v>20</v>
      </c>
      <c r="D37" s="50">
        <v>1075</v>
      </c>
      <c r="E37" s="57" t="s">
        <v>47</v>
      </c>
      <c r="F37" s="50" t="s">
        <v>36</v>
      </c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 t="s">
        <v>48</v>
      </c>
    </row>
    <row r="38" spans="1:18" ht="29.25">
      <c r="A38" s="41" t="s">
        <v>55</v>
      </c>
      <c r="B38" s="9" t="s">
        <v>19</v>
      </c>
      <c r="C38" s="26" t="s">
        <v>22</v>
      </c>
      <c r="D38" s="50"/>
      <c r="E38" s="57"/>
      <c r="F38" s="50"/>
      <c r="G38" s="50">
        <f>3432+1323+1744+2279+2259+2819+2856+2656</f>
        <v>19368</v>
      </c>
      <c r="H38" s="50">
        <f>2698+4462</f>
        <v>7160</v>
      </c>
      <c r="I38" s="48">
        <f>+(G38-H38)/H38</f>
        <v>1.7050279329608939</v>
      </c>
      <c r="J38" s="50"/>
      <c r="K38" s="50"/>
      <c r="L38" s="50"/>
      <c r="M38" s="50"/>
      <c r="N38" s="50"/>
      <c r="O38" s="50"/>
      <c r="P38" s="50"/>
      <c r="Q38" s="50"/>
      <c r="R38" s="50" t="s">
        <v>48</v>
      </c>
    </row>
    <row r="39" spans="1:18" ht="29.25">
      <c r="A39" s="41" t="s">
        <v>55</v>
      </c>
      <c r="B39" s="13" t="s">
        <v>19</v>
      </c>
      <c r="C39" s="27" t="s">
        <v>23</v>
      </c>
      <c r="D39" s="50"/>
      <c r="E39" s="57"/>
      <c r="F39" s="50"/>
      <c r="G39" s="50"/>
      <c r="H39" s="50"/>
      <c r="I39" s="50"/>
      <c r="J39" s="50" t="s">
        <v>39</v>
      </c>
      <c r="K39" s="50" t="s">
        <v>56</v>
      </c>
      <c r="L39" s="50"/>
      <c r="M39" s="50"/>
      <c r="N39" s="50"/>
      <c r="O39" s="50"/>
      <c r="P39" s="50"/>
      <c r="Q39" s="50"/>
      <c r="R39" s="50" t="s">
        <v>48</v>
      </c>
    </row>
    <row r="40" spans="1:18" ht="29.25">
      <c r="A40" s="41" t="s">
        <v>55</v>
      </c>
      <c r="B40" s="9" t="s">
        <v>26</v>
      </c>
      <c r="C40" s="26" t="s">
        <v>27</v>
      </c>
      <c r="D40" s="50"/>
      <c r="E40" s="57"/>
      <c r="F40" s="50"/>
      <c r="G40" s="50"/>
      <c r="H40" s="50"/>
      <c r="I40" s="50"/>
      <c r="J40" s="50"/>
      <c r="K40" s="50"/>
      <c r="L40" s="50">
        <v>12</v>
      </c>
      <c r="M40" s="50">
        <f>+L40/4</f>
        <v>3</v>
      </c>
      <c r="N40" s="50"/>
      <c r="O40" s="50"/>
      <c r="P40" s="50"/>
      <c r="Q40" s="50"/>
      <c r="R40" s="50" t="s">
        <v>48</v>
      </c>
    </row>
    <row r="41" spans="1:18" ht="29.25">
      <c r="A41" s="41" t="s">
        <v>55</v>
      </c>
      <c r="B41" s="23" t="s">
        <v>28</v>
      </c>
      <c r="C41" s="28" t="s">
        <v>29</v>
      </c>
      <c r="D41" s="50"/>
      <c r="E41" s="57"/>
      <c r="F41" s="50"/>
      <c r="G41" s="50"/>
      <c r="H41" s="50"/>
      <c r="I41" s="50"/>
      <c r="J41" s="50"/>
      <c r="K41" s="50"/>
      <c r="L41" s="50"/>
      <c r="M41" s="50"/>
      <c r="N41" s="49">
        <f>3432/G38</f>
        <v>0.17719950433705081</v>
      </c>
      <c r="O41" s="50"/>
      <c r="P41" s="50"/>
      <c r="Q41" s="50"/>
      <c r="R41" s="50" t="s">
        <v>48</v>
      </c>
    </row>
    <row r="42" spans="1:18" ht="43.5">
      <c r="A42" s="41" t="s">
        <v>55</v>
      </c>
      <c r="B42" s="9" t="s">
        <v>30</v>
      </c>
      <c r="C42" s="26" t="s">
        <v>31</v>
      </c>
      <c r="D42" s="50"/>
      <c r="E42" s="57"/>
      <c r="F42" s="50"/>
      <c r="G42" s="50"/>
      <c r="H42" s="50"/>
      <c r="I42" s="50"/>
      <c r="J42" s="50"/>
      <c r="K42" s="50"/>
      <c r="L42" s="50"/>
      <c r="M42" s="50"/>
      <c r="N42" s="50"/>
      <c r="O42" s="50">
        <v>21</v>
      </c>
      <c r="P42" s="49">
        <f>+O42/L40</f>
        <v>1.75</v>
      </c>
      <c r="Q42" s="50"/>
      <c r="R42" s="50" t="s">
        <v>48</v>
      </c>
    </row>
    <row r="43" spans="1:18" ht="43.5">
      <c r="A43" s="41" t="s">
        <v>55</v>
      </c>
      <c r="B43" s="9" t="s">
        <v>33</v>
      </c>
      <c r="C43" s="26" t="s">
        <v>34</v>
      </c>
      <c r="D43" s="50"/>
      <c r="E43" s="58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>
        <v>2</v>
      </c>
      <c r="R43" s="54" t="s">
        <v>48</v>
      </c>
    </row>
    <row r="44" spans="1:18" ht="29.25">
      <c r="A44" s="62" t="s">
        <v>57</v>
      </c>
      <c r="B44" s="9" t="s">
        <v>19</v>
      </c>
      <c r="C44" s="26" t="s">
        <v>20</v>
      </c>
      <c r="D44" s="59">
        <v>255</v>
      </c>
      <c r="E44" s="60" t="s">
        <v>47</v>
      </c>
      <c r="F44" s="61" t="s">
        <v>36</v>
      </c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 t="s">
        <v>48</v>
      </c>
    </row>
    <row r="45" spans="1:18" ht="29.25">
      <c r="A45" s="62" t="s">
        <v>57</v>
      </c>
      <c r="B45" s="9" t="s">
        <v>19</v>
      </c>
      <c r="C45" s="26" t="s">
        <v>22</v>
      </c>
      <c r="D45" s="61"/>
      <c r="E45" s="60"/>
      <c r="F45" s="61"/>
      <c r="G45" s="61">
        <v>92</v>
      </c>
      <c r="H45" s="61">
        <f>1135+619</f>
        <v>1754</v>
      </c>
      <c r="I45" s="55">
        <f>+(G45-H45)/H45</f>
        <v>-0.94754846066134546</v>
      </c>
      <c r="J45" s="61"/>
      <c r="K45" s="61"/>
      <c r="L45" s="61"/>
      <c r="M45" s="61"/>
      <c r="N45" s="61"/>
      <c r="O45" s="61"/>
      <c r="P45" s="61"/>
      <c r="Q45" s="61"/>
      <c r="R45" s="61" t="s">
        <v>48</v>
      </c>
    </row>
    <row r="46" spans="1:18" ht="29.25">
      <c r="A46" s="62" t="s">
        <v>57</v>
      </c>
      <c r="B46" s="13" t="s">
        <v>19</v>
      </c>
      <c r="C46" s="27" t="s">
        <v>23</v>
      </c>
      <c r="D46" s="61"/>
      <c r="E46" s="60"/>
      <c r="F46" s="61"/>
      <c r="G46" s="61"/>
      <c r="H46" s="61"/>
      <c r="I46" s="61"/>
      <c r="J46" s="61" t="s">
        <v>39</v>
      </c>
      <c r="K46" s="61" t="s">
        <v>58</v>
      </c>
      <c r="L46" s="61"/>
      <c r="M46" s="61"/>
      <c r="N46" s="61"/>
      <c r="O46" s="61"/>
      <c r="P46" s="61"/>
      <c r="Q46" s="61"/>
      <c r="R46" s="61" t="s">
        <v>48</v>
      </c>
    </row>
    <row r="47" spans="1:18" ht="29.25">
      <c r="A47" s="62" t="s">
        <v>57</v>
      </c>
      <c r="B47" s="9" t="s">
        <v>26</v>
      </c>
      <c r="C47" s="26" t="s">
        <v>27</v>
      </c>
      <c r="D47" s="61"/>
      <c r="E47" s="60"/>
      <c r="F47" s="61"/>
      <c r="G47" s="61"/>
      <c r="H47" s="61"/>
      <c r="I47" s="61"/>
      <c r="J47" s="61"/>
      <c r="K47" s="61"/>
      <c r="L47" s="61">
        <v>1</v>
      </c>
      <c r="M47" s="61">
        <f>+L47/4</f>
        <v>0.25</v>
      </c>
      <c r="N47" s="61"/>
      <c r="O47" s="61"/>
      <c r="P47" s="61"/>
      <c r="Q47" s="61"/>
      <c r="R47" s="61" t="s">
        <v>48</v>
      </c>
    </row>
    <row r="48" spans="1:18" ht="29.25">
      <c r="A48" s="62" t="s">
        <v>57</v>
      </c>
      <c r="B48" s="23" t="s">
        <v>28</v>
      </c>
      <c r="C48" s="28" t="s">
        <v>29</v>
      </c>
      <c r="D48" s="61"/>
      <c r="E48" s="60"/>
      <c r="F48" s="61"/>
      <c r="G48" s="61"/>
      <c r="H48" s="61"/>
      <c r="I48" s="61"/>
      <c r="J48" s="61"/>
      <c r="K48" s="61"/>
      <c r="L48" s="61"/>
      <c r="M48" s="61"/>
      <c r="N48" s="56">
        <f>4/G45</f>
        <v>4.3478260869565216E-2</v>
      </c>
      <c r="O48" s="61"/>
      <c r="P48" s="61"/>
      <c r="Q48" s="61"/>
      <c r="R48" s="61" t="s">
        <v>48</v>
      </c>
    </row>
    <row r="49" spans="1:18" ht="43.5">
      <c r="A49" s="62" t="s">
        <v>57</v>
      </c>
      <c r="B49" s="9" t="s">
        <v>30</v>
      </c>
      <c r="C49" s="26" t="s">
        <v>31</v>
      </c>
      <c r="D49" s="61"/>
      <c r="E49" s="60"/>
      <c r="F49" s="61"/>
      <c r="G49" s="61"/>
      <c r="H49" s="61"/>
      <c r="I49" s="61"/>
      <c r="J49" s="61"/>
      <c r="K49" s="61"/>
      <c r="L49" s="61"/>
      <c r="M49" s="61"/>
      <c r="N49" s="61"/>
      <c r="O49" s="61">
        <v>0</v>
      </c>
      <c r="P49" s="56">
        <f>+O49/L47</f>
        <v>0</v>
      </c>
      <c r="Q49" s="61"/>
      <c r="R49" s="61" t="s">
        <v>48</v>
      </c>
    </row>
    <row r="50" spans="1:18" ht="43.5">
      <c r="A50" s="62" t="s">
        <v>57</v>
      </c>
      <c r="B50" s="9" t="s">
        <v>33</v>
      </c>
      <c r="C50" s="26" t="s">
        <v>34</v>
      </c>
      <c r="D50" s="61"/>
      <c r="E50" s="60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>
        <v>1</v>
      </c>
      <c r="R50" s="61" t="s">
        <v>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7"/>
  <sheetViews>
    <sheetView workbookViewId="0">
      <pane ySplit="1" topLeftCell="B2" activePane="bottomLeft" state="frozen"/>
      <selection pane="bottomLeft" activeCell="B59" sqref="B59"/>
    </sheetView>
  </sheetViews>
  <sheetFormatPr defaultRowHeight="15"/>
  <cols>
    <col min="1" max="1" width="22.42578125" bestFit="1" customWidth="1"/>
    <col min="2" max="2" width="31.85546875" bestFit="1" customWidth="1"/>
    <col min="3" max="3" width="21.7109375" bestFit="1" customWidth="1"/>
    <col min="4" max="4" width="13.42578125" bestFit="1" customWidth="1"/>
    <col min="5" max="5" width="16.85546875" style="5" bestFit="1" customWidth="1"/>
    <col min="6" max="6" width="10.7109375" bestFit="1" customWidth="1"/>
    <col min="7" max="7" width="5.5703125" bestFit="1" customWidth="1"/>
    <col min="8" max="8" width="12.28515625" bestFit="1" customWidth="1"/>
    <col min="9" max="11" width="12" customWidth="1"/>
    <col min="12" max="12" width="9.140625" customWidth="1"/>
    <col min="13" max="13" width="24.42578125" customWidth="1"/>
    <col min="14" max="14" width="22.140625" bestFit="1" customWidth="1"/>
  </cols>
  <sheetData>
    <row r="1" spans="1:14">
      <c r="A1" s="2" t="s">
        <v>0</v>
      </c>
      <c r="B1" s="2" t="s">
        <v>1</v>
      </c>
      <c r="C1" s="2" t="s">
        <v>2</v>
      </c>
      <c r="D1" s="2" t="s">
        <v>59</v>
      </c>
      <c r="E1" s="2" t="s">
        <v>60</v>
      </c>
      <c r="F1" s="2" t="s">
        <v>20</v>
      </c>
      <c r="G1" s="2" t="s">
        <v>61</v>
      </c>
      <c r="H1" s="2" t="s">
        <v>62</v>
      </c>
      <c r="I1" s="2" t="s">
        <v>63</v>
      </c>
      <c r="J1" s="2" t="s">
        <v>64</v>
      </c>
      <c r="K1" s="2" t="s">
        <v>39</v>
      </c>
      <c r="L1" s="2" t="s">
        <v>65</v>
      </c>
      <c r="M1" s="2" t="s">
        <v>66</v>
      </c>
      <c r="N1" s="2" t="s">
        <v>17</v>
      </c>
    </row>
    <row r="2" spans="1:14">
      <c r="A2" t="s">
        <v>18</v>
      </c>
      <c r="B2" t="s">
        <v>19</v>
      </c>
      <c r="C2" t="s">
        <v>20</v>
      </c>
      <c r="D2">
        <v>1591</v>
      </c>
      <c r="N2" t="s">
        <v>21</v>
      </c>
    </row>
    <row r="3" spans="1:14">
      <c r="A3" t="s">
        <v>67</v>
      </c>
      <c r="B3" t="s">
        <v>19</v>
      </c>
      <c r="C3" t="s">
        <v>20</v>
      </c>
      <c r="D3">
        <v>17398</v>
      </c>
      <c r="N3" t="s">
        <v>21</v>
      </c>
    </row>
    <row r="4" spans="1:14">
      <c r="A4" t="s">
        <v>68</v>
      </c>
      <c r="B4" t="s">
        <v>19</v>
      </c>
      <c r="C4" t="s">
        <v>20</v>
      </c>
      <c r="D4">
        <v>1074</v>
      </c>
      <c r="N4" t="s">
        <v>21</v>
      </c>
    </row>
    <row r="5" spans="1:14">
      <c r="A5" t="s">
        <v>69</v>
      </c>
      <c r="B5" t="s">
        <v>19</v>
      </c>
      <c r="C5" t="s">
        <v>20</v>
      </c>
      <c r="D5">
        <v>5789</v>
      </c>
      <c r="N5" t="s">
        <v>21</v>
      </c>
    </row>
    <row r="6" spans="1:14">
      <c r="A6" t="s">
        <v>70</v>
      </c>
      <c r="B6" t="s">
        <v>19</v>
      </c>
      <c r="C6" t="s">
        <v>20</v>
      </c>
      <c r="D6">
        <v>44755</v>
      </c>
      <c r="N6" t="s">
        <v>21</v>
      </c>
    </row>
    <row r="7" spans="1:14">
      <c r="A7" t="s">
        <v>71</v>
      </c>
      <c r="B7" t="s">
        <v>19</v>
      </c>
      <c r="C7" t="s">
        <v>20</v>
      </c>
      <c r="D7">
        <v>3588</v>
      </c>
      <c r="N7" t="s">
        <v>21</v>
      </c>
    </row>
    <row r="8" spans="1:14">
      <c r="A8" t="s">
        <v>72</v>
      </c>
      <c r="B8" t="s">
        <v>19</v>
      </c>
      <c r="C8" t="s">
        <v>20</v>
      </c>
      <c r="D8">
        <v>255</v>
      </c>
      <c r="N8" t="s">
        <v>21</v>
      </c>
    </row>
    <row r="9" spans="1:14">
      <c r="A9" t="s">
        <v>18</v>
      </c>
      <c r="B9" t="s">
        <v>73</v>
      </c>
      <c r="C9" t="s">
        <v>74</v>
      </c>
      <c r="D9" s="1"/>
      <c r="E9" s="6">
        <f>((G9+H9)/F9)</f>
        <v>4.9654305468258955E-2</v>
      </c>
      <c r="F9">
        <v>1591</v>
      </c>
      <c r="G9">
        <v>62</v>
      </c>
      <c r="H9">
        <v>17</v>
      </c>
      <c r="N9" t="s">
        <v>75</v>
      </c>
    </row>
    <row r="10" spans="1:14">
      <c r="A10" t="s">
        <v>18</v>
      </c>
      <c r="B10" t="s">
        <v>73</v>
      </c>
      <c r="C10" t="s">
        <v>74</v>
      </c>
      <c r="D10" s="1"/>
      <c r="E10" s="6">
        <f t="shared" ref="E10:E43" si="0">((G10+H10)/F10)</f>
        <v>8.4852294154619742E-2</v>
      </c>
      <c r="F10">
        <v>1591</v>
      </c>
      <c r="G10">
        <v>124</v>
      </c>
      <c r="H10">
        <v>11</v>
      </c>
      <c r="N10" t="s">
        <v>75</v>
      </c>
    </row>
    <row r="11" spans="1:14">
      <c r="A11" t="s">
        <v>18</v>
      </c>
      <c r="B11" t="s">
        <v>73</v>
      </c>
      <c r="C11" t="s">
        <v>74</v>
      </c>
      <c r="D11" s="1"/>
      <c r="E11" s="6">
        <f t="shared" si="0"/>
        <v>2.8912633563796353E-2</v>
      </c>
      <c r="F11">
        <v>1591</v>
      </c>
      <c r="G11">
        <v>33</v>
      </c>
      <c r="H11">
        <v>13</v>
      </c>
      <c r="N11" t="s">
        <v>75</v>
      </c>
    </row>
    <row r="12" spans="1:14">
      <c r="A12" t="s">
        <v>18</v>
      </c>
      <c r="B12" t="s">
        <v>73</v>
      </c>
      <c r="C12" t="s">
        <v>74</v>
      </c>
      <c r="D12" s="1"/>
      <c r="E12" s="6">
        <f t="shared" si="0"/>
        <v>1.1313639220615965E-2</v>
      </c>
      <c r="F12">
        <v>1591</v>
      </c>
      <c r="G12">
        <v>17</v>
      </c>
      <c r="H12">
        <v>1</v>
      </c>
      <c r="N12" t="s">
        <v>75</v>
      </c>
    </row>
    <row r="13" spans="1:14">
      <c r="A13" t="s">
        <v>18</v>
      </c>
      <c r="B13" t="s">
        <v>73</v>
      </c>
      <c r="C13" t="s">
        <v>74</v>
      </c>
      <c r="D13" s="1"/>
      <c r="E13" s="6">
        <f t="shared" si="0"/>
        <v>9.3023255813953487E-2</v>
      </c>
      <c r="F13">
        <v>1591</v>
      </c>
      <c r="G13">
        <v>134</v>
      </c>
      <c r="H13">
        <v>14</v>
      </c>
      <c r="N13" t="s">
        <v>75</v>
      </c>
    </row>
    <row r="14" spans="1:14">
      <c r="A14" t="s">
        <v>67</v>
      </c>
      <c r="B14" t="s">
        <v>73</v>
      </c>
      <c r="C14" t="s">
        <v>74</v>
      </c>
      <c r="D14" s="1"/>
      <c r="E14" s="6">
        <f t="shared" si="0"/>
        <v>6.6099551672606045E-3</v>
      </c>
      <c r="F14">
        <v>17398</v>
      </c>
      <c r="G14">
        <v>114</v>
      </c>
      <c r="H14">
        <v>1</v>
      </c>
      <c r="N14" t="s">
        <v>75</v>
      </c>
    </row>
    <row r="15" spans="1:14">
      <c r="A15" t="s">
        <v>67</v>
      </c>
      <c r="B15" t="s">
        <v>73</v>
      </c>
      <c r="C15" t="s">
        <v>74</v>
      </c>
      <c r="D15" s="1"/>
      <c r="E15" s="6">
        <f t="shared" si="0"/>
        <v>5.9202207150247151E-3</v>
      </c>
      <c r="F15">
        <v>17398</v>
      </c>
      <c r="G15">
        <v>102</v>
      </c>
      <c r="H15">
        <v>1</v>
      </c>
      <c r="N15" t="s">
        <v>75</v>
      </c>
    </row>
    <row r="16" spans="1:14">
      <c r="A16" t="s">
        <v>67</v>
      </c>
      <c r="B16" t="s">
        <v>73</v>
      </c>
      <c r="C16" t="s">
        <v>74</v>
      </c>
      <c r="D16" s="1"/>
      <c r="E16" s="6">
        <f t="shared" si="0"/>
        <v>8.9952868145763878E-2</v>
      </c>
      <c r="F16">
        <v>17398</v>
      </c>
      <c r="G16">
        <v>1535</v>
      </c>
      <c r="H16">
        <v>30</v>
      </c>
      <c r="N16" t="s">
        <v>75</v>
      </c>
    </row>
    <row r="17" spans="1:14">
      <c r="A17" t="s">
        <v>67</v>
      </c>
      <c r="B17" t="s">
        <v>73</v>
      </c>
      <c r="C17" t="s">
        <v>74</v>
      </c>
      <c r="D17" s="1"/>
      <c r="E17" s="6">
        <f t="shared" si="0"/>
        <v>2.6439820669042417E-3</v>
      </c>
      <c r="F17">
        <v>17398</v>
      </c>
      <c r="G17">
        <v>43</v>
      </c>
      <c r="H17">
        <v>3</v>
      </c>
      <c r="N17" t="s">
        <v>75</v>
      </c>
    </row>
    <row r="18" spans="1:14">
      <c r="A18" t="s">
        <v>67</v>
      </c>
      <c r="B18" t="s">
        <v>73</v>
      </c>
      <c r="C18" t="s">
        <v>74</v>
      </c>
      <c r="D18" s="1"/>
      <c r="E18" s="6">
        <f t="shared" si="0"/>
        <v>7.5870789745947813E-3</v>
      </c>
      <c r="F18">
        <v>17398</v>
      </c>
      <c r="G18">
        <v>124</v>
      </c>
      <c r="H18">
        <v>8</v>
      </c>
      <c r="N18" t="s">
        <v>75</v>
      </c>
    </row>
    <row r="19" spans="1:14">
      <c r="A19" t="s">
        <v>68</v>
      </c>
      <c r="B19" t="s">
        <v>73</v>
      </c>
      <c r="C19" t="s">
        <v>74</v>
      </c>
      <c r="D19" s="1"/>
      <c r="E19" s="6">
        <f t="shared" si="0"/>
        <v>1.11731843575419E-2</v>
      </c>
      <c r="F19">
        <v>1074</v>
      </c>
      <c r="G19">
        <v>0</v>
      </c>
      <c r="H19">
        <v>12</v>
      </c>
      <c r="N19" t="s">
        <v>75</v>
      </c>
    </row>
    <row r="20" spans="1:14">
      <c r="A20" t="s">
        <v>68</v>
      </c>
      <c r="B20" t="s">
        <v>73</v>
      </c>
      <c r="C20" t="s">
        <v>74</v>
      </c>
      <c r="D20" s="1"/>
      <c r="E20" s="6">
        <f t="shared" si="0"/>
        <v>0</v>
      </c>
      <c r="F20">
        <v>1074</v>
      </c>
      <c r="G20">
        <v>0</v>
      </c>
      <c r="H20">
        <v>0</v>
      </c>
      <c r="N20" t="s">
        <v>75</v>
      </c>
    </row>
    <row r="21" spans="1:14">
      <c r="A21" t="s">
        <v>68</v>
      </c>
      <c r="B21" t="s">
        <v>73</v>
      </c>
      <c r="C21" t="s">
        <v>74</v>
      </c>
      <c r="D21" s="1"/>
      <c r="E21" s="6">
        <f t="shared" si="0"/>
        <v>9.3109869646182495E-4</v>
      </c>
      <c r="F21">
        <v>1074</v>
      </c>
      <c r="G21">
        <v>0</v>
      </c>
      <c r="H21">
        <v>1</v>
      </c>
      <c r="N21" t="s">
        <v>75</v>
      </c>
    </row>
    <row r="22" spans="1:14">
      <c r="A22" t="s">
        <v>68</v>
      </c>
      <c r="B22" t="s">
        <v>73</v>
      </c>
      <c r="C22" t="s">
        <v>74</v>
      </c>
      <c r="D22" s="1"/>
      <c r="E22" s="6">
        <f t="shared" si="0"/>
        <v>2.7932960893854749E-3</v>
      </c>
      <c r="F22">
        <v>1074</v>
      </c>
      <c r="G22">
        <v>0</v>
      </c>
      <c r="H22">
        <v>3</v>
      </c>
      <c r="N22" t="s">
        <v>75</v>
      </c>
    </row>
    <row r="23" spans="1:14">
      <c r="A23" t="s">
        <v>68</v>
      </c>
      <c r="B23" t="s">
        <v>73</v>
      </c>
      <c r="C23" t="s">
        <v>74</v>
      </c>
      <c r="D23" s="1"/>
      <c r="E23" s="6">
        <f t="shared" si="0"/>
        <v>0</v>
      </c>
      <c r="F23">
        <v>1074</v>
      </c>
      <c r="G23">
        <v>0</v>
      </c>
      <c r="H23">
        <v>0</v>
      </c>
      <c r="N23" t="s">
        <v>75</v>
      </c>
    </row>
    <row r="24" spans="1:14">
      <c r="A24" t="s">
        <v>69</v>
      </c>
      <c r="B24" t="s">
        <v>73</v>
      </c>
      <c r="C24" t="s">
        <v>74</v>
      </c>
      <c r="D24" s="1"/>
      <c r="E24" s="6">
        <f t="shared" si="0"/>
        <v>6.7369148384867853E-3</v>
      </c>
      <c r="F24">
        <v>5789</v>
      </c>
      <c r="G24">
        <v>39</v>
      </c>
      <c r="H24">
        <v>0</v>
      </c>
      <c r="N24" t="s">
        <v>75</v>
      </c>
    </row>
    <row r="25" spans="1:14">
      <c r="A25" t="s">
        <v>69</v>
      </c>
      <c r="B25" t="s">
        <v>73</v>
      </c>
      <c r="C25" t="s">
        <v>74</v>
      </c>
      <c r="D25" s="1"/>
      <c r="E25" s="6">
        <f t="shared" si="0"/>
        <v>1.554672655035412E-3</v>
      </c>
      <c r="F25">
        <v>5789</v>
      </c>
      <c r="G25">
        <v>9</v>
      </c>
      <c r="H25">
        <v>0</v>
      </c>
      <c r="N25" t="s">
        <v>75</v>
      </c>
    </row>
    <row r="26" spans="1:14">
      <c r="A26" t="s">
        <v>69</v>
      </c>
      <c r="B26" t="s">
        <v>73</v>
      </c>
      <c r="C26" t="s">
        <v>74</v>
      </c>
      <c r="D26" s="1"/>
      <c r="E26" s="6">
        <f t="shared" si="0"/>
        <v>1.7274140611504577E-4</v>
      </c>
      <c r="F26">
        <v>5789</v>
      </c>
      <c r="G26">
        <v>0</v>
      </c>
      <c r="H26">
        <v>1</v>
      </c>
      <c r="N26" t="s">
        <v>75</v>
      </c>
    </row>
    <row r="27" spans="1:14">
      <c r="A27" t="s">
        <v>69</v>
      </c>
      <c r="B27" t="s">
        <v>73</v>
      </c>
      <c r="C27" t="s">
        <v>74</v>
      </c>
      <c r="D27" s="1"/>
      <c r="E27" s="6">
        <f t="shared" si="0"/>
        <v>9.1552945240974265E-3</v>
      </c>
      <c r="F27">
        <v>5789</v>
      </c>
      <c r="G27">
        <v>53</v>
      </c>
      <c r="H27">
        <v>0</v>
      </c>
      <c r="N27" t="s">
        <v>75</v>
      </c>
    </row>
    <row r="28" spans="1:14">
      <c r="A28" t="s">
        <v>69</v>
      </c>
      <c r="B28" t="s">
        <v>73</v>
      </c>
      <c r="C28" t="s">
        <v>74</v>
      </c>
      <c r="D28" s="1"/>
      <c r="E28" s="6">
        <f t="shared" si="0"/>
        <v>1.554672655035412E-3</v>
      </c>
      <c r="F28">
        <v>5789</v>
      </c>
      <c r="G28">
        <v>9</v>
      </c>
      <c r="H28">
        <v>0</v>
      </c>
      <c r="N28" t="s">
        <v>75</v>
      </c>
    </row>
    <row r="29" spans="1:14">
      <c r="A29" t="s">
        <v>70</v>
      </c>
      <c r="B29" t="s">
        <v>73</v>
      </c>
      <c r="C29" t="s">
        <v>74</v>
      </c>
      <c r="D29" s="1"/>
      <c r="E29" s="6">
        <f t="shared" si="0"/>
        <v>4.468774438610211E-5</v>
      </c>
      <c r="F29">
        <v>44755</v>
      </c>
      <c r="G29">
        <v>2</v>
      </c>
      <c r="H29">
        <v>0</v>
      </c>
      <c r="N29" t="s">
        <v>75</v>
      </c>
    </row>
    <row r="30" spans="1:14">
      <c r="A30" t="s">
        <v>70</v>
      </c>
      <c r="B30" t="s">
        <v>73</v>
      </c>
      <c r="C30" t="s">
        <v>74</v>
      </c>
      <c r="D30" s="1"/>
      <c r="E30" s="6">
        <f t="shared" si="0"/>
        <v>1.1395374818456039E-3</v>
      </c>
      <c r="F30">
        <v>44755</v>
      </c>
      <c r="G30">
        <v>51</v>
      </c>
      <c r="H30">
        <v>0</v>
      </c>
      <c r="N30" t="s">
        <v>75</v>
      </c>
    </row>
    <row r="31" spans="1:14">
      <c r="A31" t="s">
        <v>70</v>
      </c>
      <c r="B31" t="s">
        <v>73</v>
      </c>
      <c r="C31" t="s">
        <v>74</v>
      </c>
      <c r="D31" s="1"/>
      <c r="E31" s="6">
        <f t="shared" si="0"/>
        <v>2.4801698134286673E-3</v>
      </c>
      <c r="F31">
        <v>44755</v>
      </c>
      <c r="G31">
        <v>111</v>
      </c>
      <c r="H31">
        <v>0</v>
      </c>
      <c r="N31" t="s">
        <v>75</v>
      </c>
    </row>
    <row r="32" spans="1:14">
      <c r="A32" t="s">
        <v>70</v>
      </c>
      <c r="B32" t="s">
        <v>73</v>
      </c>
      <c r="C32" t="s">
        <v>74</v>
      </c>
      <c r="D32" s="1"/>
      <c r="E32" s="6">
        <f t="shared" si="0"/>
        <v>1.2065690984247571E-3</v>
      </c>
      <c r="F32">
        <v>44755</v>
      </c>
      <c r="G32">
        <v>54</v>
      </c>
      <c r="H32">
        <v>0</v>
      </c>
      <c r="N32" t="s">
        <v>75</v>
      </c>
    </row>
    <row r="33" spans="1:14">
      <c r="A33" t="s">
        <v>70</v>
      </c>
      <c r="B33" t="s">
        <v>73</v>
      </c>
      <c r="C33" t="s">
        <v>74</v>
      </c>
      <c r="D33" s="1"/>
      <c r="E33" s="6">
        <f t="shared" si="0"/>
        <v>1.564071053513574E-3</v>
      </c>
      <c r="F33">
        <v>44755</v>
      </c>
      <c r="G33">
        <v>68</v>
      </c>
      <c r="H33">
        <v>2</v>
      </c>
      <c r="N33" t="s">
        <v>75</v>
      </c>
    </row>
    <row r="34" spans="1:14">
      <c r="A34" t="s">
        <v>71</v>
      </c>
      <c r="B34" t="s">
        <v>73</v>
      </c>
      <c r="C34" t="s">
        <v>74</v>
      </c>
      <c r="D34" s="1"/>
      <c r="E34" s="6">
        <f t="shared" si="0"/>
        <v>8.6399108138238579E-3</v>
      </c>
      <c r="F34">
        <v>3588</v>
      </c>
      <c r="G34">
        <v>29</v>
      </c>
      <c r="H34">
        <v>2</v>
      </c>
      <c r="N34" t="s">
        <v>75</v>
      </c>
    </row>
    <row r="35" spans="1:14">
      <c r="A35" t="s">
        <v>71</v>
      </c>
      <c r="B35" t="s">
        <v>73</v>
      </c>
      <c r="C35" t="s">
        <v>74</v>
      </c>
      <c r="D35" s="1"/>
      <c r="E35" s="6">
        <f t="shared" si="0"/>
        <v>4.180602006688963E-3</v>
      </c>
      <c r="F35">
        <v>3588</v>
      </c>
      <c r="G35">
        <v>15</v>
      </c>
      <c r="H35">
        <v>0</v>
      </c>
      <c r="N35" t="s">
        <v>75</v>
      </c>
    </row>
    <row r="36" spans="1:14">
      <c r="A36" t="s">
        <v>71</v>
      </c>
      <c r="B36" t="s">
        <v>73</v>
      </c>
      <c r="C36" t="s">
        <v>74</v>
      </c>
      <c r="D36" s="1"/>
      <c r="E36" s="6">
        <f t="shared" si="0"/>
        <v>6.967670011148272E-3</v>
      </c>
      <c r="F36">
        <v>3588</v>
      </c>
      <c r="G36">
        <v>25</v>
      </c>
      <c r="H36">
        <v>0</v>
      </c>
      <c r="N36" t="s">
        <v>75</v>
      </c>
    </row>
    <row r="37" spans="1:14">
      <c r="A37" t="s">
        <v>71</v>
      </c>
      <c r="B37" t="s">
        <v>73</v>
      </c>
      <c r="C37" t="s">
        <v>74</v>
      </c>
      <c r="D37" s="1"/>
      <c r="E37" s="6">
        <f t="shared" si="0"/>
        <v>5.5741360089186179E-3</v>
      </c>
      <c r="F37">
        <v>3588</v>
      </c>
      <c r="G37">
        <v>20</v>
      </c>
      <c r="H37">
        <v>0</v>
      </c>
      <c r="N37" t="s">
        <v>75</v>
      </c>
    </row>
    <row r="38" spans="1:14">
      <c r="A38" t="s">
        <v>71</v>
      </c>
      <c r="B38" t="s">
        <v>73</v>
      </c>
      <c r="C38" t="s">
        <v>74</v>
      </c>
      <c r="D38" s="1"/>
      <c r="E38" s="6">
        <f t="shared" si="0"/>
        <v>6.688963210702341E-3</v>
      </c>
      <c r="F38">
        <v>3588</v>
      </c>
      <c r="G38">
        <v>24</v>
      </c>
      <c r="H38">
        <v>0</v>
      </c>
      <c r="N38" t="s">
        <v>75</v>
      </c>
    </row>
    <row r="39" spans="1:14">
      <c r="A39" t="s">
        <v>72</v>
      </c>
      <c r="B39" t="s">
        <v>73</v>
      </c>
      <c r="C39" t="s">
        <v>74</v>
      </c>
      <c r="D39" s="1"/>
      <c r="E39" s="6">
        <f t="shared" si="0"/>
        <v>1.5686274509803921E-2</v>
      </c>
      <c r="F39">
        <v>255</v>
      </c>
      <c r="G39">
        <v>4</v>
      </c>
      <c r="H39">
        <v>0</v>
      </c>
      <c r="N39" t="s">
        <v>75</v>
      </c>
    </row>
    <row r="40" spans="1:14">
      <c r="A40" t="s">
        <v>72</v>
      </c>
      <c r="B40" t="s">
        <v>73</v>
      </c>
      <c r="C40" t="s">
        <v>74</v>
      </c>
      <c r="D40" s="1"/>
      <c r="E40" s="6">
        <f t="shared" si="0"/>
        <v>2.7450980392156862E-2</v>
      </c>
      <c r="F40">
        <v>255</v>
      </c>
      <c r="G40">
        <v>7</v>
      </c>
      <c r="H40">
        <v>0</v>
      </c>
      <c r="N40" t="s">
        <v>75</v>
      </c>
    </row>
    <row r="41" spans="1:14">
      <c r="A41" t="s">
        <v>72</v>
      </c>
      <c r="B41" t="s">
        <v>73</v>
      </c>
      <c r="C41" t="s">
        <v>74</v>
      </c>
      <c r="D41" s="1"/>
      <c r="E41" s="6">
        <f t="shared" si="0"/>
        <v>9.4117647058823528E-2</v>
      </c>
      <c r="F41">
        <v>255</v>
      </c>
      <c r="G41">
        <v>24</v>
      </c>
      <c r="H41">
        <v>0</v>
      </c>
      <c r="N41" t="s">
        <v>75</v>
      </c>
    </row>
    <row r="42" spans="1:14">
      <c r="A42" t="s">
        <v>72</v>
      </c>
      <c r="B42" t="s">
        <v>73</v>
      </c>
      <c r="C42" t="s">
        <v>74</v>
      </c>
      <c r="D42" s="1"/>
      <c r="E42" s="6">
        <f t="shared" si="0"/>
        <v>3.5294117647058823E-2</v>
      </c>
      <c r="F42">
        <v>255</v>
      </c>
      <c r="G42">
        <v>9</v>
      </c>
      <c r="H42">
        <v>0</v>
      </c>
      <c r="N42" t="s">
        <v>75</v>
      </c>
    </row>
    <row r="43" spans="1:14">
      <c r="A43" t="s">
        <v>72</v>
      </c>
      <c r="B43" t="s">
        <v>73</v>
      </c>
      <c r="C43" t="s">
        <v>74</v>
      </c>
      <c r="D43" s="1"/>
      <c r="E43" s="6">
        <f t="shared" si="0"/>
        <v>9.0196078431372548E-2</v>
      </c>
      <c r="F43">
        <v>255</v>
      </c>
      <c r="G43">
        <v>23</v>
      </c>
      <c r="H43">
        <v>0</v>
      </c>
      <c r="N43" t="s">
        <v>75</v>
      </c>
    </row>
    <row r="44" spans="1:14">
      <c r="A44" t="s">
        <v>18</v>
      </c>
      <c r="B44" t="s">
        <v>76</v>
      </c>
      <c r="C44" t="s">
        <v>77</v>
      </c>
      <c r="I44">
        <v>1</v>
      </c>
      <c r="J44">
        <v>2</v>
      </c>
      <c r="K44">
        <v>2</v>
      </c>
      <c r="L44">
        <f>I44+J44+K44</f>
        <v>5</v>
      </c>
      <c r="N44" t="s">
        <v>78</v>
      </c>
    </row>
    <row r="45" spans="1:14">
      <c r="A45" t="s">
        <v>67</v>
      </c>
      <c r="B45" t="s">
        <v>76</v>
      </c>
      <c r="C45" t="s">
        <v>77</v>
      </c>
      <c r="I45">
        <v>4</v>
      </c>
      <c r="J45">
        <v>3</v>
      </c>
      <c r="K45">
        <v>51</v>
      </c>
      <c r="L45">
        <f t="shared" ref="L45:L50" si="1">I45+J45+K45</f>
        <v>58</v>
      </c>
      <c r="N45" t="s">
        <v>78</v>
      </c>
    </row>
    <row r="46" spans="1:14">
      <c r="A46" t="s">
        <v>68</v>
      </c>
      <c r="B46" t="s">
        <v>76</v>
      </c>
      <c r="C46" t="s">
        <v>77</v>
      </c>
      <c r="I46">
        <v>4</v>
      </c>
      <c r="J46">
        <v>2</v>
      </c>
      <c r="K46">
        <v>12</v>
      </c>
      <c r="L46">
        <f t="shared" si="1"/>
        <v>18</v>
      </c>
      <c r="N46" t="s">
        <v>78</v>
      </c>
    </row>
    <row r="47" spans="1:14">
      <c r="A47" t="s">
        <v>69</v>
      </c>
      <c r="B47" t="s">
        <v>76</v>
      </c>
      <c r="C47" t="s">
        <v>77</v>
      </c>
      <c r="I47">
        <v>3</v>
      </c>
      <c r="J47">
        <v>2</v>
      </c>
      <c r="K47">
        <v>5</v>
      </c>
      <c r="L47">
        <f t="shared" si="1"/>
        <v>10</v>
      </c>
      <c r="N47" t="s">
        <v>78</v>
      </c>
    </row>
    <row r="48" spans="1:14">
      <c r="A48" t="s">
        <v>70</v>
      </c>
      <c r="B48" t="s">
        <v>76</v>
      </c>
      <c r="C48" t="s">
        <v>77</v>
      </c>
      <c r="I48">
        <v>14</v>
      </c>
      <c r="J48">
        <v>3</v>
      </c>
      <c r="K48">
        <v>5</v>
      </c>
      <c r="L48">
        <f t="shared" si="1"/>
        <v>22</v>
      </c>
      <c r="N48" t="s">
        <v>78</v>
      </c>
    </row>
    <row r="49" spans="1:14">
      <c r="A49" t="s">
        <v>71</v>
      </c>
      <c r="B49" t="s">
        <v>76</v>
      </c>
      <c r="C49" t="s">
        <v>77</v>
      </c>
      <c r="I49">
        <v>3</v>
      </c>
      <c r="J49">
        <v>17</v>
      </c>
      <c r="K49">
        <v>18</v>
      </c>
      <c r="L49">
        <f t="shared" si="1"/>
        <v>38</v>
      </c>
      <c r="N49" t="s">
        <v>78</v>
      </c>
    </row>
    <row r="50" spans="1:14">
      <c r="A50" t="s">
        <v>72</v>
      </c>
      <c r="B50" t="s">
        <v>76</v>
      </c>
      <c r="C50" t="s">
        <v>77</v>
      </c>
      <c r="I50">
        <v>3</v>
      </c>
      <c r="J50">
        <v>0</v>
      </c>
      <c r="K50">
        <v>5</v>
      </c>
      <c r="L50">
        <f t="shared" si="1"/>
        <v>8</v>
      </c>
      <c r="N50" t="s">
        <v>78</v>
      </c>
    </row>
    <row r="51" spans="1:14">
      <c r="A51" t="s">
        <v>18</v>
      </c>
      <c r="B51" t="s">
        <v>79</v>
      </c>
      <c r="C51" t="s">
        <v>80</v>
      </c>
      <c r="I51">
        <v>1</v>
      </c>
      <c r="J51">
        <v>2</v>
      </c>
      <c r="K51">
        <v>2</v>
      </c>
      <c r="L51">
        <f>I51+J51+K51</f>
        <v>5</v>
      </c>
      <c r="M51" s="3">
        <f>L51/13</f>
        <v>0.38461538461538464</v>
      </c>
      <c r="N51" t="s">
        <v>78</v>
      </c>
    </row>
    <row r="52" spans="1:14">
      <c r="A52" t="s">
        <v>67</v>
      </c>
      <c r="B52" t="s">
        <v>79</v>
      </c>
      <c r="C52" t="s">
        <v>80</v>
      </c>
      <c r="I52">
        <v>4</v>
      </c>
      <c r="J52">
        <v>3</v>
      </c>
      <c r="K52">
        <v>51</v>
      </c>
      <c r="L52">
        <f t="shared" ref="L52:L57" si="2">I52+J52+K52</f>
        <v>58</v>
      </c>
      <c r="M52" s="3">
        <f>L52/13</f>
        <v>4.4615384615384617</v>
      </c>
      <c r="N52" t="s">
        <v>78</v>
      </c>
    </row>
    <row r="53" spans="1:14">
      <c r="A53" t="s">
        <v>68</v>
      </c>
      <c r="B53" t="s">
        <v>79</v>
      </c>
      <c r="C53" t="s">
        <v>80</v>
      </c>
      <c r="I53">
        <v>4</v>
      </c>
      <c r="J53">
        <v>2</v>
      </c>
      <c r="K53">
        <v>12</v>
      </c>
      <c r="L53">
        <f t="shared" si="2"/>
        <v>18</v>
      </c>
      <c r="M53" s="3">
        <f t="shared" ref="M45:M57" si="3">L53/13</f>
        <v>1.3846153846153846</v>
      </c>
      <c r="N53" t="s">
        <v>78</v>
      </c>
    </row>
    <row r="54" spans="1:14">
      <c r="A54" t="s">
        <v>69</v>
      </c>
      <c r="B54" t="s">
        <v>79</v>
      </c>
      <c r="C54" t="s">
        <v>80</v>
      </c>
      <c r="I54">
        <v>3</v>
      </c>
      <c r="J54">
        <v>2</v>
      </c>
      <c r="K54">
        <v>5</v>
      </c>
      <c r="L54">
        <f t="shared" si="2"/>
        <v>10</v>
      </c>
      <c r="M54" s="3">
        <f t="shared" si="3"/>
        <v>0.76923076923076927</v>
      </c>
      <c r="N54" t="s">
        <v>78</v>
      </c>
    </row>
    <row r="55" spans="1:14">
      <c r="A55" t="s">
        <v>70</v>
      </c>
      <c r="B55" t="s">
        <v>79</v>
      </c>
      <c r="C55" t="s">
        <v>80</v>
      </c>
      <c r="I55">
        <v>14</v>
      </c>
      <c r="J55">
        <v>3</v>
      </c>
      <c r="K55">
        <v>5</v>
      </c>
      <c r="L55">
        <f t="shared" si="2"/>
        <v>22</v>
      </c>
      <c r="M55" s="3">
        <f t="shared" si="3"/>
        <v>1.6923076923076923</v>
      </c>
      <c r="N55" t="s">
        <v>78</v>
      </c>
    </row>
    <row r="56" spans="1:14">
      <c r="A56" t="s">
        <v>71</v>
      </c>
      <c r="B56" t="s">
        <v>79</v>
      </c>
      <c r="C56" t="s">
        <v>80</v>
      </c>
      <c r="I56">
        <v>3</v>
      </c>
      <c r="J56">
        <v>17</v>
      </c>
      <c r="K56">
        <v>18</v>
      </c>
      <c r="L56">
        <f t="shared" si="2"/>
        <v>38</v>
      </c>
      <c r="M56" s="3">
        <f t="shared" si="3"/>
        <v>2.9230769230769229</v>
      </c>
      <c r="N56" t="s">
        <v>78</v>
      </c>
    </row>
    <row r="57" spans="1:14">
      <c r="A57" t="s">
        <v>72</v>
      </c>
      <c r="B57" t="s">
        <v>79</v>
      </c>
      <c r="C57" t="s">
        <v>80</v>
      </c>
      <c r="I57">
        <v>3</v>
      </c>
      <c r="J57">
        <v>0</v>
      </c>
      <c r="K57">
        <v>5</v>
      </c>
      <c r="L57">
        <f t="shared" si="2"/>
        <v>8</v>
      </c>
      <c r="M57" s="3">
        <f t="shared" si="3"/>
        <v>0.61538461538461542</v>
      </c>
      <c r="N5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D9133-94F3-451C-884A-AB36470C775D}">
  <dimension ref="A2:D62"/>
  <sheetViews>
    <sheetView tabSelected="1" topLeftCell="A50" workbookViewId="0">
      <selection activeCell="B22" sqref="B22"/>
    </sheetView>
  </sheetViews>
  <sheetFormatPr defaultRowHeight="15"/>
  <cols>
    <col min="1" max="1" width="22.42578125" bestFit="1" customWidth="1"/>
    <col min="2" max="2" width="34" bestFit="1" customWidth="1"/>
    <col min="3" max="4" width="17" bestFit="1" customWidth="1"/>
  </cols>
  <sheetData>
    <row r="2" spans="1:2">
      <c r="A2" s="4" t="s">
        <v>0</v>
      </c>
      <c r="B2" t="s">
        <v>81</v>
      </c>
    </row>
    <row r="3" spans="1:2">
      <c r="A3" t="s">
        <v>70</v>
      </c>
      <c r="B3">
        <v>44755</v>
      </c>
    </row>
    <row r="4" spans="1:2">
      <c r="A4" t="s">
        <v>67</v>
      </c>
      <c r="B4">
        <v>17398</v>
      </c>
    </row>
    <row r="5" spans="1:2">
      <c r="A5" t="s">
        <v>69</v>
      </c>
      <c r="B5">
        <v>5789</v>
      </c>
    </row>
    <row r="6" spans="1:2">
      <c r="A6" t="s">
        <v>71</v>
      </c>
      <c r="B6">
        <v>3588</v>
      </c>
    </row>
    <row r="7" spans="1:2">
      <c r="A7" t="s">
        <v>18</v>
      </c>
      <c r="B7">
        <v>1591</v>
      </c>
    </row>
    <row r="8" spans="1:2">
      <c r="A8" t="s">
        <v>68</v>
      </c>
      <c r="B8">
        <v>1074</v>
      </c>
    </row>
    <row r="9" spans="1:2">
      <c r="A9" t="s">
        <v>72</v>
      </c>
      <c r="B9">
        <v>255</v>
      </c>
    </row>
    <row r="10" spans="1:2">
      <c r="A10" t="s">
        <v>82</v>
      </c>
      <c r="B10">
        <v>74450</v>
      </c>
    </row>
    <row r="21" spans="1:2">
      <c r="A21" s="4" t="s">
        <v>0</v>
      </c>
      <c r="B21" t="s">
        <v>83</v>
      </c>
    </row>
    <row r="22" spans="1:2">
      <c r="A22" t="s">
        <v>18</v>
      </c>
      <c r="B22" s="6">
        <v>5.3551225644248898E-2</v>
      </c>
    </row>
    <row r="23" spans="1:2">
      <c r="A23" t="s">
        <v>72</v>
      </c>
      <c r="B23" s="6">
        <v>5.2549019607843139E-2</v>
      </c>
    </row>
    <row r="24" spans="1:2">
      <c r="A24" t="s">
        <v>67</v>
      </c>
      <c r="B24" s="6">
        <v>2.2542821013909642E-2</v>
      </c>
    </row>
    <row r="25" spans="1:2">
      <c r="A25" t="s">
        <v>71</v>
      </c>
      <c r="B25" s="6">
        <v>6.4102564102564109E-3</v>
      </c>
    </row>
    <row r="26" spans="1:2">
      <c r="A26" t="s">
        <v>69</v>
      </c>
      <c r="B26" s="6">
        <v>3.8348592157540157E-3</v>
      </c>
    </row>
    <row r="27" spans="1:2">
      <c r="A27" t="s">
        <v>68</v>
      </c>
      <c r="B27" s="6">
        <v>2.9795158286778402E-3</v>
      </c>
    </row>
    <row r="28" spans="1:2">
      <c r="A28" t="s">
        <v>70</v>
      </c>
      <c r="B28" s="6">
        <v>1.2870070383197408E-3</v>
      </c>
    </row>
    <row r="29" spans="1:2">
      <c r="A29" t="s">
        <v>82</v>
      </c>
      <c r="B29" s="6">
        <v>2.0450672108429959E-2</v>
      </c>
    </row>
    <row r="38" spans="1:4">
      <c r="A38" s="4" t="s">
        <v>0</v>
      </c>
      <c r="B38" s="5" t="s">
        <v>84</v>
      </c>
      <c r="C38" s="5" t="s">
        <v>85</v>
      </c>
      <c r="D38" s="5" t="s">
        <v>86</v>
      </c>
    </row>
    <row r="39" spans="1:4">
      <c r="A39" t="s">
        <v>67</v>
      </c>
      <c r="B39" s="5">
        <v>102</v>
      </c>
      <c r="C39" s="5">
        <v>8</v>
      </c>
      <c r="D39" s="5">
        <v>6</v>
      </c>
    </row>
    <row r="40" spans="1:4">
      <c r="A40" t="s">
        <v>71</v>
      </c>
      <c r="B40" s="5">
        <v>36</v>
      </c>
      <c r="C40" s="5">
        <v>6</v>
      </c>
      <c r="D40" s="5">
        <v>34</v>
      </c>
    </row>
    <row r="41" spans="1:4">
      <c r="A41" t="s">
        <v>68</v>
      </c>
      <c r="B41" s="5">
        <v>24</v>
      </c>
      <c r="C41" s="5">
        <v>8</v>
      </c>
      <c r="D41" s="5">
        <v>4</v>
      </c>
    </row>
    <row r="42" spans="1:4">
      <c r="A42" t="s">
        <v>69</v>
      </c>
      <c r="B42" s="5">
        <v>10</v>
      </c>
      <c r="C42" s="5">
        <v>6</v>
      </c>
      <c r="D42" s="5">
        <v>4</v>
      </c>
    </row>
    <row r="43" spans="1:4">
      <c r="A43" t="s">
        <v>72</v>
      </c>
      <c r="B43" s="5">
        <v>10</v>
      </c>
      <c r="C43" s="5">
        <v>6</v>
      </c>
      <c r="D43" s="5">
        <v>0</v>
      </c>
    </row>
    <row r="44" spans="1:4">
      <c r="A44" t="s">
        <v>70</v>
      </c>
      <c r="B44" s="5">
        <v>10</v>
      </c>
      <c r="C44" s="5">
        <v>28</v>
      </c>
      <c r="D44" s="5">
        <v>6</v>
      </c>
    </row>
    <row r="45" spans="1:4">
      <c r="A45" t="s">
        <v>18</v>
      </c>
      <c r="B45" s="5">
        <v>4</v>
      </c>
      <c r="C45" s="5">
        <v>2</v>
      </c>
      <c r="D45" s="5">
        <v>4</v>
      </c>
    </row>
    <row r="46" spans="1:4">
      <c r="A46" t="s">
        <v>82</v>
      </c>
      <c r="B46" s="5">
        <v>196</v>
      </c>
      <c r="C46" s="5">
        <v>64</v>
      </c>
      <c r="D46" s="5">
        <v>58</v>
      </c>
    </row>
    <row r="54" spans="1:2">
      <c r="A54" s="4" t="s">
        <v>0</v>
      </c>
      <c r="B54" t="s">
        <v>87</v>
      </c>
    </row>
    <row r="55" spans="1:2">
      <c r="A55" t="s">
        <v>67</v>
      </c>
      <c r="B55" s="3">
        <v>4.4615384615384617</v>
      </c>
    </row>
    <row r="56" spans="1:2">
      <c r="A56" t="s">
        <v>71</v>
      </c>
      <c r="B56" s="3">
        <v>2.9230769230769229</v>
      </c>
    </row>
    <row r="57" spans="1:2">
      <c r="A57" t="s">
        <v>70</v>
      </c>
      <c r="B57" s="3">
        <v>1.6923076923076923</v>
      </c>
    </row>
    <row r="58" spans="1:2">
      <c r="A58" t="s">
        <v>68</v>
      </c>
      <c r="B58" s="3">
        <v>1.3846153846153846</v>
      </c>
    </row>
    <row r="59" spans="1:2">
      <c r="A59" t="s">
        <v>69</v>
      </c>
      <c r="B59" s="3">
        <v>0.76923076923076927</v>
      </c>
    </row>
    <row r="60" spans="1:2">
      <c r="A60" t="s">
        <v>72</v>
      </c>
      <c r="B60" s="3">
        <v>0.61538461538461542</v>
      </c>
    </row>
    <row r="61" spans="1:2">
      <c r="A61" t="s">
        <v>18</v>
      </c>
      <c r="B61" s="3">
        <v>0.38461538461538464</v>
      </c>
    </row>
    <row r="62" spans="1:2">
      <c r="A62" t="s">
        <v>82</v>
      </c>
      <c r="B62" s="5">
        <v>12.230769230769232</v>
      </c>
    </row>
  </sheetData>
  <pageMargins left="0.7" right="0.7" top="0.75" bottom="0.75" header="0.3" footer="0.3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2025-05-21T01:26:02Z</dcterms:created>
  <dcterms:modified xsi:type="dcterms:W3CDTF">2025-06-05T04:28:50Z</dcterms:modified>
  <cp:category/>
  <cp:contentStatus/>
</cp:coreProperties>
</file>