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558/Documentos compartidos/General/Actividad 4. Tercer informe/Entrega Final/"/>
    </mc:Choice>
  </mc:AlternateContent>
  <xr:revisionPtr revIDLastSave="1764" documentId="11_9051313761647A690203B4029A4B4670A3F71DF9" xr6:coauthVersionLast="47" xr6:coauthVersionMax="47" xr10:uidLastSave="{4102E1C6-475F-42D5-A75E-1B910D513841}"/>
  <bookViews>
    <workbookView xWindow="1965" yWindow="960" windowWidth="17595" windowHeight="14610" firstSheet="3" activeTab="4" xr2:uid="{00000000-000D-0000-FFFF-FFFF00000000}"/>
  </bookViews>
  <sheets>
    <sheet name="Entregables" sheetId="3" r:id="rId1"/>
    <sheet name="Actividades" sheetId="2" r:id="rId2"/>
    <sheet name="Definición Recursos" sheetId="1" r:id="rId3"/>
    <sheet name="Asignacion Recursos Horas" sheetId="4" r:id="rId4"/>
    <sheet name="Asignación Recursos Global" sheetId="5" r:id="rId5"/>
    <sheet name="Presupuesto" sheetId="6" r:id="rId6"/>
    <sheet name="Ejecución Presupuestal" sheetId="7" r:id="rId7"/>
  </sheets>
  <definedNames>
    <definedName name="ENTREGABLE">Entregables!$C$5:$C$24</definedName>
    <definedName name="ETIQUETA">'Definición Recursos'!$XEX$5:$XEX$11</definedName>
    <definedName name="RECURSO_GLOBAL">'Definición Recursos'!$C$40:$C$61</definedName>
    <definedName name="RECURSO_HORAS">'Definición Recursos'!$C$5:$C$34</definedName>
    <definedName name="SEMANA">'Ejecución Presupuestal'!$XEX$5:$XEX$56</definedName>
    <definedName name="TAREA">Actividades!$D$5:$D$42</definedName>
    <definedName name="UNIDADES">'Definición Recursos'!$XEY$5:$XEY$6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5" l="1"/>
  <c r="H49" i="5" s="1"/>
  <c r="D49" i="5"/>
  <c r="C49" i="5"/>
  <c r="F43" i="5"/>
  <c r="H43" i="5" s="1"/>
  <c r="D43" i="5"/>
  <c r="C43" i="5"/>
  <c r="G163" i="4"/>
  <c r="F60" i="5"/>
  <c r="H60" i="5" s="1"/>
  <c r="D60" i="5"/>
  <c r="C60" i="5"/>
  <c r="F72" i="5"/>
  <c r="H72" i="5" s="1"/>
  <c r="D72" i="5"/>
  <c r="C72" i="5"/>
  <c r="F69" i="5"/>
  <c r="H69" i="5" s="1"/>
  <c r="D69" i="5"/>
  <c r="C69" i="5"/>
  <c r="F67" i="5"/>
  <c r="H67" i="5" s="1"/>
  <c r="D67" i="5"/>
  <c r="C67" i="5"/>
  <c r="F64" i="5"/>
  <c r="H64" i="5" s="1"/>
  <c r="D64" i="5"/>
  <c r="C64" i="5"/>
  <c r="F57" i="5"/>
  <c r="H57" i="5" s="1"/>
  <c r="D57" i="5"/>
  <c r="C57" i="5"/>
  <c r="F55" i="5"/>
  <c r="H55" i="5" s="1"/>
  <c r="D55" i="5"/>
  <c r="C55" i="5"/>
  <c r="F54" i="5"/>
  <c r="H54" i="5" s="1"/>
  <c r="D54" i="5"/>
  <c r="C54" i="5"/>
  <c r="F51" i="5"/>
  <c r="H51" i="5" s="1"/>
  <c r="D51" i="5"/>
  <c r="C51" i="5"/>
  <c r="F46" i="5"/>
  <c r="H46" i="5" s="1"/>
  <c r="D46" i="5"/>
  <c r="C46" i="5"/>
  <c r="F38" i="5"/>
  <c r="H38" i="5" s="1"/>
  <c r="D38" i="5"/>
  <c r="C38" i="5"/>
  <c r="F37" i="5"/>
  <c r="H37" i="5" s="1"/>
  <c r="D37" i="5"/>
  <c r="C37" i="5"/>
  <c r="F34" i="5"/>
  <c r="H34" i="5" s="1"/>
  <c r="D34" i="5"/>
  <c r="C34" i="5"/>
  <c r="F31" i="5"/>
  <c r="H31" i="5" s="1"/>
  <c r="D31" i="5"/>
  <c r="C31" i="5"/>
  <c r="F32" i="5"/>
  <c r="H32" i="5" s="1"/>
  <c r="D32" i="5"/>
  <c r="C32" i="5"/>
  <c r="F30" i="5"/>
  <c r="H30" i="5" s="1"/>
  <c r="D30" i="5"/>
  <c r="C30" i="5"/>
  <c r="F27" i="5"/>
  <c r="H27" i="5" s="1"/>
  <c r="D27" i="5"/>
  <c r="C27" i="5"/>
  <c r="F28" i="5"/>
  <c r="H28" i="5" s="1"/>
  <c r="D28" i="5"/>
  <c r="C28" i="5"/>
  <c r="F26" i="5"/>
  <c r="H26" i="5" s="1"/>
  <c r="D26" i="5"/>
  <c r="C26" i="5"/>
  <c r="F24" i="5"/>
  <c r="H24" i="5" s="1"/>
  <c r="D24" i="5"/>
  <c r="C24" i="5"/>
  <c r="F23" i="5"/>
  <c r="H23" i="5" s="1"/>
  <c r="D23" i="5"/>
  <c r="C23" i="5"/>
  <c r="F21" i="5"/>
  <c r="H21" i="5" s="1"/>
  <c r="D21" i="5"/>
  <c r="C21" i="5"/>
  <c r="F20" i="5"/>
  <c r="H20" i="5" s="1"/>
  <c r="D20" i="5"/>
  <c r="C20" i="5"/>
  <c r="F19" i="5"/>
  <c r="H19" i="5" s="1"/>
  <c r="D19" i="5"/>
  <c r="C19" i="5"/>
  <c r="F17" i="5"/>
  <c r="H17" i="5" s="1"/>
  <c r="D17" i="5"/>
  <c r="C17" i="5"/>
  <c r="F16" i="5"/>
  <c r="H16" i="5" s="1"/>
  <c r="D16" i="5"/>
  <c r="C16" i="5"/>
  <c r="F14" i="5"/>
  <c r="H14" i="5" s="1"/>
  <c r="D14" i="5"/>
  <c r="C14" i="5"/>
  <c r="F13" i="5"/>
  <c r="H13" i="5" s="1"/>
  <c r="D13" i="5"/>
  <c r="C13" i="5"/>
  <c r="D25" i="5"/>
  <c r="D22" i="5"/>
  <c r="F12" i="5"/>
  <c r="H12" i="5" s="1"/>
  <c r="D12" i="5"/>
  <c r="C12" i="5"/>
  <c r="F9" i="5"/>
  <c r="H9" i="5" s="1"/>
  <c r="D9" i="5"/>
  <c r="C9" i="5"/>
  <c r="F77" i="5"/>
  <c r="H77" i="5" s="1"/>
  <c r="D77" i="5"/>
  <c r="C77" i="5"/>
  <c r="F76" i="5"/>
  <c r="H76" i="5" s="1"/>
  <c r="D76" i="5"/>
  <c r="C76" i="5"/>
  <c r="F75" i="5"/>
  <c r="H75" i="5" s="1"/>
  <c r="D75" i="5"/>
  <c r="C75" i="5"/>
  <c r="F74" i="5"/>
  <c r="H74" i="5" s="1"/>
  <c r="D74" i="5"/>
  <c r="C74" i="5"/>
  <c r="F73" i="5"/>
  <c r="H73" i="5" s="1"/>
  <c r="D73" i="5"/>
  <c r="C73" i="5"/>
  <c r="F7" i="5"/>
  <c r="H7" i="5" s="1"/>
  <c r="D7" i="5"/>
  <c r="C7" i="5"/>
  <c r="F8" i="5"/>
  <c r="H8" i="5" s="1"/>
  <c r="D8" i="5"/>
  <c r="C8" i="5"/>
  <c r="C10" i="5"/>
  <c r="D10" i="5"/>
  <c r="F10" i="5"/>
  <c r="H10" i="5" s="1"/>
  <c r="F6" i="5"/>
  <c r="H6" i="5" s="1"/>
  <c r="D6" i="5"/>
  <c r="C6" i="5"/>
  <c r="C10" i="6" l="1"/>
  <c r="C11" i="6"/>
  <c r="C12" i="6"/>
  <c r="C9" i="6"/>
  <c r="C163" i="4"/>
  <c r="D163" i="4"/>
  <c r="E163" i="4" s="1"/>
  <c r="J163" i="4" s="1"/>
  <c r="G162" i="4"/>
  <c r="D162" i="4"/>
  <c r="E162" i="4" s="1"/>
  <c r="J162" i="4" s="1"/>
  <c r="C162" i="4"/>
  <c r="G161" i="4"/>
  <c r="D161" i="4"/>
  <c r="E161" i="4" s="1"/>
  <c r="J161" i="4" s="1"/>
  <c r="C161" i="4"/>
  <c r="G160" i="4"/>
  <c r="D160" i="4"/>
  <c r="E160" i="4" s="1"/>
  <c r="J160" i="4" s="1"/>
  <c r="C160" i="4"/>
  <c r="G159" i="4"/>
  <c r="D159" i="4"/>
  <c r="E159" i="4" s="1"/>
  <c r="J159" i="4" s="1"/>
  <c r="C159" i="4"/>
  <c r="G158" i="4"/>
  <c r="D158" i="4"/>
  <c r="E158" i="4" s="1"/>
  <c r="J158" i="4" s="1"/>
  <c r="C158" i="4"/>
  <c r="G157" i="4"/>
  <c r="D157" i="4"/>
  <c r="E157" i="4" s="1"/>
  <c r="J157" i="4" s="1"/>
  <c r="C157" i="4"/>
  <c r="G156" i="4"/>
  <c r="D156" i="4"/>
  <c r="E156" i="4" s="1"/>
  <c r="J156" i="4" s="1"/>
  <c r="C156" i="4"/>
  <c r="G155" i="4"/>
  <c r="D155" i="4"/>
  <c r="E155" i="4" s="1"/>
  <c r="J155" i="4" s="1"/>
  <c r="C155" i="4"/>
  <c r="G154" i="4"/>
  <c r="D154" i="4"/>
  <c r="E154" i="4" s="1"/>
  <c r="J154" i="4" s="1"/>
  <c r="C154" i="4"/>
  <c r="G153" i="4"/>
  <c r="D153" i="4"/>
  <c r="E153" i="4" s="1"/>
  <c r="J153" i="4" s="1"/>
  <c r="C153" i="4"/>
  <c r="G152" i="4"/>
  <c r="D152" i="4"/>
  <c r="E152" i="4" s="1"/>
  <c r="J152" i="4" s="1"/>
  <c r="C152" i="4"/>
  <c r="G151" i="4"/>
  <c r="D151" i="4"/>
  <c r="E151" i="4" s="1"/>
  <c r="J151" i="4" s="1"/>
  <c r="C151" i="4"/>
  <c r="G150" i="4"/>
  <c r="D150" i="4"/>
  <c r="E150" i="4" s="1"/>
  <c r="J150" i="4" s="1"/>
  <c r="C150" i="4"/>
  <c r="G149" i="4"/>
  <c r="D149" i="4"/>
  <c r="E149" i="4" s="1"/>
  <c r="J149" i="4" s="1"/>
  <c r="C149" i="4"/>
  <c r="G148" i="4"/>
  <c r="D148" i="4"/>
  <c r="E148" i="4" s="1"/>
  <c r="J148" i="4" s="1"/>
  <c r="C148" i="4"/>
  <c r="G147" i="4"/>
  <c r="D147" i="4"/>
  <c r="E147" i="4" s="1"/>
  <c r="J147" i="4" s="1"/>
  <c r="C147" i="4"/>
  <c r="G146" i="4"/>
  <c r="D146" i="4"/>
  <c r="E146" i="4" s="1"/>
  <c r="J146" i="4" s="1"/>
  <c r="C146" i="4"/>
  <c r="G145" i="4"/>
  <c r="D145" i="4"/>
  <c r="E145" i="4" s="1"/>
  <c r="J145" i="4" s="1"/>
  <c r="C145" i="4"/>
  <c r="C90" i="4"/>
  <c r="D90" i="4"/>
  <c r="E90" i="4" s="1"/>
  <c r="J90" i="4" s="1"/>
  <c r="G90" i="4"/>
  <c r="G10" i="4"/>
  <c r="D10" i="4"/>
  <c r="E10" i="4" s="1"/>
  <c r="J10" i="4" s="1"/>
  <c r="C10" i="4"/>
  <c r="G56" i="4"/>
  <c r="D56" i="4"/>
  <c r="E56" i="4" s="1"/>
  <c r="J56" i="4" s="1"/>
  <c r="C56" i="4"/>
  <c r="G50" i="4"/>
  <c r="D50" i="4"/>
  <c r="E50" i="4" s="1"/>
  <c r="J50" i="4" s="1"/>
  <c r="C50" i="4"/>
  <c r="G31" i="4"/>
  <c r="D31" i="4"/>
  <c r="E31" i="4" s="1"/>
  <c r="J31" i="4" s="1"/>
  <c r="C31" i="4"/>
  <c r="G25" i="4"/>
  <c r="D25" i="4"/>
  <c r="E25" i="4" s="1"/>
  <c r="J25" i="4" s="1"/>
  <c r="C25" i="4"/>
  <c r="G19" i="4"/>
  <c r="D19" i="4"/>
  <c r="E19" i="4" s="1"/>
  <c r="J19" i="4" s="1"/>
  <c r="C19" i="4"/>
  <c r="C51" i="4"/>
  <c r="D51" i="4"/>
  <c r="E51" i="4" s="1"/>
  <c r="J51" i="4" s="1"/>
  <c r="G51" i="4"/>
  <c r="G39" i="4"/>
  <c r="D39" i="4"/>
  <c r="E39" i="4" s="1"/>
  <c r="J39" i="4" s="1"/>
  <c r="C39" i="4"/>
  <c r="G38" i="4"/>
  <c r="D38" i="4"/>
  <c r="E38" i="4" s="1"/>
  <c r="J38" i="4" s="1"/>
  <c r="C38" i="4"/>
  <c r="G18" i="4"/>
  <c r="D18" i="4"/>
  <c r="E18" i="4" s="1"/>
  <c r="J18" i="4" s="1"/>
  <c r="C18" i="4"/>
  <c r="F78" i="5"/>
  <c r="H78" i="5" s="1"/>
  <c r="D78" i="5"/>
  <c r="C78" i="5"/>
  <c r="F15" i="5"/>
  <c r="H15" i="5" s="1"/>
  <c r="D15" i="5"/>
  <c r="C15" i="5"/>
  <c r="F11" i="5"/>
  <c r="H11" i="5" s="1"/>
  <c r="D11" i="5"/>
  <c r="C11" i="5"/>
  <c r="G108" i="4"/>
  <c r="D108" i="4"/>
  <c r="E108" i="4" s="1"/>
  <c r="J108" i="4" s="1"/>
  <c r="C108" i="4"/>
  <c r="G134" i="4"/>
  <c r="D134" i="4"/>
  <c r="E134" i="4" s="1"/>
  <c r="J134" i="4" s="1"/>
  <c r="C134" i="4"/>
  <c r="G128" i="4"/>
  <c r="D128" i="4"/>
  <c r="E128" i="4" s="1"/>
  <c r="J128" i="4" s="1"/>
  <c r="C128" i="4"/>
  <c r="K172" i="4"/>
  <c r="J172" i="4"/>
  <c r="G172" i="4"/>
  <c r="D172" i="4"/>
  <c r="E172" i="4" s="1"/>
  <c r="C172" i="4"/>
  <c r="K171" i="4"/>
  <c r="J171" i="4"/>
  <c r="G171" i="4"/>
  <c r="D171" i="4"/>
  <c r="E171" i="4" s="1"/>
  <c r="C171" i="4"/>
  <c r="K173" i="4"/>
  <c r="J173" i="4"/>
  <c r="G167" i="4"/>
  <c r="D167" i="4"/>
  <c r="E167" i="4" s="1"/>
  <c r="J167" i="4" s="1"/>
  <c r="C167" i="4"/>
  <c r="G166" i="4"/>
  <c r="D166" i="4"/>
  <c r="E166" i="4" s="1"/>
  <c r="J166" i="4" s="1"/>
  <c r="C166" i="4"/>
  <c r="G165" i="4"/>
  <c r="D165" i="4"/>
  <c r="E165" i="4" s="1"/>
  <c r="J165" i="4" s="1"/>
  <c r="C165" i="4"/>
  <c r="G164" i="4"/>
  <c r="D164" i="4"/>
  <c r="E164" i="4" s="1"/>
  <c r="J164" i="4" s="1"/>
  <c r="C164" i="4"/>
  <c r="G144" i="4"/>
  <c r="D144" i="4"/>
  <c r="E144" i="4" s="1"/>
  <c r="J144" i="4" s="1"/>
  <c r="C144" i="4"/>
  <c r="G143" i="4"/>
  <c r="D143" i="4"/>
  <c r="E143" i="4" s="1"/>
  <c r="J143" i="4" s="1"/>
  <c r="C143" i="4"/>
  <c r="G142" i="4"/>
  <c r="D142" i="4"/>
  <c r="E142" i="4" s="1"/>
  <c r="J142" i="4" s="1"/>
  <c r="C142" i="4"/>
  <c r="G141" i="4"/>
  <c r="D141" i="4"/>
  <c r="E141" i="4" s="1"/>
  <c r="J141" i="4" s="1"/>
  <c r="C141" i="4"/>
  <c r="G169" i="4"/>
  <c r="D169" i="4"/>
  <c r="E169" i="4" s="1"/>
  <c r="J169" i="4" s="1"/>
  <c r="C169" i="4"/>
  <c r="G168" i="4"/>
  <c r="D168" i="4"/>
  <c r="E168" i="4" s="1"/>
  <c r="J168" i="4" s="1"/>
  <c r="C168" i="4"/>
  <c r="G140" i="4"/>
  <c r="D140" i="4"/>
  <c r="E140" i="4" s="1"/>
  <c r="J140" i="4" s="1"/>
  <c r="C140" i="4"/>
  <c r="G139" i="4"/>
  <c r="D139" i="4"/>
  <c r="E139" i="4" s="1"/>
  <c r="J139" i="4" s="1"/>
  <c r="C139" i="4"/>
  <c r="G138" i="4"/>
  <c r="D138" i="4"/>
  <c r="E138" i="4" s="1"/>
  <c r="J138" i="4" s="1"/>
  <c r="C138" i="4"/>
  <c r="G137" i="4"/>
  <c r="D137" i="4"/>
  <c r="E137" i="4" s="1"/>
  <c r="J137" i="4" s="1"/>
  <c r="C137" i="4"/>
  <c r="G136" i="4"/>
  <c r="D136" i="4"/>
  <c r="E136" i="4" s="1"/>
  <c r="J136" i="4" s="1"/>
  <c r="C136" i="4"/>
  <c r="G135" i="4"/>
  <c r="D135" i="4"/>
  <c r="E135" i="4" s="1"/>
  <c r="J135" i="4" s="1"/>
  <c r="C135" i="4"/>
  <c r="G133" i="4"/>
  <c r="D133" i="4"/>
  <c r="E133" i="4" s="1"/>
  <c r="J133" i="4" s="1"/>
  <c r="C133" i="4"/>
  <c r="G132" i="4"/>
  <c r="D132" i="4"/>
  <c r="E132" i="4" s="1"/>
  <c r="J132" i="4" s="1"/>
  <c r="C132" i="4"/>
  <c r="G131" i="4"/>
  <c r="D131" i="4"/>
  <c r="E131" i="4" s="1"/>
  <c r="J131" i="4" s="1"/>
  <c r="C131" i="4"/>
  <c r="G130" i="4"/>
  <c r="D130" i="4"/>
  <c r="E130" i="4" s="1"/>
  <c r="J130" i="4" s="1"/>
  <c r="C130" i="4"/>
  <c r="G129" i="4"/>
  <c r="D129" i="4"/>
  <c r="E129" i="4" s="1"/>
  <c r="J129" i="4" s="1"/>
  <c r="C129" i="4"/>
  <c r="G127" i="4"/>
  <c r="D127" i="4"/>
  <c r="E127" i="4" s="1"/>
  <c r="J127" i="4" s="1"/>
  <c r="C127" i="4"/>
  <c r="G126" i="4"/>
  <c r="D126" i="4"/>
  <c r="E126" i="4" s="1"/>
  <c r="J126" i="4" s="1"/>
  <c r="C126" i="4"/>
  <c r="G125" i="4"/>
  <c r="D125" i="4"/>
  <c r="E125" i="4" s="1"/>
  <c r="J125" i="4" s="1"/>
  <c r="C125" i="4"/>
  <c r="G124" i="4"/>
  <c r="D124" i="4"/>
  <c r="E124" i="4" s="1"/>
  <c r="J124" i="4" s="1"/>
  <c r="C124" i="4"/>
  <c r="G123" i="4"/>
  <c r="D123" i="4"/>
  <c r="E123" i="4" s="1"/>
  <c r="J123" i="4" s="1"/>
  <c r="C123" i="4"/>
  <c r="G122" i="4"/>
  <c r="D122" i="4"/>
  <c r="E122" i="4" s="1"/>
  <c r="J122" i="4" s="1"/>
  <c r="C122" i="4"/>
  <c r="G121" i="4"/>
  <c r="D121" i="4"/>
  <c r="E121" i="4" s="1"/>
  <c r="J121" i="4" s="1"/>
  <c r="C121" i="4"/>
  <c r="G120" i="4"/>
  <c r="D120" i="4"/>
  <c r="E120" i="4" s="1"/>
  <c r="J120" i="4" s="1"/>
  <c r="C120" i="4"/>
  <c r="G119" i="4"/>
  <c r="D119" i="4"/>
  <c r="E119" i="4" s="1"/>
  <c r="J119" i="4" s="1"/>
  <c r="C119" i="4"/>
  <c r="K169" i="4" l="1"/>
  <c r="K152" i="4"/>
  <c r="K150" i="4"/>
  <c r="K148" i="4"/>
  <c r="K146" i="4"/>
  <c r="K156" i="4"/>
  <c r="K160" i="4"/>
  <c r="K153" i="4"/>
  <c r="K157" i="4"/>
  <c r="K161" i="4"/>
  <c r="K154" i="4"/>
  <c r="K162" i="4"/>
  <c r="K158" i="4"/>
  <c r="K155" i="4"/>
  <c r="K159" i="4"/>
  <c r="K163" i="4"/>
  <c r="K145" i="4"/>
  <c r="K149" i="4"/>
  <c r="K147" i="4"/>
  <c r="K151" i="4"/>
  <c r="K168" i="4"/>
  <c r="K90" i="4"/>
  <c r="K10" i="4"/>
  <c r="K56" i="4"/>
  <c r="K143" i="4"/>
  <c r="K50" i="4"/>
  <c r="K31" i="4"/>
  <c r="K25" i="4"/>
  <c r="K19" i="4"/>
  <c r="K51" i="4"/>
  <c r="K167" i="4"/>
  <c r="K39" i="4"/>
  <c r="K38" i="4"/>
  <c r="K166" i="4"/>
  <c r="K18" i="4"/>
  <c r="K165" i="4"/>
  <c r="K141" i="4"/>
  <c r="K108" i="4"/>
  <c r="K134" i="4"/>
  <c r="K128" i="4"/>
  <c r="K164" i="4"/>
  <c r="K142" i="4"/>
  <c r="K133" i="4"/>
  <c r="K144" i="4"/>
  <c r="K131" i="4"/>
  <c r="K136" i="4"/>
  <c r="K138" i="4"/>
  <c r="K119" i="4"/>
  <c r="K123" i="4"/>
  <c r="K137" i="4"/>
  <c r="K121" i="4"/>
  <c r="K125" i="4"/>
  <c r="K130" i="4"/>
  <c r="K139" i="4"/>
  <c r="K140" i="4"/>
  <c r="K122" i="4"/>
  <c r="K132" i="4"/>
  <c r="K120" i="4"/>
  <c r="K135" i="4"/>
  <c r="K127" i="4"/>
  <c r="K124" i="4"/>
  <c r="K129" i="4"/>
  <c r="K126" i="4"/>
  <c r="G112" i="4" l="1"/>
  <c r="D112" i="4"/>
  <c r="E112" i="4" s="1"/>
  <c r="J112" i="4" s="1"/>
  <c r="C112" i="4"/>
  <c r="G111" i="4"/>
  <c r="D111" i="4"/>
  <c r="E111" i="4" s="1"/>
  <c r="J111" i="4" s="1"/>
  <c r="C111" i="4"/>
  <c r="G110" i="4"/>
  <c r="D110" i="4"/>
  <c r="E110" i="4" s="1"/>
  <c r="J110" i="4" s="1"/>
  <c r="C110" i="4"/>
  <c r="G109" i="4"/>
  <c r="D109" i="4"/>
  <c r="E109" i="4" s="1"/>
  <c r="J109" i="4" s="1"/>
  <c r="C109" i="4"/>
  <c r="G107" i="4"/>
  <c r="D107" i="4"/>
  <c r="E107" i="4" s="1"/>
  <c r="J107" i="4" s="1"/>
  <c r="C107" i="4"/>
  <c r="G106" i="4"/>
  <c r="D106" i="4"/>
  <c r="E106" i="4" s="1"/>
  <c r="J106" i="4" s="1"/>
  <c r="C106" i="4"/>
  <c r="G105" i="4"/>
  <c r="D105" i="4"/>
  <c r="E105" i="4" s="1"/>
  <c r="J105" i="4" s="1"/>
  <c r="C105" i="4"/>
  <c r="G104" i="4"/>
  <c r="D104" i="4"/>
  <c r="E104" i="4" s="1"/>
  <c r="J104" i="4" s="1"/>
  <c r="C104" i="4"/>
  <c r="G103" i="4"/>
  <c r="D103" i="4"/>
  <c r="E103" i="4" s="1"/>
  <c r="J103" i="4" s="1"/>
  <c r="C103" i="4"/>
  <c r="G102" i="4"/>
  <c r="D102" i="4"/>
  <c r="E102" i="4" s="1"/>
  <c r="J102" i="4" s="1"/>
  <c r="C102" i="4"/>
  <c r="G101" i="4"/>
  <c r="D101" i="4"/>
  <c r="E101" i="4" s="1"/>
  <c r="J101" i="4" s="1"/>
  <c r="C101" i="4"/>
  <c r="G100" i="4"/>
  <c r="D100" i="4"/>
  <c r="E100" i="4" s="1"/>
  <c r="J100" i="4" s="1"/>
  <c r="C100" i="4"/>
  <c r="G99" i="4"/>
  <c r="D99" i="4"/>
  <c r="E99" i="4" s="1"/>
  <c r="J99" i="4" s="1"/>
  <c r="C99" i="4"/>
  <c r="G116" i="4"/>
  <c r="D116" i="4"/>
  <c r="E116" i="4" s="1"/>
  <c r="J116" i="4" s="1"/>
  <c r="C116" i="4"/>
  <c r="G115" i="4"/>
  <c r="D115" i="4"/>
  <c r="E115" i="4" s="1"/>
  <c r="J115" i="4" s="1"/>
  <c r="C115" i="4"/>
  <c r="G114" i="4"/>
  <c r="D114" i="4"/>
  <c r="E114" i="4" s="1"/>
  <c r="J114" i="4" s="1"/>
  <c r="C114" i="4"/>
  <c r="G113" i="4"/>
  <c r="D113" i="4"/>
  <c r="E113" i="4" s="1"/>
  <c r="J113" i="4" s="1"/>
  <c r="C113" i="4"/>
  <c r="G98" i="4"/>
  <c r="D98" i="4"/>
  <c r="E98" i="4" s="1"/>
  <c r="J98" i="4" s="1"/>
  <c r="C98" i="4"/>
  <c r="G118" i="4"/>
  <c r="D118" i="4"/>
  <c r="E118" i="4" s="1"/>
  <c r="J118" i="4" s="1"/>
  <c r="C118" i="4"/>
  <c r="G117" i="4"/>
  <c r="D117" i="4"/>
  <c r="E117" i="4" s="1"/>
  <c r="J117" i="4" s="1"/>
  <c r="C117" i="4"/>
  <c r="G92" i="4"/>
  <c r="D92" i="4"/>
  <c r="E92" i="4" s="1"/>
  <c r="J92" i="4" s="1"/>
  <c r="C92" i="4"/>
  <c r="D88" i="4"/>
  <c r="E88" i="4" s="1"/>
  <c r="J88" i="4" s="1"/>
  <c r="C88" i="4"/>
  <c r="G93" i="4"/>
  <c r="G91" i="4"/>
  <c r="G89" i="4"/>
  <c r="G88" i="4"/>
  <c r="G87" i="4"/>
  <c r="G86" i="4"/>
  <c r="G85" i="4"/>
  <c r="G84" i="4"/>
  <c r="G83" i="4"/>
  <c r="G82" i="4"/>
  <c r="G81" i="4"/>
  <c r="D87" i="4"/>
  <c r="E87" i="4" s="1"/>
  <c r="J87" i="4" s="1"/>
  <c r="C87" i="4"/>
  <c r="D86" i="4"/>
  <c r="E86" i="4" s="1"/>
  <c r="J86" i="4" s="1"/>
  <c r="C86" i="4"/>
  <c r="D85" i="4"/>
  <c r="E85" i="4" s="1"/>
  <c r="J85" i="4" s="1"/>
  <c r="C85" i="4"/>
  <c r="D84" i="4"/>
  <c r="E84" i="4" s="1"/>
  <c r="J84" i="4" s="1"/>
  <c r="C84" i="4"/>
  <c r="D83" i="4"/>
  <c r="E83" i="4" s="1"/>
  <c r="J83" i="4" s="1"/>
  <c r="C83" i="4"/>
  <c r="D82" i="4"/>
  <c r="E82" i="4" s="1"/>
  <c r="J82" i="4" s="1"/>
  <c r="C82" i="4"/>
  <c r="D81" i="4"/>
  <c r="E81" i="4" s="1"/>
  <c r="J81" i="4" s="1"/>
  <c r="C81" i="4"/>
  <c r="D91" i="4"/>
  <c r="E91" i="4" s="1"/>
  <c r="J91" i="4" s="1"/>
  <c r="C91" i="4"/>
  <c r="D89" i="4"/>
  <c r="E89" i="4" s="1"/>
  <c r="J89" i="4" s="1"/>
  <c r="C89" i="4"/>
  <c r="G74" i="4"/>
  <c r="D74" i="4"/>
  <c r="E74" i="4" s="1"/>
  <c r="J74" i="4" s="1"/>
  <c r="C74" i="4"/>
  <c r="G97" i="4"/>
  <c r="D97" i="4"/>
  <c r="E97" i="4" s="1"/>
  <c r="J97" i="4" s="1"/>
  <c r="C97" i="4"/>
  <c r="G96" i="4"/>
  <c r="D96" i="4"/>
  <c r="E96" i="4" s="1"/>
  <c r="J96" i="4" s="1"/>
  <c r="C96" i="4"/>
  <c r="G95" i="4"/>
  <c r="D95" i="4"/>
  <c r="E95" i="4" s="1"/>
  <c r="J95" i="4" s="1"/>
  <c r="C95" i="4"/>
  <c r="G94" i="4"/>
  <c r="D94" i="4"/>
  <c r="E94" i="4" s="1"/>
  <c r="J94" i="4" s="1"/>
  <c r="C94" i="4"/>
  <c r="D93" i="4"/>
  <c r="E93" i="4" s="1"/>
  <c r="J93" i="4" s="1"/>
  <c r="C93" i="4"/>
  <c r="G80" i="4"/>
  <c r="D80" i="4"/>
  <c r="E80" i="4" s="1"/>
  <c r="J80" i="4" s="1"/>
  <c r="C80" i="4"/>
  <c r="G79" i="4"/>
  <c r="D79" i="4"/>
  <c r="E79" i="4" s="1"/>
  <c r="J79" i="4" s="1"/>
  <c r="C79" i="4"/>
  <c r="G78" i="4"/>
  <c r="D78" i="4"/>
  <c r="E78" i="4" s="1"/>
  <c r="J78" i="4" s="1"/>
  <c r="C78" i="4"/>
  <c r="G77" i="4"/>
  <c r="D77" i="4"/>
  <c r="E77" i="4" s="1"/>
  <c r="J77" i="4" s="1"/>
  <c r="C77" i="4"/>
  <c r="G76" i="4"/>
  <c r="D76" i="4"/>
  <c r="E76" i="4" s="1"/>
  <c r="J76" i="4" s="1"/>
  <c r="C76" i="4"/>
  <c r="G75" i="4"/>
  <c r="D75" i="4"/>
  <c r="E75" i="4" s="1"/>
  <c r="J75" i="4" s="1"/>
  <c r="C75" i="4"/>
  <c r="G61" i="4"/>
  <c r="C61" i="4"/>
  <c r="G70" i="4"/>
  <c r="D70" i="4"/>
  <c r="E70" i="4" s="1"/>
  <c r="J70" i="4" s="1"/>
  <c r="C70" i="4"/>
  <c r="G69" i="4"/>
  <c r="D69" i="4"/>
  <c r="E69" i="4" s="1"/>
  <c r="J69" i="4" s="1"/>
  <c r="C69" i="4"/>
  <c r="G68" i="4"/>
  <c r="D68" i="4"/>
  <c r="E68" i="4" s="1"/>
  <c r="J68" i="4" s="1"/>
  <c r="C68" i="4"/>
  <c r="G67" i="4"/>
  <c r="D67" i="4"/>
  <c r="E67" i="4" s="1"/>
  <c r="J67" i="4" s="1"/>
  <c r="C67" i="4"/>
  <c r="G66" i="4"/>
  <c r="D66" i="4"/>
  <c r="E66" i="4" s="1"/>
  <c r="J66" i="4" s="1"/>
  <c r="C66" i="4"/>
  <c r="G65" i="4"/>
  <c r="D65" i="4"/>
  <c r="E65" i="4" s="1"/>
  <c r="J65" i="4" s="1"/>
  <c r="C65" i="4"/>
  <c r="G64" i="4"/>
  <c r="D64" i="4"/>
  <c r="E64" i="4" s="1"/>
  <c r="J64" i="4" s="1"/>
  <c r="C64" i="4"/>
  <c r="G73" i="4"/>
  <c r="D73" i="4"/>
  <c r="E73" i="4" s="1"/>
  <c r="J73" i="4" s="1"/>
  <c r="C73" i="4"/>
  <c r="G72" i="4"/>
  <c r="D72" i="4"/>
  <c r="E72" i="4" s="1"/>
  <c r="J72" i="4" s="1"/>
  <c r="C72" i="4"/>
  <c r="K84" i="4" l="1"/>
  <c r="K92" i="4"/>
  <c r="K117" i="4"/>
  <c r="K115" i="4"/>
  <c r="K101" i="4"/>
  <c r="K118" i="4"/>
  <c r="K116" i="4"/>
  <c r="K111" i="4"/>
  <c r="K99" i="4"/>
  <c r="K107" i="4"/>
  <c r="K112" i="4"/>
  <c r="K104" i="4"/>
  <c r="K109" i="4"/>
  <c r="K113" i="4"/>
  <c r="K102" i="4"/>
  <c r="K114" i="4"/>
  <c r="K100" i="4"/>
  <c r="K105" i="4"/>
  <c r="K103" i="4"/>
  <c r="K106" i="4"/>
  <c r="K110" i="4"/>
  <c r="K98" i="4"/>
  <c r="K91" i="4"/>
  <c r="K97" i="4"/>
  <c r="K96" i="4"/>
  <c r="K74" i="4"/>
  <c r="K93" i="4"/>
  <c r="K86" i="4"/>
  <c r="K85" i="4"/>
  <c r="K75" i="4"/>
  <c r="K65" i="4"/>
  <c r="K69" i="4"/>
  <c r="K94" i="4"/>
  <c r="K87" i="4"/>
  <c r="K79" i="4"/>
  <c r="K77" i="4"/>
  <c r="K78" i="4"/>
  <c r="K95" i="4"/>
  <c r="K72" i="4"/>
  <c r="K89" i="4"/>
  <c r="K88" i="4"/>
  <c r="K76" i="4"/>
  <c r="K70" i="4"/>
  <c r="K83" i="4"/>
  <c r="K82" i="4"/>
  <c r="K81" i="4"/>
  <c r="K80" i="4"/>
  <c r="K73" i="4"/>
  <c r="K68" i="4"/>
  <c r="K67" i="4"/>
  <c r="K66" i="4"/>
  <c r="K64" i="4"/>
  <c r="G46" i="4" l="1"/>
  <c r="D46" i="4"/>
  <c r="E46" i="4" s="1"/>
  <c r="J46" i="4" s="1"/>
  <c r="C46" i="4"/>
  <c r="G45" i="4"/>
  <c r="D45" i="4"/>
  <c r="E45" i="4" s="1"/>
  <c r="J45" i="4" s="1"/>
  <c r="C45" i="4"/>
  <c r="G44" i="4"/>
  <c r="D44" i="4"/>
  <c r="E44" i="4" s="1"/>
  <c r="J44" i="4" s="1"/>
  <c r="C44" i="4"/>
  <c r="G43" i="4"/>
  <c r="D43" i="4"/>
  <c r="E43" i="4" s="1"/>
  <c r="J43" i="4" s="1"/>
  <c r="C43" i="4"/>
  <c r="G42" i="4"/>
  <c r="D42" i="4"/>
  <c r="E42" i="4" s="1"/>
  <c r="J42" i="4" s="1"/>
  <c r="C42" i="4"/>
  <c r="G41" i="4"/>
  <c r="D41" i="4"/>
  <c r="E41" i="4" s="1"/>
  <c r="J41" i="4" s="1"/>
  <c r="C41" i="4"/>
  <c r="G53" i="4"/>
  <c r="D53" i="4"/>
  <c r="E53" i="4" s="1"/>
  <c r="J53" i="4" s="1"/>
  <c r="C53" i="4"/>
  <c r="G52" i="4"/>
  <c r="D52" i="4"/>
  <c r="E52" i="4" s="1"/>
  <c r="J52" i="4" s="1"/>
  <c r="C52" i="4"/>
  <c r="G49" i="4"/>
  <c r="D49" i="4"/>
  <c r="E49" i="4" s="1"/>
  <c r="J49" i="4" s="1"/>
  <c r="C49" i="4"/>
  <c r="G48" i="4"/>
  <c r="D48" i="4"/>
  <c r="E48" i="4" s="1"/>
  <c r="J48" i="4" s="1"/>
  <c r="C48" i="4"/>
  <c r="G47" i="4"/>
  <c r="D47" i="4"/>
  <c r="E47" i="4" s="1"/>
  <c r="J47" i="4" s="1"/>
  <c r="C47" i="4"/>
  <c r="D61" i="4"/>
  <c r="E61" i="4" s="1"/>
  <c r="J61" i="4" s="1"/>
  <c r="K61" i="4" s="1"/>
  <c r="G34" i="4"/>
  <c r="D34" i="4"/>
  <c r="E34" i="4" s="1"/>
  <c r="J34" i="4" s="1"/>
  <c r="C34" i="4"/>
  <c r="F45" i="5"/>
  <c r="H45" i="5" s="1"/>
  <c r="D45" i="5"/>
  <c r="C45" i="5"/>
  <c r="F44" i="5"/>
  <c r="H44" i="5" s="1"/>
  <c r="D44" i="5"/>
  <c r="C44" i="5"/>
  <c r="F42" i="5"/>
  <c r="H42" i="5" s="1"/>
  <c r="D42" i="5"/>
  <c r="C42" i="5"/>
  <c r="F41" i="5"/>
  <c r="H41" i="5" s="1"/>
  <c r="D41" i="5"/>
  <c r="C41" i="5"/>
  <c r="F52" i="5"/>
  <c r="H52" i="5" s="1"/>
  <c r="D52" i="5"/>
  <c r="F50" i="5"/>
  <c r="H50" i="5" s="1"/>
  <c r="D50" i="5"/>
  <c r="F48" i="5"/>
  <c r="H48" i="5" s="1"/>
  <c r="D48" i="5"/>
  <c r="F47" i="5"/>
  <c r="H47" i="5" s="1"/>
  <c r="D47" i="5"/>
  <c r="C52" i="5"/>
  <c r="C50" i="5"/>
  <c r="C48" i="5"/>
  <c r="C47" i="5"/>
  <c r="G33" i="4"/>
  <c r="D33" i="4"/>
  <c r="E33" i="4" s="1"/>
  <c r="J33" i="4" s="1"/>
  <c r="C33" i="4"/>
  <c r="G32" i="4"/>
  <c r="D32" i="4"/>
  <c r="E32" i="4" s="1"/>
  <c r="J32" i="4" s="1"/>
  <c r="C32" i="4"/>
  <c r="K42" i="4" l="1"/>
  <c r="K46" i="4"/>
  <c r="K47" i="4"/>
  <c r="K53" i="4"/>
  <c r="K44" i="4"/>
  <c r="K43" i="4"/>
  <c r="K48" i="4"/>
  <c r="K41" i="4"/>
  <c r="K45" i="4"/>
  <c r="K32" i="4"/>
  <c r="K33" i="4"/>
  <c r="K52" i="4"/>
  <c r="K49" i="4"/>
  <c r="K34" i="4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41" i="7"/>
  <c r="C41" i="7"/>
  <c r="D40" i="7"/>
  <c r="C40" i="7"/>
  <c r="D39" i="7"/>
  <c r="C39" i="7"/>
  <c r="D38" i="7"/>
  <c r="C38" i="7"/>
  <c r="D37" i="7"/>
  <c r="C37" i="7"/>
  <c r="D36" i="7"/>
  <c r="C36" i="7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/>
  <c r="D9" i="7"/>
  <c r="C9" i="7"/>
  <c r="D8" i="7"/>
  <c r="C8" i="7"/>
  <c r="D7" i="7"/>
  <c r="C7" i="7"/>
  <c r="D6" i="7"/>
  <c r="C6" i="7"/>
  <c r="D5" i="7"/>
  <c r="C5" i="7"/>
  <c r="C13" i="6"/>
  <c r="F13" i="6" s="1"/>
  <c r="E12" i="6"/>
  <c r="H12" i="6"/>
  <c r="C8" i="6"/>
  <c r="C7" i="6"/>
  <c r="C6" i="6"/>
  <c r="C5" i="6"/>
  <c r="F80" i="5"/>
  <c r="H80" i="5" s="1"/>
  <c r="D80" i="5"/>
  <c r="C80" i="5"/>
  <c r="F79" i="5"/>
  <c r="H79" i="5" s="1"/>
  <c r="D79" i="5"/>
  <c r="C79" i="5"/>
  <c r="F71" i="5"/>
  <c r="H71" i="5" s="1"/>
  <c r="D71" i="5"/>
  <c r="C71" i="5"/>
  <c r="F70" i="5"/>
  <c r="H70" i="5" s="1"/>
  <c r="D70" i="5"/>
  <c r="C70" i="5"/>
  <c r="F68" i="5"/>
  <c r="H68" i="5" s="1"/>
  <c r="D68" i="5"/>
  <c r="C68" i="5"/>
  <c r="F66" i="5"/>
  <c r="H66" i="5" s="1"/>
  <c r="D66" i="5"/>
  <c r="C66" i="5"/>
  <c r="F65" i="5"/>
  <c r="H65" i="5" s="1"/>
  <c r="D65" i="5"/>
  <c r="C65" i="5"/>
  <c r="F63" i="5"/>
  <c r="H63" i="5" s="1"/>
  <c r="D63" i="5"/>
  <c r="C63" i="5"/>
  <c r="F62" i="5"/>
  <c r="H62" i="5" s="1"/>
  <c r="D62" i="5"/>
  <c r="C62" i="5"/>
  <c r="F61" i="5"/>
  <c r="H61" i="5" s="1"/>
  <c r="D61" i="5"/>
  <c r="C61" i="5"/>
  <c r="F59" i="5"/>
  <c r="H59" i="5" s="1"/>
  <c r="D59" i="5"/>
  <c r="C59" i="5"/>
  <c r="F58" i="5"/>
  <c r="H58" i="5" s="1"/>
  <c r="D58" i="5"/>
  <c r="C58" i="5"/>
  <c r="F56" i="5"/>
  <c r="H56" i="5" s="1"/>
  <c r="D56" i="5"/>
  <c r="C56" i="5"/>
  <c r="F53" i="5"/>
  <c r="H53" i="5" s="1"/>
  <c r="D53" i="5"/>
  <c r="C53" i="5"/>
  <c r="F40" i="5"/>
  <c r="H40" i="5" s="1"/>
  <c r="D40" i="5"/>
  <c r="C40" i="5"/>
  <c r="F39" i="5"/>
  <c r="H39" i="5" s="1"/>
  <c r="D39" i="5"/>
  <c r="C39" i="5"/>
  <c r="F36" i="5"/>
  <c r="H36" i="5" s="1"/>
  <c r="D36" i="5"/>
  <c r="C36" i="5"/>
  <c r="F35" i="5"/>
  <c r="H35" i="5" s="1"/>
  <c r="D35" i="5"/>
  <c r="C35" i="5"/>
  <c r="F33" i="5"/>
  <c r="H33" i="5" s="1"/>
  <c r="D33" i="5"/>
  <c r="C33" i="5"/>
  <c r="F29" i="5"/>
  <c r="H29" i="5" s="1"/>
  <c r="D29" i="5"/>
  <c r="C29" i="5"/>
  <c r="F25" i="5"/>
  <c r="H25" i="5" s="1"/>
  <c r="C25" i="5"/>
  <c r="F22" i="5"/>
  <c r="H22" i="5" s="1"/>
  <c r="C22" i="5"/>
  <c r="F18" i="5"/>
  <c r="H18" i="5" s="1"/>
  <c r="D18" i="5"/>
  <c r="C18" i="5"/>
  <c r="F5" i="5"/>
  <c r="H5" i="5" s="1"/>
  <c r="D5" i="5"/>
  <c r="C5" i="5"/>
  <c r="G173" i="4"/>
  <c r="D173" i="4"/>
  <c r="E173" i="4" s="1"/>
  <c r="C173" i="4"/>
  <c r="G71" i="4"/>
  <c r="D71" i="4"/>
  <c r="E71" i="4" s="1"/>
  <c r="J71" i="4" s="1"/>
  <c r="C71" i="4"/>
  <c r="G63" i="4"/>
  <c r="D63" i="4"/>
  <c r="E63" i="4" s="1"/>
  <c r="J63" i="4" s="1"/>
  <c r="C63" i="4"/>
  <c r="G62" i="4"/>
  <c r="D62" i="4"/>
  <c r="E62" i="4" s="1"/>
  <c r="J62" i="4" s="1"/>
  <c r="C62" i="4"/>
  <c r="G60" i="4"/>
  <c r="D60" i="4"/>
  <c r="E60" i="4" s="1"/>
  <c r="J60" i="4" s="1"/>
  <c r="C60" i="4"/>
  <c r="G59" i="4"/>
  <c r="D59" i="4"/>
  <c r="E59" i="4" s="1"/>
  <c r="J59" i="4" s="1"/>
  <c r="C59" i="4"/>
  <c r="G58" i="4"/>
  <c r="D58" i="4"/>
  <c r="E58" i="4" s="1"/>
  <c r="J58" i="4" s="1"/>
  <c r="C58" i="4"/>
  <c r="G57" i="4"/>
  <c r="D57" i="4"/>
  <c r="E57" i="4" s="1"/>
  <c r="J57" i="4" s="1"/>
  <c r="C57" i="4"/>
  <c r="G55" i="4"/>
  <c r="D55" i="4"/>
  <c r="E55" i="4" s="1"/>
  <c r="J55" i="4" s="1"/>
  <c r="C55" i="4"/>
  <c r="G54" i="4"/>
  <c r="D54" i="4"/>
  <c r="E54" i="4" s="1"/>
  <c r="J54" i="4" s="1"/>
  <c r="C54" i="4"/>
  <c r="G40" i="4"/>
  <c r="D40" i="4"/>
  <c r="E40" i="4" s="1"/>
  <c r="J40" i="4" s="1"/>
  <c r="C40" i="4"/>
  <c r="G37" i="4"/>
  <c r="D37" i="4"/>
  <c r="E37" i="4" s="1"/>
  <c r="J37" i="4" s="1"/>
  <c r="C37" i="4"/>
  <c r="G36" i="4"/>
  <c r="D36" i="4"/>
  <c r="E36" i="4" s="1"/>
  <c r="J36" i="4" s="1"/>
  <c r="C36" i="4"/>
  <c r="G35" i="4"/>
  <c r="D35" i="4"/>
  <c r="E35" i="4" s="1"/>
  <c r="J35" i="4" s="1"/>
  <c r="C35" i="4"/>
  <c r="G30" i="4"/>
  <c r="D30" i="4"/>
  <c r="E30" i="4" s="1"/>
  <c r="J30" i="4" s="1"/>
  <c r="C30" i="4"/>
  <c r="G29" i="4"/>
  <c r="D29" i="4"/>
  <c r="E29" i="4" s="1"/>
  <c r="J29" i="4" s="1"/>
  <c r="C29" i="4"/>
  <c r="G28" i="4"/>
  <c r="D28" i="4"/>
  <c r="E28" i="4" s="1"/>
  <c r="J28" i="4" s="1"/>
  <c r="C28" i="4"/>
  <c r="G27" i="4"/>
  <c r="D27" i="4"/>
  <c r="E27" i="4" s="1"/>
  <c r="J27" i="4" s="1"/>
  <c r="C27" i="4"/>
  <c r="G26" i="4"/>
  <c r="D26" i="4"/>
  <c r="E26" i="4" s="1"/>
  <c r="J26" i="4" s="1"/>
  <c r="C26" i="4"/>
  <c r="G24" i="4"/>
  <c r="D24" i="4"/>
  <c r="E24" i="4" s="1"/>
  <c r="J24" i="4" s="1"/>
  <c r="C24" i="4"/>
  <c r="G23" i="4"/>
  <c r="D23" i="4"/>
  <c r="E23" i="4" s="1"/>
  <c r="J23" i="4" s="1"/>
  <c r="C23" i="4"/>
  <c r="G22" i="4"/>
  <c r="D22" i="4"/>
  <c r="E22" i="4" s="1"/>
  <c r="J22" i="4" s="1"/>
  <c r="C22" i="4"/>
  <c r="G21" i="4"/>
  <c r="D21" i="4"/>
  <c r="E21" i="4" s="1"/>
  <c r="J21" i="4" s="1"/>
  <c r="C21" i="4"/>
  <c r="G20" i="4"/>
  <c r="D20" i="4"/>
  <c r="E20" i="4" s="1"/>
  <c r="J20" i="4" s="1"/>
  <c r="C20" i="4"/>
  <c r="G17" i="4"/>
  <c r="D17" i="4"/>
  <c r="E17" i="4" s="1"/>
  <c r="J17" i="4" s="1"/>
  <c r="C17" i="4"/>
  <c r="G16" i="4"/>
  <c r="D16" i="4"/>
  <c r="E16" i="4" s="1"/>
  <c r="J16" i="4" s="1"/>
  <c r="C16" i="4"/>
  <c r="G15" i="4"/>
  <c r="D15" i="4"/>
  <c r="E15" i="4" s="1"/>
  <c r="J15" i="4" s="1"/>
  <c r="C15" i="4"/>
  <c r="G14" i="4"/>
  <c r="D14" i="4"/>
  <c r="E14" i="4" s="1"/>
  <c r="J14" i="4" s="1"/>
  <c r="C14" i="4"/>
  <c r="G13" i="4"/>
  <c r="D13" i="4"/>
  <c r="E13" i="4" s="1"/>
  <c r="J13" i="4" s="1"/>
  <c r="C13" i="4"/>
  <c r="G12" i="4"/>
  <c r="D12" i="4"/>
  <c r="E12" i="4" s="1"/>
  <c r="J12" i="4" s="1"/>
  <c r="C12" i="4"/>
  <c r="G11" i="4"/>
  <c r="D11" i="4"/>
  <c r="E11" i="4" s="1"/>
  <c r="J11" i="4" s="1"/>
  <c r="C11" i="4"/>
  <c r="G9" i="4"/>
  <c r="D9" i="4"/>
  <c r="E9" i="4" s="1"/>
  <c r="J9" i="4" s="1"/>
  <c r="C9" i="4"/>
  <c r="G8" i="4"/>
  <c r="D8" i="4"/>
  <c r="E8" i="4" s="1"/>
  <c r="J8" i="4" s="1"/>
  <c r="C8" i="4"/>
  <c r="G7" i="4"/>
  <c r="D7" i="4"/>
  <c r="E7" i="4" s="1"/>
  <c r="J7" i="4" s="1"/>
  <c r="C7" i="4"/>
  <c r="G6" i="4"/>
  <c r="D6" i="4"/>
  <c r="E6" i="4" s="1"/>
  <c r="J6" i="4" s="1"/>
  <c r="C6" i="4"/>
  <c r="G5" i="4"/>
  <c r="D5" i="4"/>
  <c r="E5" i="4" s="1"/>
  <c r="J5" i="4" s="1"/>
  <c r="C5" i="4"/>
  <c r="K54" i="4" l="1"/>
  <c r="K14" i="4"/>
  <c r="K60" i="4"/>
  <c r="K71" i="4"/>
  <c r="K20" i="4"/>
  <c r="K24" i="4"/>
  <c r="K29" i="4"/>
  <c r="K55" i="4"/>
  <c r="K57" i="4"/>
  <c r="K59" i="4"/>
  <c r="K26" i="4"/>
  <c r="K37" i="4"/>
  <c r="K58" i="4"/>
  <c r="K62" i="4"/>
  <c r="K63" i="4"/>
  <c r="K30" i="4"/>
  <c r="K22" i="4"/>
  <c r="K27" i="4"/>
  <c r="K35" i="4"/>
  <c r="K40" i="4"/>
  <c r="K23" i="4"/>
  <c r="K28" i="4"/>
  <c r="K36" i="4"/>
  <c r="K9" i="4"/>
  <c r="K5" i="4"/>
  <c r="E8" i="6"/>
  <c r="E10" i="6"/>
  <c r="K7" i="4"/>
  <c r="K12" i="4"/>
  <c r="K16" i="4"/>
  <c r="K13" i="4"/>
  <c r="K6" i="4"/>
  <c r="K15" i="4"/>
  <c r="D5" i="6" s="1"/>
  <c r="G8" i="6"/>
  <c r="K11" i="4"/>
  <c r="E5" i="6"/>
  <c r="K21" i="4"/>
  <c r="D8" i="6" s="1"/>
  <c r="K8" i="4"/>
  <c r="D9" i="6" s="1"/>
  <c r="K17" i="4"/>
  <c r="E6" i="6"/>
  <c r="E7" i="6"/>
  <c r="G9" i="6"/>
  <c r="G11" i="6"/>
  <c r="G13" i="6"/>
  <c r="I13" i="6" s="1"/>
  <c r="D11" i="6"/>
  <c r="F12" i="6"/>
  <c r="D13" i="6"/>
  <c r="H13" i="6"/>
  <c r="E9" i="6"/>
  <c r="G10" i="6"/>
  <c r="E11" i="6"/>
  <c r="G12" i="6"/>
  <c r="E13" i="6"/>
  <c r="D10" i="6"/>
  <c r="D12" i="6"/>
  <c r="G5" i="6"/>
  <c r="G6" i="6"/>
  <c r="G7" i="6"/>
  <c r="F11" i="6" l="1"/>
  <c r="D7" i="6"/>
  <c r="D6" i="6"/>
  <c r="F5" i="6"/>
  <c r="F10" i="6"/>
  <c r="F8" i="6"/>
  <c r="F9" i="6"/>
  <c r="I12" i="6"/>
  <c r="G14" i="6"/>
  <c r="H9" i="6" l="1"/>
  <c r="H10" i="6"/>
  <c r="F6" i="6"/>
  <c r="I6" i="6" s="1"/>
  <c r="F7" i="6"/>
  <c r="H7" i="6" s="1"/>
  <c r="H8" i="6"/>
  <c r="H5" i="6"/>
  <c r="H11" i="6"/>
  <c r="I11" i="6"/>
  <c r="I10" i="6"/>
  <c r="I9" i="6"/>
  <c r="I8" i="6"/>
  <c r="I5" i="6"/>
  <c r="F14" i="6" l="1"/>
  <c r="H6" i="6"/>
  <c r="I7" i="6"/>
  <c r="I14" i="6"/>
  <c r="H1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tc={AD1E9007-7022-47AF-8168-DD7A57D3E33C}</author>
  </authors>
  <commentList>
    <comment ref="F41" authorId="0" shapeId="0" xr:uid="{AD1E9007-7022-47AF-8168-DD7A57D3E33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Promoción Portátiles - Rentasistemas </t>
      </text>
    </comment>
  </commentList>
</comments>
</file>

<file path=xl/sharedStrings.xml><?xml version="1.0" encoding="utf-8"?>
<sst xmlns="http://schemas.openxmlformats.org/spreadsheetml/2006/main" count="802" uniqueCount="241">
  <si>
    <t>RECURSO</t>
  </si>
  <si>
    <t>TASA ESTANDAR / HORA</t>
  </si>
  <si>
    <t>ID</t>
  </si>
  <si>
    <t>TASA ESTANDAR</t>
  </si>
  <si>
    <t>UNIDADES</t>
  </si>
  <si>
    <t>TRABAJO</t>
  </si>
  <si>
    <t>COSTO RECURSO</t>
  </si>
  <si>
    <t>DURACION
(DÍAS)</t>
  </si>
  <si>
    <t>ENTREGABLE</t>
  </si>
  <si>
    <t>TAREA</t>
  </si>
  <si>
    <t>NIVEL</t>
  </si>
  <si>
    <t>E1</t>
  </si>
  <si>
    <t>E2</t>
  </si>
  <si>
    <t>E3</t>
  </si>
  <si>
    <t>E4</t>
  </si>
  <si>
    <t>E5</t>
  </si>
  <si>
    <t>ETIQUETA</t>
  </si>
  <si>
    <t>HORA</t>
  </si>
  <si>
    <t>GLOBAL</t>
  </si>
  <si>
    <t>PERSONAL</t>
  </si>
  <si>
    <t>HERRAMIENTA</t>
  </si>
  <si>
    <t>EQUIPO</t>
  </si>
  <si>
    <t>MAQUINARIA</t>
  </si>
  <si>
    <t>TRANSPORTE</t>
  </si>
  <si>
    <t>PROVEEDORES</t>
  </si>
  <si>
    <t>INSTALACIONES</t>
  </si>
  <si>
    <t>DESCRIPCIÓN</t>
  </si>
  <si>
    <t>DEFINICIÓN DE ACTIVIDADES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</si>
  <si>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</si>
  <si>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</si>
  <si>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</si>
  <si>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</si>
  <si>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</si>
  <si>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</si>
  <si>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</si>
  <si>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</si>
  <si>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</si>
  <si>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</si>
  <si>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</si>
  <si>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</si>
  <si>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</si>
  <si>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</si>
  <si>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</si>
  <si>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CANTIDAD</t>
  </si>
  <si>
    <t>IND</t>
  </si>
  <si>
    <t>Tasa Estándar / Global</t>
  </si>
  <si>
    <t>ASIGNACIÓN RECURSOS POR HORAS</t>
  </si>
  <si>
    <t>DEFINICIÓN RECURSOS COSTO POR HORAS</t>
  </si>
  <si>
    <t>DEFINICIÓN RECURSOS COSTO GLOBAL</t>
  </si>
  <si>
    <t>DISPONIBILIDAD 
DIA (HORAS)</t>
  </si>
  <si>
    <t>ASIGNACIÓN RECURSOS GLOBAL</t>
  </si>
  <si>
    <t>Tarea</t>
  </si>
  <si>
    <t>TASA ESTANDAR / GLOBAL</t>
  </si>
  <si>
    <t>PLANEADO</t>
  </si>
  <si>
    <t>EJECUTADO</t>
  </si>
  <si>
    <t>SALDO</t>
  </si>
  <si>
    <t>% EJECUCIÓN</t>
  </si>
  <si>
    <t>RECURSOS EN HORAS</t>
  </si>
  <si>
    <t>RECURSOS GLOBAL</t>
  </si>
  <si>
    <t>Descripción</t>
  </si>
  <si>
    <t>Valor</t>
  </si>
  <si>
    <t>SEMANA</t>
  </si>
  <si>
    <t>SEM1</t>
  </si>
  <si>
    <t>SEM2</t>
  </si>
  <si>
    <t>SEM3</t>
  </si>
  <si>
    <t>SEM4</t>
  </si>
  <si>
    <t>SEM5</t>
  </si>
  <si>
    <t>SEM6</t>
  </si>
  <si>
    <t>SEM7</t>
  </si>
  <si>
    <t>SEM8</t>
  </si>
  <si>
    <t>SEM9</t>
  </si>
  <si>
    <t>SEM10</t>
  </si>
  <si>
    <t>SEM11</t>
  </si>
  <si>
    <t>SEM12</t>
  </si>
  <si>
    <t>SEM13</t>
  </si>
  <si>
    <t>SEM14</t>
  </si>
  <si>
    <t>SEM15</t>
  </si>
  <si>
    <t>SEM16</t>
  </si>
  <si>
    <t>SEM17</t>
  </si>
  <si>
    <t>SEM18</t>
  </si>
  <si>
    <t>SEM19</t>
  </si>
  <si>
    <t>SEM20</t>
  </si>
  <si>
    <t>SEM21</t>
  </si>
  <si>
    <t>SEM22</t>
  </si>
  <si>
    <t>SEM23</t>
  </si>
  <si>
    <t>SEM24</t>
  </si>
  <si>
    <t>SEM25</t>
  </si>
  <si>
    <t>SEM26</t>
  </si>
  <si>
    <t>SEM27</t>
  </si>
  <si>
    <t>SEM28</t>
  </si>
  <si>
    <t>SEM29</t>
  </si>
  <si>
    <t>SEM30</t>
  </si>
  <si>
    <t>SEM31</t>
  </si>
  <si>
    <t>SEM32</t>
  </si>
  <si>
    <t>SEM33</t>
  </si>
  <si>
    <t>SEM34</t>
  </si>
  <si>
    <t>SEM35</t>
  </si>
  <si>
    <t>SEM36</t>
  </si>
  <si>
    <t>SEM37</t>
  </si>
  <si>
    <t>SEM38</t>
  </si>
  <si>
    <t>SEM39</t>
  </si>
  <si>
    <t>SEM40</t>
  </si>
  <si>
    <t>SEM41</t>
  </si>
  <si>
    <t>SEM42</t>
  </si>
  <si>
    <t>SEM43</t>
  </si>
  <si>
    <t>SEM44</t>
  </si>
  <si>
    <t>SEM45</t>
  </si>
  <si>
    <t>SEM46</t>
  </si>
  <si>
    <t>SEM47</t>
  </si>
  <si>
    <t>SEM48</t>
  </si>
  <si>
    <t>SEM49</t>
  </si>
  <si>
    <t>SEM50</t>
  </si>
  <si>
    <t>SEM51</t>
  </si>
  <si>
    <t>SEM52</t>
  </si>
  <si>
    <t>PRESUPUESTO</t>
  </si>
  <si>
    <t>EJECUCIÓN PRESUPUESTAL</t>
  </si>
  <si>
    <t>DEFINICIÓN DE ENTREGABLES</t>
  </si>
  <si>
    <t>TOTAL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</si>
  <si>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</si>
  <si>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</si>
  <si>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</si>
  <si>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</si>
  <si>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</si>
  <si>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</si>
  <si>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</si>
  <si>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</si>
  <si>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</si>
  <si>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</si>
  <si>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</si>
  <si>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</si>
  <si>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</si>
  <si>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</si>
  <si>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</si>
  <si>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</si>
  <si>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</si>
  <si>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</si>
  <si>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</si>
  <si>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</si>
  <si>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</si>
  <si>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</si>
  <si>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</si>
  <si>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</si>
  <si>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</si>
  <si>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</si>
  <si>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</si>
  <si>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</si>
  <si>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</si>
  <si>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</si>
  <si>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ETAPA DE DISEÑO</t>
  </si>
  <si>
    <t>ETAPA DE DESARROLLO</t>
  </si>
  <si>
    <t>ETAPA DE PRUEBAS</t>
  </si>
  <si>
    <t>ETAPA DE DESPLIEGUE</t>
  </si>
  <si>
    <t>ETAPA DE CIERRE</t>
  </si>
  <si>
    <t>E1.1</t>
  </si>
  <si>
    <t>Planificación</t>
  </si>
  <si>
    <t>E1.2</t>
  </si>
  <si>
    <t>E1.3</t>
  </si>
  <si>
    <t>E2.1</t>
  </si>
  <si>
    <t>E2.2</t>
  </si>
  <si>
    <t>E2.3</t>
  </si>
  <si>
    <t>E2.4</t>
  </si>
  <si>
    <t>E2.5</t>
  </si>
  <si>
    <t xml:space="preserve">Diseño arquitectura, componentes y elementos del sistema. </t>
  </si>
  <si>
    <t>Diseñar plan y cronograma comunicacional</t>
  </si>
  <si>
    <t>E3.1</t>
  </si>
  <si>
    <t>E3.2</t>
  </si>
  <si>
    <t>E3.3</t>
  </si>
  <si>
    <t>E3.4</t>
  </si>
  <si>
    <t>E3.5</t>
  </si>
  <si>
    <t>E3.6</t>
  </si>
  <si>
    <t>E3.7</t>
  </si>
  <si>
    <t xml:space="preserve">Crear plan de desarrollo </t>
  </si>
  <si>
    <t xml:space="preserve">Configuración y validación del ambiente </t>
  </si>
  <si>
    <t>Creación prototipo del sistema de integración e implementación del sistema de inventario</t>
  </si>
  <si>
    <t>Creación del prototipo del modelo de gestión de productos de alta rotación</t>
  </si>
  <si>
    <t xml:space="preserve">Implementación de homologación y calidad de datos.  </t>
  </si>
  <si>
    <t>E4.1</t>
  </si>
  <si>
    <t>E4.2</t>
  </si>
  <si>
    <t>E4.3</t>
  </si>
  <si>
    <t xml:space="preserve">Documentar los resultados de las pruebas. </t>
  </si>
  <si>
    <t>E5.2</t>
  </si>
  <si>
    <t>E5.3</t>
  </si>
  <si>
    <t>Validación del ambiente preproductivo y productivo</t>
  </si>
  <si>
    <t>Despliegue marcha blanca</t>
  </si>
  <si>
    <t>Go Live</t>
  </si>
  <si>
    <t>E6.1</t>
  </si>
  <si>
    <t>E6.2</t>
  </si>
  <si>
    <t>E6.3</t>
  </si>
  <si>
    <t>E6.4</t>
  </si>
  <si>
    <t>Presentación de resultados</t>
  </si>
  <si>
    <t>Actualización de documentación</t>
  </si>
  <si>
    <t>Evaluación y encuesta feedback clientes</t>
  </si>
  <si>
    <t>Cierre de contratos y finanzas</t>
  </si>
  <si>
    <t>Documentación lecciones aprendidas</t>
  </si>
  <si>
    <t>Entrega del informe final</t>
  </si>
  <si>
    <t>Formulación y firma documento de cierre</t>
  </si>
  <si>
    <t>Gerente de Proyecto</t>
  </si>
  <si>
    <t>Arquitecto de Datos</t>
  </si>
  <si>
    <t>Desarrollador Backend</t>
  </si>
  <si>
    <t>Líder Técnico</t>
  </si>
  <si>
    <t>Analista de Negocio</t>
  </si>
  <si>
    <t>Auditor</t>
  </si>
  <si>
    <t>Analista de Procesos</t>
  </si>
  <si>
    <t>Especialista de Seguridad de la Información</t>
  </si>
  <si>
    <t xml:space="preserve">Auxiliar de tienda </t>
  </si>
  <si>
    <t xml:space="preserve">Alquiler de portatiles para el equipo del proyecto. </t>
  </si>
  <si>
    <t>ETAPA DE ANÁLISIS</t>
  </si>
  <si>
    <t xml:space="preserve">Creación prototipo del sistema de aprovisionamiento automático en la góndola. </t>
  </si>
  <si>
    <t>Presentación de la primera versión - prototipo del sistema</t>
  </si>
  <si>
    <t>Verificación de Reasignación de miembros del equipo</t>
  </si>
  <si>
    <t>Identificación y Análisis</t>
  </si>
  <si>
    <t>Divulgación del Análisis.</t>
  </si>
  <si>
    <t>Presentación de diseño al arquitecto Cencosud</t>
  </si>
  <si>
    <t>Licencia Visio x 1 usuario</t>
  </si>
  <si>
    <t xml:space="preserve">Plan USD15 </t>
  </si>
  <si>
    <t>Software Microsoft Azure</t>
  </si>
  <si>
    <t>Microsoft office 365</t>
  </si>
  <si>
    <t>Microsoft Project</t>
  </si>
  <si>
    <t>Identificación de la arquitectura preliminar</t>
  </si>
  <si>
    <t>Especificaciones de los componentes del Sistema de información</t>
  </si>
  <si>
    <t>Configuración de prerequisitos</t>
  </si>
  <si>
    <t>Ejecutar pruebas del sistema de integración</t>
  </si>
  <si>
    <t>ETAPA DE AJUSTES</t>
  </si>
  <si>
    <t>Definición del plan de ajustes</t>
  </si>
  <si>
    <t>Ejecutar Pruebas</t>
  </si>
  <si>
    <t xml:space="preserve"> E5.1 </t>
  </si>
  <si>
    <t>E7.1</t>
  </si>
  <si>
    <t>E7.2</t>
  </si>
  <si>
    <t>E7.3</t>
  </si>
  <si>
    <t>E7.4</t>
  </si>
  <si>
    <t>E7.5</t>
  </si>
  <si>
    <t>E7.6</t>
  </si>
  <si>
    <t>E7.7</t>
  </si>
  <si>
    <t>E7.8</t>
  </si>
  <si>
    <t>Gestion del cambio</t>
  </si>
  <si>
    <t xml:space="preserve">Para la planeación y organización del proyecto usada por el gerente. Project Plan 5
USD$55.00 en la nube. </t>
  </si>
  <si>
    <t xml:space="preserve">Herramientas de gestion de proyectos, analisis de datos, seguridad de la información, desarrollo de sofware y almacenamiento de datos. </t>
  </si>
  <si>
    <t xml:space="preserve">Plan Empresa Premium, Paquere de herramientas ofimaticas. </t>
  </si>
  <si>
    <t>Desarrollador BI Especialista en análisis de datos</t>
  </si>
  <si>
    <t>Papelería</t>
  </si>
  <si>
    <t>EQUIPOS DE CÓMPUTO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</si>
</sst>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2" fillId="0" borderId="22" xfId="1" applyFont="1" applyBorder="1" applyAlignment="1">
      <alignment vertical="center"/>
    </xf>
    <xf numFmtId="164" fontId="2" fillId="0" borderId="23" xfId="1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4" fontId="4" fillId="2" borderId="12" xfId="1" applyFont="1" applyFill="1" applyBorder="1" applyAlignment="1">
      <alignment horizontal="center" vertical="center"/>
    </xf>
    <xf numFmtId="164" fontId="2" fillId="0" borderId="21" xfId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/>
      <protection locked="0"/>
    </xf>
    <xf numFmtId="164" fontId="2" fillId="0" borderId="8" xfId="1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64" fontId="2" fillId="0" borderId="5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164" fontId="2" fillId="0" borderId="8" xfId="1" applyFont="1" applyBorder="1" applyAlignment="1" applyProtection="1">
      <alignment vertical="center"/>
      <protection hidden="1"/>
    </xf>
    <xf numFmtId="164" fontId="2" fillId="0" borderId="8" xfId="0" applyNumberFormat="1" applyFont="1" applyBorder="1" applyAlignment="1" applyProtection="1">
      <alignment vertical="center"/>
      <protection hidden="1"/>
    </xf>
    <xf numFmtId="9" fontId="2" fillId="0" borderId="9" xfId="2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1" xfId="1" applyFont="1" applyBorder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9" fontId="2" fillId="0" borderId="3" xfId="2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164" fontId="2" fillId="0" borderId="5" xfId="1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3" borderId="0" xfId="0" applyFont="1" applyFill="1"/>
    <xf numFmtId="164" fontId="2" fillId="3" borderId="8" xfId="1" applyFont="1" applyFill="1" applyBorder="1" applyAlignment="1" applyProtection="1">
      <alignment vertical="center"/>
      <protection hidden="1"/>
    </xf>
    <xf numFmtId="164" fontId="2" fillId="3" borderId="1" xfId="1" applyFont="1" applyFill="1" applyBorder="1" applyAlignment="1" applyProtection="1">
      <alignment vertical="center"/>
      <protection hidden="1"/>
    </xf>
    <xf numFmtId="164" fontId="2" fillId="3" borderId="5" xfId="1" applyFont="1" applyFill="1" applyBorder="1" applyAlignment="1" applyProtection="1">
      <alignment vertical="center"/>
      <protection hidden="1"/>
    </xf>
    <xf numFmtId="164" fontId="2" fillId="3" borderId="9" xfId="0" applyNumberFormat="1" applyFont="1" applyFill="1" applyBorder="1" applyAlignment="1" applyProtection="1">
      <alignment vertical="center"/>
      <protection hidden="1"/>
    </xf>
    <xf numFmtId="164" fontId="2" fillId="3" borderId="3" xfId="0" applyNumberFormat="1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164" fontId="2" fillId="3" borderId="0" xfId="1" applyFont="1" applyFill="1" applyAlignment="1">
      <alignment vertical="center"/>
    </xf>
    <xf numFmtId="0" fontId="2" fillId="3" borderId="17" xfId="0" applyFont="1" applyFill="1" applyBorder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left" vertical="center"/>
      <protection hidden="1"/>
    </xf>
    <xf numFmtId="0" fontId="2" fillId="3" borderId="27" xfId="0" applyFont="1" applyFill="1" applyBorder="1" applyAlignment="1" applyProtection="1">
      <alignment vertical="center"/>
      <protection hidden="1"/>
    </xf>
    <xf numFmtId="0" fontId="2" fillId="3" borderId="27" xfId="0" applyFont="1" applyFill="1" applyBorder="1" applyAlignment="1" applyProtection="1">
      <alignment horizontal="center" vertical="center"/>
      <protection hidden="1"/>
    </xf>
    <xf numFmtId="164" fontId="2" fillId="3" borderId="27" xfId="1" applyFont="1" applyFill="1" applyBorder="1" applyAlignment="1" applyProtection="1">
      <alignment vertical="center"/>
      <protection hidden="1"/>
    </xf>
    <xf numFmtId="164" fontId="2" fillId="3" borderId="9" xfId="1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164" fontId="2" fillId="3" borderId="3" xfId="1" applyFont="1" applyFill="1" applyBorder="1" applyAlignment="1" applyProtection="1">
      <alignment vertical="center"/>
      <protection hidden="1"/>
    </xf>
    <xf numFmtId="0" fontId="2" fillId="3" borderId="24" xfId="0" applyFont="1" applyFill="1" applyBorder="1" applyAlignment="1" applyProtection="1">
      <alignment horizontal="center" vertical="center"/>
      <protection hidden="1"/>
    </xf>
    <xf numFmtId="164" fontId="2" fillId="3" borderId="25" xfId="1" applyFont="1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164" fontId="2" fillId="3" borderId="6" xfId="1" applyFont="1" applyFill="1" applyBorder="1" applyAlignment="1" applyProtection="1">
      <alignment vertical="center"/>
      <protection hidden="1"/>
    </xf>
    <xf numFmtId="0" fontId="2" fillId="3" borderId="0" xfId="0" applyFont="1" applyFill="1" applyAlignment="1">
      <alignment horizontal="left" vertical="center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4" fontId="2" fillId="0" borderId="0" xfId="0" applyNumberFormat="1" applyFont="1"/>
    <xf numFmtId="0" fontId="2" fillId="3" borderId="28" xfId="0" applyFont="1" applyFill="1" applyBorder="1" applyAlignment="1" applyProtection="1">
      <alignment horizontal="center" vertical="center"/>
      <protection hidden="1"/>
    </xf>
    <xf numFmtId="164" fontId="2" fillId="3" borderId="27" xfId="0" applyNumberFormat="1" applyFont="1" applyFill="1" applyBorder="1" applyAlignment="1" applyProtection="1">
      <alignment horizontal="right" vertical="center"/>
      <protection hidden="1"/>
    </xf>
    <xf numFmtId="9" fontId="2" fillId="3" borderId="29" xfId="2" applyFont="1" applyFill="1" applyBorder="1" applyAlignment="1" applyProtection="1">
      <alignment horizontal="center" vertical="center"/>
      <protection hidden="1"/>
    </xf>
    <xf numFmtId="164" fontId="2" fillId="0" borderId="5" xfId="0" applyNumberFormat="1" applyFont="1" applyBorder="1" applyAlignment="1" applyProtection="1">
      <alignment vertical="center"/>
      <protection hidden="1"/>
    </xf>
    <xf numFmtId="9" fontId="2" fillId="0" borderId="6" xfId="2" applyFont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u="none"/>
            </a:pPr>
            <a:r>
              <a:rPr lang="es-CO" sz="1100" u="none"/>
              <a:t>Presupuesto por Entregable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8077958766604557"/>
          <c:y val="0.12882456744691703"/>
          <c:w val="0.76261069884250088"/>
          <c:h val="0.70120924271751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Presupuesto!$F$4</c:f>
              <c:strCache>
                <c:ptCount val="1"/>
                <c:pt idx="0">
                  <c:v>PLANEADO</c:v>
                </c:pt>
              </c:strCache>
            </c:strRef>
          </c:tx>
          <c:invertIfNegative val="0"/>
          <c:val>
            <c:numRef>
              <c:f>Presupuesto!$F$5:$F$11</c:f>
              <c:numCache>
                <c:formatCode>_("$"\ * #,##0.00_);_("$"\ * \(#,##0.00\);_("$"\ * "-"??_);_(@_)</c:formatCode>
                <c:ptCount val="7"/>
                <c:pt idx="0">
                  <c:v>32869382</c:v>
                </c:pt>
                <c:pt idx="1">
                  <c:v>48650512</c:v>
                </c:pt>
                <c:pt idx="2">
                  <c:v>104174066</c:v>
                </c:pt>
                <c:pt idx="3">
                  <c:v>7291401</c:v>
                </c:pt>
                <c:pt idx="4">
                  <c:v>16806102</c:v>
                </c:pt>
                <c:pt idx="5">
                  <c:v>28429343</c:v>
                </c:pt>
                <c:pt idx="6">
                  <c:v>16975756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Presupuesto!$C$5:$C$11</c15:sqref>
                        </c15:formulaRef>
                      </c:ext>
                    </c:extLst>
                    <c:strCache>
                      <c:ptCount val="7"/>
                      <c:pt idx="0">
                        <c:v>ETAPA DE ANÁLISIS</c:v>
                      </c:pt>
                      <c:pt idx="1">
                        <c:v>ETAPA DE DISEÑO</c:v>
                      </c:pt>
                      <c:pt idx="2">
                        <c:v>ETAPA DE DESARROLLO</c:v>
                      </c:pt>
                      <c:pt idx="3">
                        <c:v>ETAPA DE PRUEBAS</c:v>
                      </c:pt>
                      <c:pt idx="4">
                        <c:v>ETAPA DE AJUSTES</c:v>
                      </c:pt>
                      <c:pt idx="5">
                        <c:v>ETAPA DE DESPLIEGUE</c:v>
                      </c:pt>
                      <c:pt idx="6">
                        <c:v>ETAPA DE CIERRE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60D-4A3F-94C3-A1B4BEAD375C}"/>
            </c:ext>
          </c:extLst>
        </c:ser>
        <c:ser>
          <c:idx val="1"/>
          <c:order val="1"/>
          <c:tx>
            <c:strRef>
              <c:f>Presupuesto!$G$4</c:f>
              <c:strCache>
                <c:ptCount val="1"/>
                <c:pt idx="0">
                  <c:v>EJECUTADO</c:v>
                </c:pt>
              </c:strCache>
            </c:strRef>
          </c:tx>
          <c:invertIfNegative val="0"/>
          <c:val>
            <c:numRef>
              <c:f>Presupuesto!$G$5:$G$11</c:f>
              <c:numCache>
                <c:formatCode>_("$"\ * #,##0.00_);_("$"\ * \(#,##0.00\);_("$"\ 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Presupuesto!$C$5:$C$11</c15:sqref>
                        </c15:formulaRef>
                      </c:ext>
                    </c:extLst>
                    <c:strCache>
                      <c:ptCount val="7"/>
                      <c:pt idx="0">
                        <c:v>ETAPA DE ANÁLISIS</c:v>
                      </c:pt>
                      <c:pt idx="1">
                        <c:v>ETAPA DE DISEÑO</c:v>
                      </c:pt>
                      <c:pt idx="2">
                        <c:v>ETAPA DE DESARROLLO</c:v>
                      </c:pt>
                      <c:pt idx="3">
                        <c:v>ETAPA DE PRUEBAS</c:v>
                      </c:pt>
                      <c:pt idx="4">
                        <c:v>ETAPA DE AJUSTES</c:v>
                      </c:pt>
                      <c:pt idx="5">
                        <c:v>ETAPA DE DESPLIEGUE</c:v>
                      </c:pt>
                      <c:pt idx="6">
                        <c:v>ETAPA DE CIERRE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60D-4A3F-94C3-A1B4BEAD3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082864"/>
        <c:axId val="350083256"/>
      </c:barChart>
      <c:catAx>
        <c:axId val="35008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50083256"/>
        <c:crosses val="autoZero"/>
        <c:auto val="1"/>
        <c:lblAlgn val="ctr"/>
        <c:lblOffset val="100"/>
        <c:noMultiLvlLbl val="0"/>
      </c:catAx>
      <c:valAx>
        <c:axId val="350083256"/>
        <c:scaling>
          <c:orientation val="minMax"/>
        </c:scaling>
        <c:delete val="0"/>
        <c:axPos val="l"/>
        <c:majorGridlines/>
        <c:numFmt formatCode="_(&quot;$&quot;\ * #,##0.00_);_(&quot;$&quot;\ * \(#,##0.00\);_(&quot;$&quot;\ * &quot;-&quot;??_);_(@_)" sourceLinked="1"/>
        <c:majorTickMark val="out"/>
        <c:minorTickMark val="none"/>
        <c:tickLblPos val="nextTo"/>
        <c:crossAx val="350082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9142336524481197"/>
          <c:y val="0.93037831380284619"/>
          <c:w val="0.26511471138050191"/>
          <c:h val="5.843287993706076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533333333333335"/>
          <c:y val="4.5390050643859654E-2"/>
        </c:manualLayout>
      </c:layout>
      <c:overlay val="0"/>
      <c:txPr>
        <a:bodyPr/>
        <a:lstStyle/>
        <a:p>
          <a:pPr>
            <a:defRPr sz="1100" u="none"/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982064741907263"/>
          <c:y val="0.19906783608592421"/>
          <c:w val="0.61363483410727493"/>
          <c:h val="0.54313186584082973"/>
        </c:manualLayout>
      </c:layout>
      <c:pieChart>
        <c:varyColors val="1"/>
        <c:ser>
          <c:idx val="0"/>
          <c:order val="0"/>
          <c:tx>
            <c:v>Ejecución Presupuestal</c:v>
          </c:tx>
          <c:dLbls>
            <c:dLbl>
              <c:idx val="0"/>
              <c:layout>
                <c:manualLayout>
                  <c:x val="-0.40589575341543843"/>
                  <c:y val="-0.2072466824161802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9-4A45-8966-534269D2C4F5}"/>
                </c:ext>
              </c:extLst>
            </c:dLbl>
            <c:dLbl>
              <c:idx val="1"/>
              <c:layout>
                <c:manualLayout>
                  <c:x val="4.7584965340870852E-2"/>
                  <c:y val="4.82522447822293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9-4A45-8966-534269D2C4F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Presupuesto!$F$4:$G$4</c:f>
              <c:strCache>
                <c:ptCount val="2"/>
                <c:pt idx="0">
                  <c:v>PLANEADO</c:v>
                </c:pt>
                <c:pt idx="1">
                  <c:v>EJECUTADO</c:v>
                </c:pt>
              </c:strCache>
            </c:strRef>
          </c:cat>
          <c:val>
            <c:numRef>
              <c:f>Presupuesto!$F$14:$G$14</c:f>
              <c:numCache>
                <c:formatCode>_("$"\ * #,##0.00_);_("$"\ * \(#,##0.00\);_("$"\ * "-"??_);_(@_)</c:formatCode>
                <c:ptCount val="2"/>
                <c:pt idx="0">
                  <c:v>255196562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D9-4A45-8966-534269D2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layout>
        <c:manualLayout>
          <c:xMode val="edge"/>
          <c:yMode val="edge"/>
          <c:x val="0.14411770644054109"/>
          <c:y val="0.84995818396909184"/>
          <c:w val="0.70321724207550984"/>
          <c:h val="5.9261714743188809E-2"/>
        </c:manualLayout>
      </c:layout>
      <c:overlay val="0"/>
      <c:txPr>
        <a:bodyPr/>
        <a:lstStyle/>
        <a:p>
          <a:pPr rtl="0">
            <a:defRPr sz="8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16</xdr:row>
      <xdr:rowOff>23810</xdr:rowOff>
    </xdr:from>
    <xdr:to>
      <xdr:col>5</xdr:col>
      <xdr:colOff>685800</xdr:colOff>
      <xdr:row>37</xdr:row>
      <xdr:rowOff>28574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771525</xdr:colOff>
      <xdr:row>16</xdr:row>
      <xdr:rowOff>23811</xdr:rowOff>
    </xdr:from>
    <xdr:to>
      <xdr:col>9</xdr:col>
      <xdr:colOff>114300</xdr:colOff>
      <xdr:row>34</xdr:row>
      <xdr:rowOff>85725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IRO ALEJANDRO MUÑOZ DIAZ" id="{40D68595-DA0B-468F-ABE1-2DFDE6D06A44}" userId="S::jmunozd76766@universidadean.edu.co::2b9340c2-9121-401d-8be1-a8178a13eb9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1" dT="2023-11-24T04:19:56.57" personId="{40D68595-DA0B-468F-ABE1-2DFDE6D06A44}" id="{AD1E9007-7022-47AF-8168-DD7A57D3E33C}">
    <text xml:space="preserve">Promoción Portátiles - Rentasistemas </text>
    <extLst>
      <x:ext xmlns:xltc2="http://schemas.microsoft.com/office/spreadsheetml/2020/threadedcomments2" uri="{F7C98A9C-CBB3-438F-8F68-D28B6AF4A901}">
        <xltc2:checksum>2448734323</xltc2:checksum>
        <xltc2:hyperlink startIndex="0" length="36" url="https://www.rentasistemas.com/promocion-portatiles/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workbookViewId="0">
      <selection activeCell="C4" sqref="C4"/>
    </sheetView>
  </sheetViews>
  <sheetFormatPr baseColWidth="10" defaultColWidth="0" defaultRowHeight="12.75" zeroHeight="1" x14ac:dyDescent="0.2"/>
  <cols>
    <col min="1" max="1" width="3.140625" style="10" customWidth="1"/>
    <col min="2" max="2" width="7.5703125" style="10" customWidth="1"/>
    <col min="3" max="3" width="23" style="10" customWidth="1"/>
    <col min="4" max="4" width="30" style="10" customWidth="1"/>
    <col min="5" max="5" width="3.7109375" style="10" customWidth="1"/>
    <col min="6" max="6" width="2.5703125" style="64" customWidth="1"/>
    <col min="7" max="16384" width="11.42578125" style="10" hidden="1"/>
  </cols>
  <sheetData>
    <row r="1" spans="2:4" ht="13.5" thickBot="1" x14ac:dyDescent="0.25"/>
    <row r="2" spans="2:4" ht="13.5" thickBot="1" x14ac:dyDescent="0.25">
      <c r="B2" s="112" t="s">
        <v>116</v>
      </c>
      <c r="C2" s="113"/>
      <c r="D2" s="114"/>
    </row>
    <row r="3" spans="2:4" ht="3.75" customHeight="1" thickBot="1" x14ac:dyDescent="0.25">
      <c r="B3" s="8"/>
      <c r="C3" s="9"/>
    </row>
    <row r="4" spans="2:4" ht="13.5" thickBot="1" x14ac:dyDescent="0.25">
      <c r="B4" s="24" t="s">
        <v>2</v>
      </c>
      <c r="C4" s="23" t="s">
        <v>8</v>
      </c>
      <c r="D4" s="25" t="s">
        <v>26</v>
      </c>
    </row>
    <row r="5" spans="2:4" ht="17.25" customHeight="1" thickTop="1" x14ac:dyDescent="0.2">
      <c r="B5" s="28" t="s">
        <v>11</v>
      </c>
      <c r="C5" s="89" t="s">
        <v>206</v>
      </c>
      <c r="D5" s="90"/>
    </row>
    <row r="6" spans="2:4" ht="17.25" customHeight="1" x14ac:dyDescent="0.2">
      <c r="B6" s="29" t="s">
        <v>12</v>
      </c>
      <c r="C6" s="91" t="s">
        <v>148</v>
      </c>
      <c r="D6" s="92"/>
    </row>
    <row r="7" spans="2:4" ht="17.25" customHeight="1" x14ac:dyDescent="0.2">
      <c r="B7" s="29" t="s">
        <v>13</v>
      </c>
      <c r="C7" s="91" t="s">
        <v>149</v>
      </c>
      <c r="D7" s="92"/>
    </row>
    <row r="8" spans="2:4" ht="17.25" customHeight="1" x14ac:dyDescent="0.2">
      <c r="B8" s="29" t="s">
        <v>14</v>
      </c>
      <c r="C8" s="91" t="s">
        <v>150</v>
      </c>
      <c r="D8" s="92"/>
    </row>
    <row r="9" spans="2:4" ht="17.25" customHeight="1" x14ac:dyDescent="0.2">
      <c r="B9" s="29" t="s">
        <v>15</v>
      </c>
      <c r="C9" s="10" t="s">
        <v>222</v>
      </c>
      <c r="D9" s="92"/>
    </row>
    <row r="10" spans="2:4" ht="17.25" customHeight="1" x14ac:dyDescent="0.2">
      <c r="B10" s="29" t="s">
        <v>28</v>
      </c>
      <c r="C10" s="91" t="s">
        <v>151</v>
      </c>
      <c r="D10" s="92"/>
    </row>
    <row r="11" spans="2:4" ht="17.25" customHeight="1" x14ac:dyDescent="0.2">
      <c r="B11" s="29" t="s">
        <v>29</v>
      </c>
      <c r="C11" s="91" t="s">
        <v>152</v>
      </c>
      <c r="D11" s="92"/>
    </row>
    <row r="12" spans="2:4" ht="17.25" customHeight="1" x14ac:dyDescent="0.2">
      <c r="B12" s="29" t="s">
        <v>30</v>
      </c>
      <c r="C12" s="91"/>
      <c r="D12" s="92"/>
    </row>
    <row r="13" spans="2:4" ht="17.25" customHeight="1" x14ac:dyDescent="0.2">
      <c r="B13" s="29" t="s">
        <v>31</v>
      </c>
      <c r="C13" s="91"/>
      <c r="D13" s="92"/>
    </row>
    <row r="14" spans="2:4" ht="17.25" customHeight="1" x14ac:dyDescent="0.2">
      <c r="B14" s="29" t="s">
        <v>32</v>
      </c>
      <c r="C14" s="91"/>
      <c r="D14" s="92"/>
    </row>
    <row r="15" spans="2:4" ht="17.25" customHeight="1" x14ac:dyDescent="0.2">
      <c r="B15" s="29" t="s">
        <v>33</v>
      </c>
      <c r="C15" s="91"/>
      <c r="D15" s="92"/>
    </row>
    <row r="16" spans="2:4" ht="17.25" customHeight="1" x14ac:dyDescent="0.2">
      <c r="B16" s="29" t="s">
        <v>34</v>
      </c>
      <c r="C16" s="91"/>
      <c r="D16" s="92"/>
    </row>
    <row r="17" spans="2:4" ht="17.25" customHeight="1" x14ac:dyDescent="0.2">
      <c r="B17" s="29" t="s">
        <v>35</v>
      </c>
      <c r="C17" s="91"/>
      <c r="D17" s="92"/>
    </row>
    <row r="18" spans="2:4" ht="17.25" customHeight="1" x14ac:dyDescent="0.2">
      <c r="B18" s="29" t="s">
        <v>36</v>
      </c>
      <c r="C18" s="91"/>
      <c r="D18" s="92"/>
    </row>
    <row r="19" spans="2:4" ht="17.25" customHeight="1" x14ac:dyDescent="0.2">
      <c r="B19" s="29" t="s">
        <v>37</v>
      </c>
      <c r="C19" s="91"/>
      <c r="D19" s="92"/>
    </row>
    <row r="20" spans="2:4" ht="17.25" customHeight="1" x14ac:dyDescent="0.2">
      <c r="B20" s="29" t="s">
        <v>38</v>
      </c>
      <c r="C20" s="91"/>
      <c r="D20" s="92"/>
    </row>
    <row r="21" spans="2:4" ht="17.25" customHeight="1" x14ac:dyDescent="0.2">
      <c r="B21" s="29" t="s">
        <v>39</v>
      </c>
      <c r="C21" s="91"/>
      <c r="D21" s="92"/>
    </row>
    <row r="22" spans="2:4" ht="17.25" customHeight="1" x14ac:dyDescent="0.2">
      <c r="B22" s="29" t="s">
        <v>40</v>
      </c>
      <c r="C22" s="91"/>
      <c r="D22" s="92"/>
    </row>
    <row r="23" spans="2:4" ht="17.25" customHeight="1" x14ac:dyDescent="0.2">
      <c r="B23" s="29" t="s">
        <v>41</v>
      </c>
      <c r="C23" s="91"/>
      <c r="D23" s="92"/>
    </row>
    <row r="24" spans="2:4" ht="17.25" customHeight="1" thickBot="1" x14ac:dyDescent="0.25">
      <c r="B24" s="30" t="s">
        <v>42</v>
      </c>
      <c r="C24" s="93"/>
      <c r="D24" s="94"/>
    </row>
    <row r="25" spans="2:4" x14ac:dyDescent="0.2"/>
    <row r="26" spans="2:4" s="64" customFormat="1" x14ac:dyDescent="0.2"/>
  </sheetData>
  <mergeCells count="1">
    <mergeCell ref="B2: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showGridLines="0" workbookViewId="0">
      <selection activeCell="D35" sqref="D35"/>
    </sheetView>
  </sheetViews>
  <sheetFormatPr baseColWidth="10" defaultColWidth="0" defaultRowHeight="12.75" zeroHeight="1" x14ac:dyDescent="0.25"/>
  <cols>
    <col min="1" max="1" width="3" style="1" customWidth="1"/>
    <col min="2" max="2" width="6.7109375" style="12" customWidth="1"/>
    <col min="3" max="3" width="30.85546875" style="31" customWidth="1"/>
    <col min="4" max="4" width="76.140625" style="1" customWidth="1"/>
    <col min="5" max="5" width="11" style="12" customWidth="1"/>
    <col min="6" max="6" width="7.5703125" style="1" customWidth="1"/>
    <col min="7" max="7" width="7.28515625" style="33" customWidth="1"/>
    <col min="8" max="16384" width="11.42578125" style="1" hidden="1"/>
  </cols>
  <sheetData>
    <row r="1" spans="2:5" ht="13.5" thickBot="1" x14ac:dyDescent="0.3"/>
    <row r="2" spans="2:5" ht="13.5" thickBot="1" x14ac:dyDescent="0.3">
      <c r="B2" s="115" t="s">
        <v>27</v>
      </c>
      <c r="C2" s="116"/>
      <c r="D2" s="116"/>
      <c r="E2" s="117"/>
    </row>
    <row r="3" spans="2:5" ht="3.75" customHeight="1" thickBot="1" x14ac:dyDescent="0.3"/>
    <row r="4" spans="2:5" ht="23.25" thickBot="1" x14ac:dyDescent="0.3">
      <c r="B4" s="18" t="s">
        <v>10</v>
      </c>
      <c r="C4" s="22" t="s">
        <v>8</v>
      </c>
      <c r="D4" s="19" t="s">
        <v>9</v>
      </c>
      <c r="E4" s="25" t="s">
        <v>7</v>
      </c>
    </row>
    <row r="5" spans="2:5" ht="17.25" customHeight="1" thickTop="1" x14ac:dyDescent="0.25">
      <c r="B5" s="35" t="s">
        <v>153</v>
      </c>
      <c r="C5" s="95" t="s">
        <v>206</v>
      </c>
      <c r="D5" s="71" t="s">
        <v>154</v>
      </c>
      <c r="E5" s="96">
        <v>25</v>
      </c>
    </row>
    <row r="6" spans="2:5" ht="17.25" customHeight="1" x14ac:dyDescent="0.25">
      <c r="B6" s="35" t="s">
        <v>155</v>
      </c>
      <c r="C6" s="95" t="s">
        <v>206</v>
      </c>
      <c r="D6" s="71" t="s">
        <v>210</v>
      </c>
      <c r="E6" s="97">
        <v>17</v>
      </c>
    </row>
    <row r="7" spans="2:5" ht="17.25" customHeight="1" x14ac:dyDescent="0.25">
      <c r="B7" s="35" t="s">
        <v>156</v>
      </c>
      <c r="C7" s="95" t="s">
        <v>206</v>
      </c>
      <c r="D7" s="71" t="s">
        <v>211</v>
      </c>
      <c r="E7" s="97">
        <v>22</v>
      </c>
    </row>
    <row r="8" spans="2:5" ht="17.25" customHeight="1" x14ac:dyDescent="0.25">
      <c r="B8" s="36" t="s">
        <v>157</v>
      </c>
      <c r="C8" s="98" t="s">
        <v>148</v>
      </c>
      <c r="D8" s="71" t="s">
        <v>218</v>
      </c>
      <c r="E8" s="97">
        <v>6</v>
      </c>
    </row>
    <row r="9" spans="2:5" ht="17.25" customHeight="1" x14ac:dyDescent="0.25">
      <c r="B9" s="36" t="s">
        <v>158</v>
      </c>
      <c r="C9" s="98" t="s">
        <v>148</v>
      </c>
      <c r="D9" s="71" t="s">
        <v>219</v>
      </c>
      <c r="E9" s="97">
        <v>3</v>
      </c>
    </row>
    <row r="10" spans="2:5" ht="17.25" customHeight="1" x14ac:dyDescent="0.25">
      <c r="B10" s="36" t="s">
        <v>159</v>
      </c>
      <c r="C10" s="98" t="s">
        <v>148</v>
      </c>
      <c r="D10" s="71" t="s">
        <v>162</v>
      </c>
      <c r="E10" s="96">
        <v>27</v>
      </c>
    </row>
    <row r="11" spans="2:5" ht="17.25" customHeight="1" x14ac:dyDescent="0.25">
      <c r="B11" s="36" t="s">
        <v>160</v>
      </c>
      <c r="C11" s="98" t="s">
        <v>148</v>
      </c>
      <c r="D11" s="71" t="s">
        <v>212</v>
      </c>
      <c r="E11" s="97">
        <v>1</v>
      </c>
    </row>
    <row r="12" spans="2:5" ht="17.25" customHeight="1" x14ac:dyDescent="0.25">
      <c r="B12" s="36" t="s">
        <v>161</v>
      </c>
      <c r="C12" s="98" t="s">
        <v>148</v>
      </c>
      <c r="D12" s="72" t="s">
        <v>163</v>
      </c>
      <c r="E12" s="97">
        <v>2</v>
      </c>
    </row>
    <row r="13" spans="2:5" ht="17.25" customHeight="1" x14ac:dyDescent="0.25">
      <c r="B13" s="36" t="s">
        <v>164</v>
      </c>
      <c r="C13" s="98" t="s">
        <v>149</v>
      </c>
      <c r="D13" s="72" t="s">
        <v>171</v>
      </c>
      <c r="E13" s="97">
        <v>5</v>
      </c>
    </row>
    <row r="14" spans="2:5" ht="17.25" customHeight="1" x14ac:dyDescent="0.25">
      <c r="B14" s="36" t="s">
        <v>165</v>
      </c>
      <c r="C14" s="98" t="s">
        <v>149</v>
      </c>
      <c r="D14" s="71" t="s">
        <v>172</v>
      </c>
      <c r="E14" s="97">
        <v>15</v>
      </c>
    </row>
    <row r="15" spans="2:5" ht="17.25" customHeight="1" x14ac:dyDescent="0.25">
      <c r="B15" s="36" t="s">
        <v>166</v>
      </c>
      <c r="C15" s="98" t="s">
        <v>149</v>
      </c>
      <c r="D15" s="71" t="s">
        <v>207</v>
      </c>
      <c r="E15" s="96">
        <v>29</v>
      </c>
    </row>
    <row r="16" spans="2:5" ht="17.25" customHeight="1" x14ac:dyDescent="0.25">
      <c r="B16" s="36" t="s">
        <v>167</v>
      </c>
      <c r="C16" s="98" t="s">
        <v>149</v>
      </c>
      <c r="D16" s="71" t="s">
        <v>173</v>
      </c>
      <c r="E16" s="97">
        <v>25</v>
      </c>
    </row>
    <row r="17" spans="2:5" ht="17.25" customHeight="1" x14ac:dyDescent="0.25">
      <c r="B17" s="36" t="s">
        <v>168</v>
      </c>
      <c r="C17" s="98" t="s">
        <v>149</v>
      </c>
      <c r="D17" s="71" t="s">
        <v>174</v>
      </c>
      <c r="E17" s="97">
        <v>35</v>
      </c>
    </row>
    <row r="18" spans="2:5" ht="17.25" customHeight="1" x14ac:dyDescent="0.25">
      <c r="B18" s="36" t="s">
        <v>169</v>
      </c>
      <c r="C18" s="98" t="s">
        <v>149</v>
      </c>
      <c r="D18" s="71" t="s">
        <v>175</v>
      </c>
      <c r="E18" s="97">
        <v>33</v>
      </c>
    </row>
    <row r="19" spans="2:5" ht="17.25" customHeight="1" x14ac:dyDescent="0.25">
      <c r="B19" s="36" t="s">
        <v>170</v>
      </c>
      <c r="C19" s="98" t="s">
        <v>149</v>
      </c>
      <c r="D19" s="71" t="s">
        <v>208</v>
      </c>
      <c r="E19" s="97">
        <v>13</v>
      </c>
    </row>
    <row r="20" spans="2:5" ht="17.25" customHeight="1" x14ac:dyDescent="0.25">
      <c r="B20" s="36" t="s">
        <v>176</v>
      </c>
      <c r="C20" s="98" t="s">
        <v>150</v>
      </c>
      <c r="D20" s="71" t="s">
        <v>220</v>
      </c>
      <c r="E20" s="96">
        <v>2</v>
      </c>
    </row>
    <row r="21" spans="2:5" ht="17.25" customHeight="1" x14ac:dyDescent="0.25">
      <c r="B21" s="36" t="s">
        <v>177</v>
      </c>
      <c r="C21" s="98" t="s">
        <v>150</v>
      </c>
      <c r="D21" s="71" t="s">
        <v>221</v>
      </c>
      <c r="E21" s="97">
        <v>2</v>
      </c>
    </row>
    <row r="22" spans="2:5" ht="17.25" customHeight="1" x14ac:dyDescent="0.25">
      <c r="B22" s="36" t="s">
        <v>178</v>
      </c>
      <c r="C22" s="98" t="s">
        <v>150</v>
      </c>
      <c r="D22" s="71" t="s">
        <v>179</v>
      </c>
      <c r="E22" s="97">
        <v>3</v>
      </c>
    </row>
    <row r="23" spans="2:5" ht="17.25" customHeight="1" x14ac:dyDescent="0.25">
      <c r="B23" s="36" t="s">
        <v>225</v>
      </c>
      <c r="C23" s="98" t="s">
        <v>222</v>
      </c>
      <c r="D23" s="71" t="s">
        <v>223</v>
      </c>
      <c r="E23" s="97">
        <v>7</v>
      </c>
    </row>
    <row r="24" spans="2:5" ht="17.25" customHeight="1" x14ac:dyDescent="0.25">
      <c r="B24" s="36" t="s">
        <v>180</v>
      </c>
      <c r="C24" s="98" t="s">
        <v>222</v>
      </c>
      <c r="D24" s="71" t="s">
        <v>224</v>
      </c>
      <c r="E24" s="97">
        <v>9</v>
      </c>
    </row>
    <row r="25" spans="2:5" ht="17.25" customHeight="1" x14ac:dyDescent="0.25">
      <c r="B25" s="36" t="s">
        <v>181</v>
      </c>
      <c r="C25" s="98" t="s">
        <v>222</v>
      </c>
      <c r="D25" s="71" t="s">
        <v>190</v>
      </c>
      <c r="E25" s="97">
        <v>4</v>
      </c>
    </row>
    <row r="26" spans="2:5" ht="17.25" customHeight="1" x14ac:dyDescent="0.25">
      <c r="B26" s="36" t="s">
        <v>185</v>
      </c>
      <c r="C26" s="98" t="s">
        <v>151</v>
      </c>
      <c r="D26" s="72" t="s">
        <v>182</v>
      </c>
      <c r="E26" s="97">
        <v>5</v>
      </c>
    </row>
    <row r="27" spans="2:5" ht="17.25" customHeight="1" x14ac:dyDescent="0.25">
      <c r="B27" s="36" t="s">
        <v>186</v>
      </c>
      <c r="C27" s="98" t="s">
        <v>151</v>
      </c>
      <c r="D27" s="72" t="s">
        <v>183</v>
      </c>
      <c r="E27" s="97">
        <v>16</v>
      </c>
    </row>
    <row r="28" spans="2:5" ht="17.25" customHeight="1" x14ac:dyDescent="0.25">
      <c r="B28" s="36" t="s">
        <v>187</v>
      </c>
      <c r="C28" s="98" t="s">
        <v>151</v>
      </c>
      <c r="D28" s="72" t="s">
        <v>184</v>
      </c>
      <c r="E28" s="97">
        <v>6</v>
      </c>
    </row>
    <row r="29" spans="2:5" ht="17.25" customHeight="1" x14ac:dyDescent="0.25">
      <c r="B29" s="36" t="s">
        <v>188</v>
      </c>
      <c r="C29" s="98" t="s">
        <v>151</v>
      </c>
      <c r="D29" s="72" t="s">
        <v>234</v>
      </c>
      <c r="E29" s="97">
        <v>16</v>
      </c>
    </row>
    <row r="30" spans="2:5" ht="17.25" customHeight="1" x14ac:dyDescent="0.25">
      <c r="B30" s="36" t="s">
        <v>226</v>
      </c>
      <c r="C30" s="98" t="s">
        <v>152</v>
      </c>
      <c r="D30" s="72" t="s">
        <v>189</v>
      </c>
      <c r="E30" s="97">
        <v>1</v>
      </c>
    </row>
    <row r="31" spans="2:5" ht="17.25" customHeight="1" x14ac:dyDescent="0.25">
      <c r="B31" s="36" t="s">
        <v>227</v>
      </c>
      <c r="C31" s="98" t="s">
        <v>152</v>
      </c>
      <c r="D31" s="72" t="s">
        <v>190</v>
      </c>
      <c r="E31" s="97">
        <v>5</v>
      </c>
    </row>
    <row r="32" spans="2:5" ht="17.25" customHeight="1" x14ac:dyDescent="0.25">
      <c r="B32" s="36" t="s">
        <v>228</v>
      </c>
      <c r="C32" s="98" t="s">
        <v>152</v>
      </c>
      <c r="D32" s="72" t="s">
        <v>191</v>
      </c>
      <c r="E32" s="97">
        <v>2</v>
      </c>
    </row>
    <row r="33" spans="2:5" ht="17.25" customHeight="1" x14ac:dyDescent="0.25">
      <c r="B33" s="36" t="s">
        <v>229</v>
      </c>
      <c r="C33" s="98" t="s">
        <v>152</v>
      </c>
      <c r="D33" s="72" t="s">
        <v>192</v>
      </c>
      <c r="E33" s="97">
        <v>4</v>
      </c>
    </row>
    <row r="34" spans="2:5" ht="17.25" customHeight="1" x14ac:dyDescent="0.25">
      <c r="B34" s="36" t="s">
        <v>230</v>
      </c>
      <c r="C34" s="98" t="s">
        <v>152</v>
      </c>
      <c r="D34" s="72" t="s">
        <v>209</v>
      </c>
      <c r="E34" s="97">
        <v>1</v>
      </c>
    </row>
    <row r="35" spans="2:5" ht="17.25" customHeight="1" x14ac:dyDescent="0.25">
      <c r="B35" s="36" t="s">
        <v>231</v>
      </c>
      <c r="C35" s="98" t="s">
        <v>152</v>
      </c>
      <c r="D35" s="72" t="s">
        <v>193</v>
      </c>
      <c r="E35" s="97">
        <v>1</v>
      </c>
    </row>
    <row r="36" spans="2:5" ht="17.25" customHeight="1" x14ac:dyDescent="0.25">
      <c r="B36" s="36" t="s">
        <v>232</v>
      </c>
      <c r="C36" s="98" t="s">
        <v>152</v>
      </c>
      <c r="D36" s="72" t="s">
        <v>194</v>
      </c>
      <c r="E36" s="97">
        <v>1</v>
      </c>
    </row>
    <row r="37" spans="2:5" ht="17.25" customHeight="1" x14ac:dyDescent="0.25">
      <c r="B37" s="36" t="s">
        <v>233</v>
      </c>
      <c r="C37" s="98" t="s">
        <v>152</v>
      </c>
      <c r="D37" s="72" t="s">
        <v>195</v>
      </c>
      <c r="E37" s="97">
        <v>1</v>
      </c>
    </row>
    <row r="38" spans="2:5" ht="17.25" customHeight="1" x14ac:dyDescent="0.25">
      <c r="B38" s="36"/>
      <c r="C38" s="98"/>
      <c r="D38" s="72"/>
      <c r="E38" s="97"/>
    </row>
    <row r="39" spans="2:5" ht="17.25" customHeight="1" x14ac:dyDescent="0.25">
      <c r="B39" s="36"/>
      <c r="C39" s="98"/>
      <c r="D39" s="72"/>
      <c r="E39" s="97"/>
    </row>
    <row r="40" spans="2:5" ht="17.25" customHeight="1" x14ac:dyDescent="0.25">
      <c r="B40" s="36"/>
      <c r="C40" s="98"/>
      <c r="D40" s="72"/>
      <c r="E40" s="97"/>
    </row>
    <row r="41" spans="2:5" ht="17.25" customHeight="1" x14ac:dyDescent="0.25">
      <c r="B41" s="36"/>
      <c r="C41" s="98"/>
      <c r="D41" s="72"/>
      <c r="E41" s="97"/>
    </row>
    <row r="42" spans="2:5" ht="17.25" customHeight="1" thickBot="1" x14ac:dyDescent="0.3">
      <c r="B42" s="37"/>
      <c r="C42" s="99"/>
      <c r="D42" s="73"/>
      <c r="E42" s="100"/>
    </row>
    <row r="43" spans="2:5" x14ac:dyDescent="0.25"/>
    <row r="44" spans="2:5" s="33" customFormat="1" x14ac:dyDescent="0.25">
      <c r="B44" s="34"/>
      <c r="C44" s="88"/>
      <c r="E44" s="34"/>
    </row>
    <row r="45" spans="2:5" x14ac:dyDescent="0.25"/>
    <row r="46" spans="2:5" x14ac:dyDescent="0.25"/>
    <row r="47" spans="2:5" x14ac:dyDescent="0.25"/>
    <row r="48" spans="2:5" x14ac:dyDescent="0.25"/>
    <row r="49" x14ac:dyDescent="0.25"/>
  </sheetData>
  <mergeCells count="1">
    <mergeCell ref="B2:E2"/>
  </mergeCells>
  <phoneticPr fontId="6" type="noConversion"/>
  <dataValidations count="1">
    <dataValidation type="list" allowBlank="1" showInputMessage="1" showErrorMessage="1" sqref="C5:C42" xr:uid="{00000000-0002-0000-0100-000000000000}">
      <formula1>ENTREGABLE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Y63"/>
  <sheetViews>
    <sheetView showGridLines="0" topLeftCell="A30" zoomScale="120" zoomScaleNormal="120" workbookViewId="0">
      <selection activeCell="C39" sqref="C39:F45"/>
    </sheetView>
  </sheetViews>
  <sheetFormatPr baseColWidth="10" defaultColWidth="0" defaultRowHeight="12.75" zeroHeight="1" x14ac:dyDescent="0.25"/>
  <cols>
    <col min="1" max="1" width="4" style="1" customWidth="1"/>
    <col min="2" max="2" width="8.42578125" style="1" customWidth="1"/>
    <col min="3" max="3" width="35.85546875" style="1" customWidth="1"/>
    <col min="4" max="4" width="14.7109375" style="1" customWidth="1"/>
    <col min="5" max="5" width="18.5703125" style="1" customWidth="1"/>
    <col min="6" max="6" width="36.140625" style="1" customWidth="1"/>
    <col min="7" max="7" width="5.42578125" style="1" customWidth="1"/>
    <col min="8" max="8" width="2.42578125" style="33" customWidth="1"/>
    <col min="9" max="16377" width="11.42578125" style="1" hidden="1"/>
    <col min="16378" max="16378" width="12.85546875" style="1" hidden="1"/>
    <col min="16379" max="16379" width="0" style="1" hidden="1"/>
    <col min="16380" max="16384" width="11.42578125" style="1" hidden="1"/>
  </cols>
  <sheetData>
    <row r="1" spans="2:6 16378:16379" ht="13.5" thickBot="1" x14ac:dyDescent="0.3"/>
    <row r="2" spans="2:6 16378:16379" ht="15.75" customHeight="1" thickBot="1" x14ac:dyDescent="0.3">
      <c r="B2" s="115" t="s">
        <v>47</v>
      </c>
      <c r="C2" s="116"/>
      <c r="D2" s="116"/>
      <c r="E2" s="116"/>
      <c r="F2" s="117"/>
    </row>
    <row r="3" spans="2:6 16378:16379" ht="6" customHeight="1" thickBot="1" x14ac:dyDescent="0.3"/>
    <row r="4" spans="2:6 16378:16379" ht="16.5" customHeight="1" thickBot="1" x14ac:dyDescent="0.3">
      <c r="B4" s="18" t="s">
        <v>2</v>
      </c>
      <c r="C4" s="19" t="s">
        <v>0</v>
      </c>
      <c r="D4" s="19" t="s">
        <v>16</v>
      </c>
      <c r="E4" s="19" t="s">
        <v>1</v>
      </c>
      <c r="F4" s="21" t="s">
        <v>26</v>
      </c>
      <c r="XEX4" s="11" t="s">
        <v>16</v>
      </c>
      <c r="XEY4" s="11" t="s">
        <v>4</v>
      </c>
    </row>
    <row r="5" spans="2:6 16378:16379" ht="17.25" customHeight="1" thickTop="1" x14ac:dyDescent="0.25">
      <c r="B5" s="2" t="s">
        <v>118</v>
      </c>
      <c r="C5" s="71" t="s">
        <v>196</v>
      </c>
      <c r="D5" s="71" t="s">
        <v>19</v>
      </c>
      <c r="E5" s="42">
        <v>35714</v>
      </c>
      <c r="F5" s="101"/>
      <c r="XEX5" s="1" t="s">
        <v>21</v>
      </c>
      <c r="XEY5" s="1" t="s">
        <v>18</v>
      </c>
    </row>
    <row r="6" spans="2:6 16378:16379" ht="16.5" customHeight="1" x14ac:dyDescent="0.25">
      <c r="B6" s="4" t="s">
        <v>119</v>
      </c>
      <c r="C6" s="72" t="s">
        <v>197</v>
      </c>
      <c r="D6" s="72" t="s">
        <v>19</v>
      </c>
      <c r="E6" s="45">
        <v>38462</v>
      </c>
      <c r="F6" s="102"/>
      <c r="XEX6" s="1" t="s">
        <v>20</v>
      </c>
      <c r="XEY6" s="1" t="s">
        <v>17</v>
      </c>
    </row>
    <row r="7" spans="2:6 16378:16379" ht="16.5" customHeight="1" x14ac:dyDescent="0.25">
      <c r="B7" s="2" t="s">
        <v>120</v>
      </c>
      <c r="C7" s="72" t="s">
        <v>198</v>
      </c>
      <c r="D7" s="72" t="s">
        <v>19</v>
      </c>
      <c r="E7" s="45">
        <v>24451</v>
      </c>
      <c r="F7" s="102"/>
      <c r="XEX7" s="1" t="s">
        <v>25</v>
      </c>
    </row>
    <row r="8" spans="2:6 16378:16379" ht="27" customHeight="1" x14ac:dyDescent="0.25">
      <c r="B8" s="4" t="s">
        <v>121</v>
      </c>
      <c r="C8" s="91" t="s">
        <v>238</v>
      </c>
      <c r="D8" s="72" t="s">
        <v>19</v>
      </c>
      <c r="E8" s="45">
        <v>21978</v>
      </c>
      <c r="F8" s="102"/>
      <c r="XEX8" s="1" t="s">
        <v>22</v>
      </c>
    </row>
    <row r="9" spans="2:6 16378:16379" ht="16.5" customHeight="1" x14ac:dyDescent="0.25">
      <c r="B9" s="2" t="s">
        <v>122</v>
      </c>
      <c r="C9" s="72" t="s">
        <v>199</v>
      </c>
      <c r="D9" s="72" t="s">
        <v>19</v>
      </c>
      <c r="E9" s="45">
        <v>19780</v>
      </c>
      <c r="F9" s="102"/>
      <c r="XEX9" s="1" t="s">
        <v>19</v>
      </c>
    </row>
    <row r="10" spans="2:6 16378:16379" ht="16.5" customHeight="1" x14ac:dyDescent="0.25">
      <c r="B10" s="4" t="s">
        <v>123</v>
      </c>
      <c r="C10" s="72" t="s">
        <v>200</v>
      </c>
      <c r="D10" s="72" t="s">
        <v>19</v>
      </c>
      <c r="E10" s="45">
        <v>18132</v>
      </c>
      <c r="F10" s="102"/>
      <c r="XEX10" s="1" t="s">
        <v>24</v>
      </c>
    </row>
    <row r="11" spans="2:6 16378:16379" ht="16.5" customHeight="1" x14ac:dyDescent="0.25">
      <c r="B11" s="2" t="s">
        <v>124</v>
      </c>
      <c r="C11" s="72" t="s">
        <v>201</v>
      </c>
      <c r="D11" s="72" t="s">
        <v>19</v>
      </c>
      <c r="E11" s="45">
        <v>13157</v>
      </c>
      <c r="F11" s="102"/>
      <c r="XEX11" s="1" t="s">
        <v>23</v>
      </c>
    </row>
    <row r="12" spans="2:6 16378:16379" ht="16.5" customHeight="1" x14ac:dyDescent="0.25">
      <c r="B12" s="4" t="s">
        <v>125</v>
      </c>
      <c r="C12" s="72" t="s">
        <v>202</v>
      </c>
      <c r="D12" s="72" t="s">
        <v>19</v>
      </c>
      <c r="E12" s="45">
        <v>11465</v>
      </c>
      <c r="F12" s="102"/>
    </row>
    <row r="13" spans="2:6 16378:16379" ht="16.5" customHeight="1" x14ac:dyDescent="0.25">
      <c r="B13" s="2" t="s">
        <v>126</v>
      </c>
      <c r="C13" s="72" t="s">
        <v>203</v>
      </c>
      <c r="D13" s="72" t="s">
        <v>19</v>
      </c>
      <c r="E13" s="45">
        <v>26099</v>
      </c>
      <c r="F13" s="102"/>
    </row>
    <row r="14" spans="2:6 16378:16379" ht="16.5" customHeight="1" x14ac:dyDescent="0.25">
      <c r="B14" s="4" t="s">
        <v>127</v>
      </c>
      <c r="C14" s="72" t="s">
        <v>204</v>
      </c>
      <c r="D14" s="72" t="s">
        <v>19</v>
      </c>
      <c r="E14" s="45">
        <v>6495</v>
      </c>
      <c r="F14" s="102"/>
    </row>
    <row r="15" spans="2:6 16378:16379" ht="16.5" customHeight="1" x14ac:dyDescent="0.25">
      <c r="B15" s="2" t="s">
        <v>128</v>
      </c>
      <c r="C15" s="72"/>
      <c r="D15" s="72"/>
      <c r="E15" s="45"/>
      <c r="F15" s="102"/>
    </row>
    <row r="16" spans="2:6 16378:16379" ht="16.5" customHeight="1" x14ac:dyDescent="0.25">
      <c r="B16" s="4" t="s">
        <v>129</v>
      </c>
      <c r="C16" s="72"/>
      <c r="D16" s="72"/>
      <c r="E16" s="45"/>
      <c r="F16" s="102"/>
    </row>
    <row r="17" spans="2:6" ht="16.5" customHeight="1" x14ac:dyDescent="0.25">
      <c r="B17" s="2" t="s">
        <v>130</v>
      </c>
      <c r="C17" s="72"/>
      <c r="D17" s="72"/>
      <c r="E17" s="45"/>
      <c r="F17" s="102"/>
    </row>
    <row r="18" spans="2:6" ht="16.5" customHeight="1" x14ac:dyDescent="0.25">
      <c r="B18" s="4" t="s">
        <v>131</v>
      </c>
      <c r="C18" s="72"/>
      <c r="D18" s="72"/>
      <c r="E18" s="45"/>
      <c r="F18" s="102"/>
    </row>
    <row r="19" spans="2:6" ht="16.5" customHeight="1" x14ac:dyDescent="0.25">
      <c r="B19" s="2" t="s">
        <v>132</v>
      </c>
      <c r="C19" s="72"/>
      <c r="D19" s="72"/>
      <c r="E19" s="45"/>
      <c r="F19" s="102"/>
    </row>
    <row r="20" spans="2:6" ht="16.5" customHeight="1" x14ac:dyDescent="0.25">
      <c r="B20" s="4" t="s">
        <v>133</v>
      </c>
      <c r="C20" s="72"/>
      <c r="D20" s="72"/>
      <c r="E20" s="45"/>
      <c r="F20" s="102"/>
    </row>
    <row r="21" spans="2:6" ht="16.5" customHeight="1" x14ac:dyDescent="0.25">
      <c r="B21" s="2" t="s">
        <v>134</v>
      </c>
      <c r="C21" s="72"/>
      <c r="D21" s="72"/>
      <c r="E21" s="45"/>
      <c r="F21" s="102"/>
    </row>
    <row r="22" spans="2:6" ht="16.5" customHeight="1" x14ac:dyDescent="0.25">
      <c r="B22" s="4" t="s">
        <v>135</v>
      </c>
      <c r="C22" s="72"/>
      <c r="D22" s="72"/>
      <c r="E22" s="45"/>
      <c r="F22" s="102"/>
    </row>
    <row r="23" spans="2:6" ht="16.5" customHeight="1" x14ac:dyDescent="0.25">
      <c r="B23" s="2" t="s">
        <v>136</v>
      </c>
      <c r="C23" s="72"/>
      <c r="D23" s="72"/>
      <c r="E23" s="45"/>
      <c r="F23" s="102"/>
    </row>
    <row r="24" spans="2:6" ht="16.5" customHeight="1" x14ac:dyDescent="0.25">
      <c r="B24" s="4" t="s">
        <v>137</v>
      </c>
      <c r="C24" s="72"/>
      <c r="D24" s="72"/>
      <c r="E24" s="45"/>
      <c r="F24" s="102"/>
    </row>
    <row r="25" spans="2:6" ht="16.5" customHeight="1" x14ac:dyDescent="0.25">
      <c r="B25" s="2" t="s">
        <v>138</v>
      </c>
      <c r="C25" s="72"/>
      <c r="D25" s="72"/>
      <c r="E25" s="45"/>
      <c r="F25" s="102"/>
    </row>
    <row r="26" spans="2:6" ht="16.5" customHeight="1" x14ac:dyDescent="0.25">
      <c r="B26" s="4" t="s">
        <v>139</v>
      </c>
      <c r="C26" s="72"/>
      <c r="D26" s="72"/>
      <c r="E26" s="45"/>
      <c r="F26" s="102"/>
    </row>
    <row r="27" spans="2:6" ht="17.25" customHeight="1" x14ac:dyDescent="0.25">
      <c r="B27" s="2" t="s">
        <v>140</v>
      </c>
      <c r="C27" s="72"/>
      <c r="D27" s="72"/>
      <c r="E27" s="45"/>
      <c r="F27" s="102"/>
    </row>
    <row r="28" spans="2:6" ht="17.25" customHeight="1" x14ac:dyDescent="0.25">
      <c r="B28" s="4" t="s">
        <v>141</v>
      </c>
      <c r="C28" s="72"/>
      <c r="D28" s="72"/>
      <c r="E28" s="45"/>
      <c r="F28" s="102"/>
    </row>
    <row r="29" spans="2:6" ht="17.25" customHeight="1" x14ac:dyDescent="0.25">
      <c r="B29" s="2" t="s">
        <v>142</v>
      </c>
      <c r="C29" s="72"/>
      <c r="D29" s="72"/>
      <c r="E29" s="45"/>
      <c r="F29" s="102"/>
    </row>
    <row r="30" spans="2:6" ht="17.25" customHeight="1" x14ac:dyDescent="0.25">
      <c r="B30" s="4" t="s">
        <v>143</v>
      </c>
      <c r="C30" s="72"/>
      <c r="D30" s="72"/>
      <c r="E30" s="45"/>
      <c r="F30" s="102"/>
    </row>
    <row r="31" spans="2:6" ht="17.25" customHeight="1" x14ac:dyDescent="0.25">
      <c r="B31" s="2" t="s">
        <v>144</v>
      </c>
      <c r="C31" s="72"/>
      <c r="D31" s="72"/>
      <c r="E31" s="45"/>
      <c r="F31" s="102"/>
    </row>
    <row r="32" spans="2:6" ht="17.25" customHeight="1" x14ac:dyDescent="0.25">
      <c r="B32" s="4" t="s">
        <v>145</v>
      </c>
      <c r="C32" s="72"/>
      <c r="D32" s="72"/>
      <c r="E32" s="45"/>
      <c r="F32" s="102"/>
    </row>
    <row r="33" spans="2:6" ht="17.25" customHeight="1" x14ac:dyDescent="0.25">
      <c r="B33" s="2" t="s">
        <v>146</v>
      </c>
      <c r="C33" s="72"/>
      <c r="D33" s="72"/>
      <c r="E33" s="45"/>
      <c r="F33" s="102"/>
    </row>
    <row r="34" spans="2:6" ht="17.25" customHeight="1" thickBot="1" x14ac:dyDescent="0.3">
      <c r="B34" s="7" t="s">
        <v>147</v>
      </c>
      <c r="C34" s="73"/>
      <c r="D34" s="73"/>
      <c r="E34" s="48"/>
      <c r="F34" s="103"/>
    </row>
    <row r="35" spans="2:6" x14ac:dyDescent="0.25"/>
    <row r="36" spans="2:6" ht="13.5" thickBot="1" x14ac:dyDescent="0.3"/>
    <row r="37" spans="2:6" ht="15.75" customHeight="1" thickBot="1" x14ac:dyDescent="0.3">
      <c r="B37" s="115" t="s">
        <v>48</v>
      </c>
      <c r="C37" s="116"/>
      <c r="D37" s="116"/>
      <c r="E37" s="116"/>
      <c r="F37" s="117"/>
    </row>
    <row r="38" spans="2:6" ht="5.25" customHeight="1" thickBot="1" x14ac:dyDescent="0.3"/>
    <row r="39" spans="2:6" ht="16.5" customHeight="1" thickBot="1" x14ac:dyDescent="0.3">
      <c r="B39" s="18" t="s">
        <v>2</v>
      </c>
      <c r="C39" s="19" t="s">
        <v>0</v>
      </c>
      <c r="D39" s="19" t="s">
        <v>16</v>
      </c>
      <c r="E39" s="20" t="s">
        <v>45</v>
      </c>
      <c r="F39" s="21" t="s">
        <v>26</v>
      </c>
    </row>
    <row r="40" spans="2:6" ht="47.25" customHeight="1" thickTop="1" x14ac:dyDescent="0.25">
      <c r="B40" s="2" t="s">
        <v>118</v>
      </c>
      <c r="C40" s="3" t="s">
        <v>215</v>
      </c>
      <c r="D40" s="3" t="s">
        <v>24</v>
      </c>
      <c r="E40" s="27">
        <v>1500000</v>
      </c>
      <c r="F40" s="105" t="s">
        <v>236</v>
      </c>
    </row>
    <row r="41" spans="2:6" ht="26.25" customHeight="1" x14ac:dyDescent="0.25">
      <c r="B41" s="4" t="s">
        <v>119</v>
      </c>
      <c r="C41" s="5" t="s">
        <v>240</v>
      </c>
      <c r="D41" s="5" t="s">
        <v>21</v>
      </c>
      <c r="E41" s="16">
        <v>960000</v>
      </c>
      <c r="F41" s="104" t="s">
        <v>205</v>
      </c>
    </row>
    <row r="42" spans="2:6" ht="16.5" customHeight="1" x14ac:dyDescent="0.25">
      <c r="B42" s="2" t="s">
        <v>120</v>
      </c>
      <c r="C42" s="5" t="s">
        <v>213</v>
      </c>
      <c r="D42" s="5" t="s">
        <v>20</v>
      </c>
      <c r="E42" s="16">
        <v>60000</v>
      </c>
      <c r="F42" s="14" t="s">
        <v>214</v>
      </c>
    </row>
    <row r="43" spans="2:6" ht="25.5" x14ac:dyDescent="0.25">
      <c r="B43" s="4" t="s">
        <v>121</v>
      </c>
      <c r="C43" s="5" t="s">
        <v>216</v>
      </c>
      <c r="D43" s="5" t="s">
        <v>20</v>
      </c>
      <c r="E43" s="16">
        <v>88880</v>
      </c>
      <c r="F43" s="104" t="s">
        <v>237</v>
      </c>
    </row>
    <row r="44" spans="2:6" ht="37.5" customHeight="1" x14ac:dyDescent="0.25">
      <c r="B44" s="2" t="s">
        <v>122</v>
      </c>
      <c r="C44" s="5" t="s">
        <v>217</v>
      </c>
      <c r="D44" s="5" t="s">
        <v>20</v>
      </c>
      <c r="E44" s="16">
        <v>222200</v>
      </c>
      <c r="F44" s="104" t="s">
        <v>235</v>
      </c>
    </row>
    <row r="45" spans="2:6" ht="16.5" customHeight="1" x14ac:dyDescent="0.25">
      <c r="B45" s="4" t="s">
        <v>123</v>
      </c>
      <c r="C45" s="5" t="s">
        <v>239</v>
      </c>
      <c r="D45" s="5" t="s">
        <v>24</v>
      </c>
      <c r="E45" s="16">
        <v>300000</v>
      </c>
      <c r="F45" s="14"/>
    </row>
    <row r="46" spans="2:6" ht="16.5" customHeight="1" x14ac:dyDescent="0.25">
      <c r="B46" s="2" t="s">
        <v>124</v>
      </c>
      <c r="D46" s="5"/>
      <c r="E46" s="16"/>
      <c r="F46" s="14"/>
    </row>
    <row r="47" spans="2:6" ht="16.5" customHeight="1" x14ac:dyDescent="0.25">
      <c r="B47" s="4" t="s">
        <v>125</v>
      </c>
      <c r="C47" s="5"/>
      <c r="D47" s="5"/>
      <c r="E47" s="16"/>
      <c r="F47" s="14"/>
    </row>
    <row r="48" spans="2:6" ht="16.5" customHeight="1" x14ac:dyDescent="0.25">
      <c r="B48" s="2" t="s">
        <v>126</v>
      </c>
      <c r="C48" s="5"/>
      <c r="D48" s="5"/>
      <c r="E48" s="16"/>
      <c r="F48" s="14"/>
    </row>
    <row r="49" spans="2:6" ht="16.5" customHeight="1" x14ac:dyDescent="0.25">
      <c r="B49" s="4" t="s">
        <v>127</v>
      </c>
      <c r="C49" s="5"/>
      <c r="D49" s="5"/>
      <c r="E49" s="16"/>
      <c r="F49" s="14"/>
    </row>
    <row r="50" spans="2:6" ht="16.5" customHeight="1" x14ac:dyDescent="0.25">
      <c r="B50" s="2" t="s">
        <v>128</v>
      </c>
      <c r="C50" s="5"/>
      <c r="D50" s="5"/>
      <c r="E50" s="16"/>
      <c r="F50" s="14"/>
    </row>
    <row r="51" spans="2:6" ht="16.5" customHeight="1" x14ac:dyDescent="0.25">
      <c r="B51" s="4" t="s">
        <v>129</v>
      </c>
      <c r="C51" s="5"/>
      <c r="D51" s="5"/>
      <c r="E51" s="16"/>
      <c r="F51" s="14"/>
    </row>
    <row r="52" spans="2:6" ht="16.5" customHeight="1" x14ac:dyDescent="0.25">
      <c r="B52" s="2" t="s">
        <v>130</v>
      </c>
      <c r="C52" s="5"/>
      <c r="D52" s="5"/>
      <c r="E52" s="16"/>
      <c r="F52" s="14"/>
    </row>
    <row r="53" spans="2:6" ht="16.5" customHeight="1" x14ac:dyDescent="0.25">
      <c r="B53" s="4" t="s">
        <v>131</v>
      </c>
      <c r="C53" s="5"/>
      <c r="D53" s="5"/>
      <c r="E53" s="16"/>
      <c r="F53" s="14"/>
    </row>
    <row r="54" spans="2:6" ht="16.5" customHeight="1" x14ac:dyDescent="0.25">
      <c r="B54" s="2" t="s">
        <v>132</v>
      </c>
      <c r="C54" s="5"/>
      <c r="D54" s="5"/>
      <c r="E54" s="16"/>
      <c r="F54" s="14"/>
    </row>
    <row r="55" spans="2:6" ht="16.5" customHeight="1" x14ac:dyDescent="0.25">
      <c r="B55" s="4" t="s">
        <v>133</v>
      </c>
      <c r="C55" s="5"/>
      <c r="D55" s="5"/>
      <c r="E55" s="16"/>
      <c r="F55" s="14"/>
    </row>
    <row r="56" spans="2:6" ht="16.5" customHeight="1" x14ac:dyDescent="0.25">
      <c r="B56" s="2" t="s">
        <v>134</v>
      </c>
      <c r="C56" s="5"/>
      <c r="D56" s="5"/>
      <c r="E56" s="16"/>
      <c r="F56" s="14"/>
    </row>
    <row r="57" spans="2:6" ht="16.5" customHeight="1" x14ac:dyDescent="0.25">
      <c r="B57" s="4" t="s">
        <v>135</v>
      </c>
      <c r="C57" s="5"/>
      <c r="D57" s="5"/>
      <c r="E57" s="16"/>
      <c r="F57" s="14"/>
    </row>
    <row r="58" spans="2:6" ht="16.5" customHeight="1" x14ac:dyDescent="0.25">
      <c r="B58" s="2" t="s">
        <v>136</v>
      </c>
      <c r="C58" s="5"/>
      <c r="D58" s="5"/>
      <c r="E58" s="16"/>
      <c r="F58" s="14"/>
    </row>
    <row r="59" spans="2:6" ht="16.5" customHeight="1" x14ac:dyDescent="0.25">
      <c r="B59" s="4" t="s">
        <v>137</v>
      </c>
      <c r="C59" s="5"/>
      <c r="D59" s="5"/>
      <c r="E59" s="16"/>
      <c r="F59" s="14"/>
    </row>
    <row r="60" spans="2:6" ht="16.5" customHeight="1" x14ac:dyDescent="0.25">
      <c r="B60" s="2" t="s">
        <v>138</v>
      </c>
      <c r="C60" s="5"/>
      <c r="D60" s="5"/>
      <c r="E60" s="16"/>
      <c r="F60" s="14"/>
    </row>
    <row r="61" spans="2:6" ht="16.5" customHeight="1" thickBot="1" x14ac:dyDescent="0.3">
      <c r="B61" s="7" t="s">
        <v>139</v>
      </c>
      <c r="C61" s="6"/>
      <c r="D61" s="6"/>
      <c r="E61" s="17"/>
      <c r="F61" s="15"/>
    </row>
    <row r="62" spans="2:6" x14ac:dyDescent="0.25"/>
    <row r="63" spans="2:6" s="33" customFormat="1" x14ac:dyDescent="0.25"/>
  </sheetData>
  <sortState xmlns:xlrd2="http://schemas.microsoft.com/office/spreadsheetml/2017/richdata2" ref="XEX5:XEY8">
    <sortCondition ref="XEX4"/>
  </sortState>
  <mergeCells count="2">
    <mergeCell ref="B2:F2"/>
    <mergeCell ref="B37:F37"/>
  </mergeCells>
  <dataValidations count="1">
    <dataValidation type="list" allowBlank="1" showInputMessage="1" showErrorMessage="1" sqref="D5:D34 D40:D61" xr:uid="{00000000-0002-0000-0200-000000000000}">
      <formula1>ETIQUETA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"/>
  <sheetViews>
    <sheetView showGridLines="0" topLeftCell="B2" zoomScale="90" zoomScaleNormal="90" workbookViewId="0">
      <selection activeCell="K169" sqref="C4:K169"/>
    </sheetView>
  </sheetViews>
  <sheetFormatPr baseColWidth="10" defaultColWidth="0" defaultRowHeight="12.75" zeroHeight="1" x14ac:dyDescent="0.25"/>
  <cols>
    <col min="1" max="1" width="3" style="1" customWidth="1"/>
    <col min="2" max="2" width="7.42578125" style="12" customWidth="1"/>
    <col min="3" max="3" width="23.85546875" style="12" customWidth="1"/>
    <col min="4" max="4" width="52.7109375" style="1" customWidth="1"/>
    <col min="5" max="5" width="10.7109375" style="12" customWidth="1"/>
    <col min="6" max="6" width="22.42578125" style="1" customWidth="1"/>
    <col min="7" max="7" width="16.140625" style="1" customWidth="1"/>
    <col min="8" max="8" width="9.7109375" style="12" customWidth="1"/>
    <col min="9" max="9" width="13.42578125" style="12" customWidth="1"/>
    <col min="10" max="10" width="9.42578125" style="1" customWidth="1"/>
    <col min="11" max="11" width="17.140625" style="13" customWidth="1"/>
    <col min="12" max="12" width="4.140625" style="1" customWidth="1"/>
    <col min="13" max="13" width="2.7109375" style="33" customWidth="1"/>
    <col min="14" max="14" width="13.85546875" style="1" hidden="1" customWidth="1"/>
    <col min="15" max="16384" width="11.42578125" style="1" hidden="1"/>
  </cols>
  <sheetData>
    <row r="1" spans="2:14" ht="13.5" thickBot="1" x14ac:dyDescent="0.3"/>
    <row r="2" spans="2:14" ht="13.5" thickBot="1" x14ac:dyDescent="0.3">
      <c r="B2" s="115" t="s">
        <v>46</v>
      </c>
      <c r="C2" s="116"/>
      <c r="D2" s="116"/>
      <c r="E2" s="116"/>
      <c r="F2" s="116"/>
      <c r="G2" s="116"/>
      <c r="H2" s="116"/>
      <c r="I2" s="116"/>
      <c r="J2" s="116"/>
      <c r="K2" s="117"/>
    </row>
    <row r="3" spans="2:14" ht="6.75" customHeight="1" thickBot="1" x14ac:dyDescent="0.3"/>
    <row r="4" spans="2:14" ht="23.25" thickBot="1" x14ac:dyDescent="0.3">
      <c r="B4" s="18" t="s">
        <v>10</v>
      </c>
      <c r="C4" s="22" t="s">
        <v>8</v>
      </c>
      <c r="D4" s="19" t="s">
        <v>9</v>
      </c>
      <c r="E4" s="23" t="s">
        <v>7</v>
      </c>
      <c r="F4" s="19" t="s">
        <v>0</v>
      </c>
      <c r="G4" s="19" t="s">
        <v>3</v>
      </c>
      <c r="H4" s="19" t="s">
        <v>43</v>
      </c>
      <c r="I4" s="23" t="s">
        <v>49</v>
      </c>
      <c r="J4" s="19" t="s">
        <v>5</v>
      </c>
      <c r="K4" s="26" t="s">
        <v>6</v>
      </c>
    </row>
    <row r="5" spans="2:14" ht="19.5" customHeight="1" thickTop="1" x14ac:dyDescent="0.25">
      <c r="B5" s="35" t="s">
        <v>153</v>
      </c>
      <c r="C5" s="75" t="str">
        <f>IFERROR(VLOOKUP(B5,Actividades!$B$5:$C$42,2,0),"")</f>
        <v>ETAPA DE ANÁLISIS</v>
      </c>
      <c r="D5" s="38" t="str">
        <f>IFERROR(VLOOKUP(B5,Actividades!$B$5:$D$42,3,0),"")</f>
        <v>Planificación</v>
      </c>
      <c r="E5" s="76">
        <f>IFERROR(VLOOKUP(D5,Actividades!$D$5:$E$42,2,0),"")</f>
        <v>25</v>
      </c>
      <c r="F5" s="71" t="s">
        <v>196</v>
      </c>
      <c r="G5" s="65">
        <f>IFERROR(VLOOKUP(F5,'Definición Recursos'!$C$5:$E$34,3,0),"")</f>
        <v>35714</v>
      </c>
      <c r="H5" s="41">
        <v>1</v>
      </c>
      <c r="I5" s="41">
        <v>8</v>
      </c>
      <c r="J5" s="76">
        <f t="shared" ref="J5:J67" si="0">IF(H5="","",E5*I5*H5)</f>
        <v>200</v>
      </c>
      <c r="K5" s="81">
        <f t="shared" ref="K5:K67" si="1">IF(H5="","",G5*J5)</f>
        <v>7142800</v>
      </c>
      <c r="N5" s="32"/>
    </row>
    <row r="6" spans="2:14" ht="19.5" customHeight="1" x14ac:dyDescent="0.25">
      <c r="B6" s="36" t="s">
        <v>153</v>
      </c>
      <c r="C6" s="75" t="str">
        <f>IFERROR(VLOOKUP(B6,Actividades!$B$5:$C$42,2,0),"")</f>
        <v>ETAPA DE ANÁLISIS</v>
      </c>
      <c r="D6" s="38" t="str">
        <f>IFERROR(VLOOKUP(B6,Actividades!$B$5:$D$42,3,0),"")</f>
        <v>Planificación</v>
      </c>
      <c r="E6" s="76">
        <f>IFERROR(VLOOKUP(D6,Actividades!$D$5:$E$42,2,0),"")</f>
        <v>25</v>
      </c>
      <c r="F6" s="72" t="s">
        <v>200</v>
      </c>
      <c r="G6" s="65">
        <f>IFERROR(VLOOKUP(F6,'Definición Recursos'!$C$5:$E$34,3,0),"")</f>
        <v>18132</v>
      </c>
      <c r="H6" s="44">
        <v>1</v>
      </c>
      <c r="I6" s="44">
        <v>8</v>
      </c>
      <c r="J6" s="82">
        <f t="shared" si="0"/>
        <v>200</v>
      </c>
      <c r="K6" s="83">
        <f t="shared" si="1"/>
        <v>3626400</v>
      </c>
    </row>
    <row r="7" spans="2:14" ht="19.5" customHeight="1" x14ac:dyDescent="0.25">
      <c r="B7" s="36" t="s">
        <v>153</v>
      </c>
      <c r="C7" s="75" t="str">
        <f>IFERROR(VLOOKUP(B7,Actividades!$B$5:$C$42,2,0),"")</f>
        <v>ETAPA DE ANÁLISIS</v>
      </c>
      <c r="D7" s="38" t="str">
        <f>IFERROR(VLOOKUP(B7,Actividades!$B$5:$D$42,3,0),"")</f>
        <v>Planificación</v>
      </c>
      <c r="E7" s="76">
        <f>IFERROR(VLOOKUP(D7,Actividades!$D$5:$E$42,2,0),"")</f>
        <v>25</v>
      </c>
      <c r="F7" s="72" t="s">
        <v>202</v>
      </c>
      <c r="G7" s="65">
        <f>IFERROR(VLOOKUP(F7,'Definición Recursos'!$C$5:$E$34,3,0),"")</f>
        <v>11465</v>
      </c>
      <c r="H7" s="44">
        <v>1</v>
      </c>
      <c r="I7" s="44">
        <v>8</v>
      </c>
      <c r="J7" s="82">
        <f t="shared" si="0"/>
        <v>200</v>
      </c>
      <c r="K7" s="83">
        <f t="shared" si="1"/>
        <v>2293000</v>
      </c>
    </row>
    <row r="8" spans="2:14" ht="19.5" customHeight="1" x14ac:dyDescent="0.25">
      <c r="B8" s="36" t="s">
        <v>155</v>
      </c>
      <c r="C8" s="75" t="str">
        <f>IFERROR(VLOOKUP(B8,Actividades!$B$5:$C$42,2,0),"")</f>
        <v>ETAPA DE ANÁLISIS</v>
      </c>
      <c r="D8" s="38" t="str">
        <f>IFERROR(VLOOKUP(B8,Actividades!$B$5:$D$42,3,0),"")</f>
        <v>Identificación y Análisis</v>
      </c>
      <c r="E8" s="76">
        <f>IFERROR(VLOOKUP(D8,Actividades!$D$5:$E$42,2,0),"")</f>
        <v>17</v>
      </c>
      <c r="F8" s="72" t="s">
        <v>196</v>
      </c>
      <c r="G8" s="65">
        <f>IFERROR(VLOOKUP(F8,'Definición Recursos'!$C$5:$E$34,3,0),"")</f>
        <v>35714</v>
      </c>
      <c r="H8" s="44">
        <v>1</v>
      </c>
      <c r="I8" s="44">
        <v>4</v>
      </c>
      <c r="J8" s="82">
        <f t="shared" si="0"/>
        <v>68</v>
      </c>
      <c r="K8" s="83">
        <f t="shared" si="1"/>
        <v>2428552</v>
      </c>
    </row>
    <row r="9" spans="2:14" ht="19.5" customHeight="1" x14ac:dyDescent="0.25">
      <c r="B9" s="36" t="s">
        <v>155</v>
      </c>
      <c r="C9" s="75" t="str">
        <f>IFERROR(VLOOKUP(B9,Actividades!$B$5:$C$42,2,0),"")</f>
        <v>ETAPA DE ANÁLISIS</v>
      </c>
      <c r="D9" s="38" t="str">
        <f>IFERROR(VLOOKUP(B9,Actividades!$B$5:$D$42,3,0),"")</f>
        <v>Identificación y Análisis</v>
      </c>
      <c r="E9" s="76">
        <f>IFERROR(VLOOKUP(D9,Actividades!$D$5:$E$42,2,0),"")</f>
        <v>17</v>
      </c>
      <c r="F9" s="72" t="s">
        <v>200</v>
      </c>
      <c r="G9" s="65">
        <f>IFERROR(VLOOKUP(F9,'Definición Recursos'!$C$5:$E$34,3,0),"")</f>
        <v>18132</v>
      </c>
      <c r="H9" s="44">
        <v>1</v>
      </c>
      <c r="I9" s="44">
        <v>8</v>
      </c>
      <c r="J9" s="82">
        <f t="shared" si="0"/>
        <v>136</v>
      </c>
      <c r="K9" s="83">
        <f t="shared" si="1"/>
        <v>2465952</v>
      </c>
    </row>
    <row r="10" spans="2:14" ht="19.5" customHeight="1" x14ac:dyDescent="0.25">
      <c r="B10" s="36" t="s">
        <v>155</v>
      </c>
      <c r="C10" s="75" t="str">
        <f>IFERROR(VLOOKUP(B10,Actividades!$B$5:$C$42,2,0),"")</f>
        <v>ETAPA DE ANÁLISIS</v>
      </c>
      <c r="D10" s="38" t="str">
        <f>IFERROR(VLOOKUP(B10,Actividades!$B$5:$D$42,3,0),"")</f>
        <v>Identificación y Análisis</v>
      </c>
      <c r="E10" s="76">
        <f>IFERROR(VLOOKUP(D10,Actividades!$D$5:$E$42,2,0),"")</f>
        <v>17</v>
      </c>
      <c r="F10" s="72" t="s">
        <v>204</v>
      </c>
      <c r="G10" s="65">
        <f>IFERROR(VLOOKUP(F10,'Definición Recursos'!$C$5:$E$34,3,0),"")</f>
        <v>6495</v>
      </c>
      <c r="H10" s="44">
        <v>1</v>
      </c>
      <c r="I10" s="44">
        <v>2</v>
      </c>
      <c r="J10" s="82">
        <f t="shared" ref="J10" si="2">IF(H10="","",E10*I10*H10)</f>
        <v>34</v>
      </c>
      <c r="K10" s="83">
        <f t="shared" ref="K10" si="3">IF(H10="","",G10*J10)</f>
        <v>220830</v>
      </c>
    </row>
    <row r="11" spans="2:14" ht="19.5" customHeight="1" x14ac:dyDescent="0.25">
      <c r="B11" s="36" t="s">
        <v>155</v>
      </c>
      <c r="C11" s="75" t="str">
        <f>IFERROR(VLOOKUP(B11,Actividades!$B$5:$C$42,2,0),"")</f>
        <v>ETAPA DE ANÁLISIS</v>
      </c>
      <c r="D11" s="38" t="str">
        <f>IFERROR(VLOOKUP(B11,Actividades!$B$5:$D$42,3,0),"")</f>
        <v>Identificación y Análisis</v>
      </c>
      <c r="E11" s="76">
        <f>IFERROR(VLOOKUP(D11,Actividades!$D$5:$E$42,2,0),"")</f>
        <v>17</v>
      </c>
      <c r="F11" s="72" t="s">
        <v>202</v>
      </c>
      <c r="G11" s="65">
        <f>IFERROR(VLOOKUP(F11,'Definición Recursos'!$C$5:$E$34,3,0),"")</f>
        <v>11465</v>
      </c>
      <c r="H11" s="44">
        <v>1</v>
      </c>
      <c r="I11" s="44">
        <v>8</v>
      </c>
      <c r="J11" s="82">
        <f t="shared" si="0"/>
        <v>136</v>
      </c>
      <c r="K11" s="83">
        <f t="shared" si="1"/>
        <v>1559240</v>
      </c>
    </row>
    <row r="12" spans="2:14" ht="19.5" customHeight="1" x14ac:dyDescent="0.25">
      <c r="B12" s="36" t="s">
        <v>156</v>
      </c>
      <c r="C12" s="75" t="str">
        <f>IFERROR(VLOOKUP(B12,Actividades!$B$5:$C$42,2,0),"")</f>
        <v>ETAPA DE ANÁLISIS</v>
      </c>
      <c r="D12" s="38" t="str">
        <f>IFERROR(VLOOKUP(B12,Actividades!$B$5:$D$42,3,0),"")</f>
        <v>Divulgación del Análisis.</v>
      </c>
      <c r="E12" s="76">
        <f>IFERROR(VLOOKUP(D12,Actividades!$D$5:$E$42,2,0),"")</f>
        <v>22</v>
      </c>
      <c r="F12" s="72" t="s">
        <v>196</v>
      </c>
      <c r="G12" s="65">
        <f>IFERROR(VLOOKUP(F12,'Definición Recursos'!$C$5:$E$34,3,0),"")</f>
        <v>35714</v>
      </c>
      <c r="H12" s="44">
        <v>1</v>
      </c>
      <c r="I12" s="44">
        <v>4</v>
      </c>
      <c r="J12" s="82">
        <f t="shared" si="0"/>
        <v>88</v>
      </c>
      <c r="K12" s="83">
        <f t="shared" si="1"/>
        <v>3142832</v>
      </c>
    </row>
    <row r="13" spans="2:14" ht="19.5" customHeight="1" x14ac:dyDescent="0.25">
      <c r="B13" s="36" t="s">
        <v>156</v>
      </c>
      <c r="C13" s="75" t="str">
        <f>IFERROR(VLOOKUP(B13,Actividades!$B$5:$C$42,2,0),"")</f>
        <v>ETAPA DE ANÁLISIS</v>
      </c>
      <c r="D13" s="38" t="str">
        <f>IFERROR(VLOOKUP(B13,Actividades!$B$5:$D$42,3,0),"")</f>
        <v>Divulgación del Análisis.</v>
      </c>
      <c r="E13" s="76">
        <f>IFERROR(VLOOKUP(D13,Actividades!$D$5:$E$42,2,0),"")</f>
        <v>22</v>
      </c>
      <c r="F13" s="72" t="s">
        <v>200</v>
      </c>
      <c r="G13" s="65">
        <f>IFERROR(VLOOKUP(F13,'Definición Recursos'!$C$5:$E$34,3,0),"")</f>
        <v>18132</v>
      </c>
      <c r="H13" s="44">
        <v>1</v>
      </c>
      <c r="I13" s="44">
        <v>4</v>
      </c>
      <c r="J13" s="82">
        <f t="shared" si="0"/>
        <v>88</v>
      </c>
      <c r="K13" s="83">
        <f t="shared" si="1"/>
        <v>1595616</v>
      </c>
    </row>
    <row r="14" spans="2:14" ht="19.5" customHeight="1" x14ac:dyDescent="0.25">
      <c r="B14" s="36" t="s">
        <v>156</v>
      </c>
      <c r="C14" s="75" t="str">
        <f>IFERROR(VLOOKUP(B14,Actividades!$B$5:$C$42,2,0),"")</f>
        <v>ETAPA DE ANÁLISIS</v>
      </c>
      <c r="D14" s="38" t="str">
        <f>IFERROR(VLOOKUP(B14,Actividades!$B$5:$D$42,3,0),"")</f>
        <v>Divulgación del Análisis.</v>
      </c>
      <c r="E14" s="76">
        <f>IFERROR(VLOOKUP(D14,Actividades!$D$5:$E$42,2,0),"")</f>
        <v>22</v>
      </c>
      <c r="F14" s="72" t="s">
        <v>197</v>
      </c>
      <c r="G14" s="65">
        <f>IFERROR(VLOOKUP(F14,'Definición Recursos'!$C$5:$E$34,3,0),"")</f>
        <v>38462</v>
      </c>
      <c r="H14" s="44">
        <v>1</v>
      </c>
      <c r="I14" s="44">
        <v>4</v>
      </c>
      <c r="J14" s="82">
        <f t="shared" si="0"/>
        <v>88</v>
      </c>
      <c r="K14" s="83">
        <f t="shared" si="1"/>
        <v>3384656</v>
      </c>
    </row>
    <row r="15" spans="2:14" ht="19.5" customHeight="1" x14ac:dyDescent="0.25">
      <c r="B15" s="36" t="s">
        <v>156</v>
      </c>
      <c r="C15" s="75" t="str">
        <f>IFERROR(VLOOKUP(B15,Actividades!$B$5:$C$42,2,0),"")</f>
        <v>ETAPA DE ANÁLISIS</v>
      </c>
      <c r="D15" s="38" t="str">
        <f>IFERROR(VLOOKUP(B15,Actividades!$B$5:$D$42,3,0),"")</f>
        <v>Divulgación del Análisis.</v>
      </c>
      <c r="E15" s="76">
        <f>IFERROR(VLOOKUP(D15,Actividades!$D$5:$E$42,2,0),"")</f>
        <v>22</v>
      </c>
      <c r="F15" s="72" t="s">
        <v>238</v>
      </c>
      <c r="G15" s="65">
        <f>IFERROR(VLOOKUP(F15,'Definición Recursos'!$C$5:$E$34,3,0),"")</f>
        <v>21978</v>
      </c>
      <c r="H15" s="44">
        <v>1</v>
      </c>
      <c r="I15" s="44">
        <v>4</v>
      </c>
      <c r="J15" s="82">
        <f t="shared" si="0"/>
        <v>88</v>
      </c>
      <c r="K15" s="83">
        <f t="shared" si="1"/>
        <v>1934064</v>
      </c>
    </row>
    <row r="16" spans="2:14" ht="19.5" customHeight="1" x14ac:dyDescent="0.25">
      <c r="B16" s="36" t="s">
        <v>157</v>
      </c>
      <c r="C16" s="75" t="str">
        <f>IFERROR(VLOOKUP(B16,Actividades!$B$5:$C$42,2,0),"")</f>
        <v>ETAPA DE DISEÑO</v>
      </c>
      <c r="D16" s="38" t="str">
        <f>IFERROR(VLOOKUP(B16,Actividades!$B$5:$D$42,3,0),"")</f>
        <v>Identificación de la arquitectura preliminar</v>
      </c>
      <c r="E16" s="76">
        <f>IFERROR(VLOOKUP(D16,Actividades!$D$5:$E$42,2,0),"")</f>
        <v>6</v>
      </c>
      <c r="F16" s="72" t="s">
        <v>196</v>
      </c>
      <c r="G16" s="65">
        <f>IFERROR(VLOOKUP(F16,'Definición Recursos'!$C$5:$E$34,3,0),"")</f>
        <v>35714</v>
      </c>
      <c r="H16" s="44">
        <v>1</v>
      </c>
      <c r="I16" s="44">
        <v>4</v>
      </c>
      <c r="J16" s="82">
        <f t="shared" si="0"/>
        <v>24</v>
      </c>
      <c r="K16" s="83">
        <f t="shared" si="1"/>
        <v>857136</v>
      </c>
    </row>
    <row r="17" spans="2:11" ht="19.5" customHeight="1" x14ac:dyDescent="0.25">
      <c r="B17" s="36" t="s">
        <v>157</v>
      </c>
      <c r="C17" s="75" t="str">
        <f>IFERROR(VLOOKUP(B17,Actividades!$B$5:$C$42,2,0),"")</f>
        <v>ETAPA DE DISEÑO</v>
      </c>
      <c r="D17" s="38" t="str">
        <f>IFERROR(VLOOKUP(B17,Actividades!$B$5:$D$42,3,0),"")</f>
        <v>Identificación de la arquitectura preliminar</v>
      </c>
      <c r="E17" s="76">
        <f>IFERROR(VLOOKUP(D17,Actividades!$D$5:$E$42,2,0),"")</f>
        <v>6</v>
      </c>
      <c r="F17" s="72" t="s">
        <v>197</v>
      </c>
      <c r="G17" s="65">
        <f>IFERROR(VLOOKUP(F17,'Definición Recursos'!$C$5:$E$34,3,0),"")</f>
        <v>38462</v>
      </c>
      <c r="H17" s="44">
        <v>1</v>
      </c>
      <c r="I17" s="44">
        <v>8</v>
      </c>
      <c r="J17" s="82">
        <f t="shared" si="0"/>
        <v>48</v>
      </c>
      <c r="K17" s="83">
        <f t="shared" si="1"/>
        <v>1846176</v>
      </c>
    </row>
    <row r="18" spans="2:11" ht="19.5" customHeight="1" x14ac:dyDescent="0.25">
      <c r="B18" s="36" t="s">
        <v>157</v>
      </c>
      <c r="C18" s="75" t="str">
        <f>IFERROR(VLOOKUP(B18,Actividades!$B$5:$C$42,2,0),"")</f>
        <v>ETAPA DE DISEÑO</v>
      </c>
      <c r="D18" s="38" t="str">
        <f>IFERROR(VLOOKUP(B18,Actividades!$B$5:$D$42,3,0),"")</f>
        <v>Identificación de la arquitectura preliminar</v>
      </c>
      <c r="E18" s="76">
        <f>IFERROR(VLOOKUP(D18,Actividades!$D$5:$E$42,2,0),"")</f>
        <v>6</v>
      </c>
      <c r="F18" s="72" t="s">
        <v>238</v>
      </c>
      <c r="G18" s="65">
        <f>IFERROR(VLOOKUP(F18,'Definición Recursos'!$C$5:$E$34,3,0),"")</f>
        <v>21978</v>
      </c>
      <c r="H18" s="44">
        <v>1</v>
      </c>
      <c r="I18" s="44">
        <v>8</v>
      </c>
      <c r="J18" s="82">
        <f t="shared" ref="J18:J19" si="4">IF(H18="","",E18*I18*H18)</f>
        <v>48</v>
      </c>
      <c r="K18" s="83">
        <f t="shared" ref="K18:K19" si="5">IF(H18="","",G18*J18)</f>
        <v>1054944</v>
      </c>
    </row>
    <row r="19" spans="2:11" ht="19.5" customHeight="1" x14ac:dyDescent="0.25">
      <c r="B19" s="36" t="s">
        <v>157</v>
      </c>
      <c r="C19" s="75" t="str">
        <f>IFERROR(VLOOKUP(B19,Actividades!$B$5:$C$42,2,0),"")</f>
        <v>ETAPA DE DISEÑO</v>
      </c>
      <c r="D19" s="38" t="str">
        <f>IFERROR(VLOOKUP(B19,Actividades!$B$5:$D$42,3,0),"")</f>
        <v>Identificación de la arquitectura preliminar</v>
      </c>
      <c r="E19" s="76">
        <f>IFERROR(VLOOKUP(D19,Actividades!$D$5:$E$42,2,0),"")</f>
        <v>6</v>
      </c>
      <c r="F19" s="72" t="s">
        <v>199</v>
      </c>
      <c r="G19" s="65">
        <f>IFERROR(VLOOKUP(F19,'Definición Recursos'!$C$5:$E$34,3,0),"")</f>
        <v>19780</v>
      </c>
      <c r="H19" s="44">
        <v>1</v>
      </c>
      <c r="I19" s="44">
        <v>8</v>
      </c>
      <c r="J19" s="82">
        <f t="shared" si="4"/>
        <v>48</v>
      </c>
      <c r="K19" s="83">
        <f t="shared" si="5"/>
        <v>949440</v>
      </c>
    </row>
    <row r="20" spans="2:11" ht="19.5" customHeight="1" x14ac:dyDescent="0.25">
      <c r="B20" s="36" t="s">
        <v>157</v>
      </c>
      <c r="C20" s="75" t="str">
        <f>IFERROR(VLOOKUP(B20,Actividades!$B$5:$C$42,2,0),"")</f>
        <v>ETAPA DE DISEÑO</v>
      </c>
      <c r="D20" s="38" t="str">
        <f>IFERROR(VLOOKUP(B20,Actividades!$B$5:$D$42,3,0),"")</f>
        <v>Identificación de la arquitectura preliminar</v>
      </c>
      <c r="E20" s="76">
        <f>IFERROR(VLOOKUP(D20,Actividades!$D$5:$E$42,2,0),"")</f>
        <v>6</v>
      </c>
      <c r="F20" s="72" t="s">
        <v>203</v>
      </c>
      <c r="G20" s="65">
        <f>IFERROR(VLOOKUP(F20,'Definición Recursos'!$C$5:$E$34,3,0),"")</f>
        <v>26099</v>
      </c>
      <c r="H20" s="44">
        <v>1</v>
      </c>
      <c r="I20" s="44">
        <v>8</v>
      </c>
      <c r="J20" s="82">
        <f t="shared" si="0"/>
        <v>48</v>
      </c>
      <c r="K20" s="83">
        <f t="shared" si="1"/>
        <v>1252752</v>
      </c>
    </row>
    <row r="21" spans="2:11" ht="19.5" customHeight="1" x14ac:dyDescent="0.25">
      <c r="B21" s="36" t="s">
        <v>158</v>
      </c>
      <c r="C21" s="75" t="str">
        <f>IFERROR(VLOOKUP(B21,Actividades!$B$5:$C$42,2,0),"")</f>
        <v>ETAPA DE DISEÑO</v>
      </c>
      <c r="D21" s="38" t="str">
        <f>IFERROR(VLOOKUP(B21,Actividades!$B$5:$D$42,3,0),"")</f>
        <v>Especificaciones de los componentes del Sistema de información</v>
      </c>
      <c r="E21" s="76">
        <f>IFERROR(VLOOKUP(D21,Actividades!$D$5:$E$42,2,0),"")</f>
        <v>3</v>
      </c>
      <c r="F21" s="72" t="s">
        <v>197</v>
      </c>
      <c r="G21" s="65">
        <f>IFERROR(VLOOKUP(F21,'Definición Recursos'!$C$5:$E$34,3,0),"")</f>
        <v>38462</v>
      </c>
      <c r="H21" s="44">
        <v>1</v>
      </c>
      <c r="I21" s="44">
        <v>8</v>
      </c>
      <c r="J21" s="82">
        <f t="shared" si="0"/>
        <v>24</v>
      </c>
      <c r="K21" s="83">
        <f t="shared" si="1"/>
        <v>923088</v>
      </c>
    </row>
    <row r="22" spans="2:11" ht="19.5" customHeight="1" x14ac:dyDescent="0.25">
      <c r="B22" s="36" t="s">
        <v>158</v>
      </c>
      <c r="C22" s="75" t="str">
        <f>IFERROR(VLOOKUP(B22,Actividades!$B$5:$C$42,2,0),"")</f>
        <v>ETAPA DE DISEÑO</v>
      </c>
      <c r="D22" s="38" t="str">
        <f>IFERROR(VLOOKUP(B22,Actividades!$B$5:$D$42,3,0),"")</f>
        <v>Especificaciones de los componentes del Sistema de información</v>
      </c>
      <c r="E22" s="76">
        <f>IFERROR(VLOOKUP(D22,Actividades!$D$5:$E$42,2,0),"")</f>
        <v>3</v>
      </c>
      <c r="F22" s="72" t="s">
        <v>198</v>
      </c>
      <c r="G22" s="65">
        <f>IFERROR(VLOOKUP(F22,'Definición Recursos'!$C$5:$E$34,3,0),"")</f>
        <v>24451</v>
      </c>
      <c r="H22" s="44">
        <v>1</v>
      </c>
      <c r="I22" s="44">
        <v>8</v>
      </c>
      <c r="J22" s="82">
        <f t="shared" si="0"/>
        <v>24</v>
      </c>
      <c r="K22" s="83">
        <f t="shared" si="1"/>
        <v>586824</v>
      </c>
    </row>
    <row r="23" spans="2:11" ht="19.5" customHeight="1" x14ac:dyDescent="0.25">
      <c r="B23" s="36" t="s">
        <v>158</v>
      </c>
      <c r="C23" s="75" t="str">
        <f>IFERROR(VLOOKUP(B23,Actividades!$B$5:$C$42,2,0),"")</f>
        <v>ETAPA DE DISEÑO</v>
      </c>
      <c r="D23" s="38" t="str">
        <f>IFERROR(VLOOKUP(B23,Actividades!$B$5:$D$42,3,0),"")</f>
        <v>Especificaciones de los componentes del Sistema de información</v>
      </c>
      <c r="E23" s="76">
        <f>IFERROR(VLOOKUP(D23,Actividades!$D$5:$E$42,2,0),"")</f>
        <v>3</v>
      </c>
      <c r="F23" s="72" t="s">
        <v>238</v>
      </c>
      <c r="G23" s="65">
        <f>IFERROR(VLOOKUP(F23,'Definición Recursos'!$C$5:$E$34,3,0),"")</f>
        <v>21978</v>
      </c>
      <c r="H23" s="44">
        <v>1</v>
      </c>
      <c r="I23" s="44">
        <v>8</v>
      </c>
      <c r="J23" s="82">
        <f t="shared" si="0"/>
        <v>24</v>
      </c>
      <c r="K23" s="83">
        <f t="shared" si="1"/>
        <v>527472</v>
      </c>
    </row>
    <row r="24" spans="2:11" ht="19.5" customHeight="1" x14ac:dyDescent="0.25">
      <c r="B24" s="36" t="s">
        <v>158</v>
      </c>
      <c r="C24" s="75" t="str">
        <f>IFERROR(VLOOKUP(B24,Actividades!$B$5:$C$42,2,0),"")</f>
        <v>ETAPA DE DISEÑO</v>
      </c>
      <c r="D24" s="38" t="str">
        <f>IFERROR(VLOOKUP(B24,Actividades!$B$5:$D$42,3,0),"")</f>
        <v>Especificaciones de los componentes del Sistema de información</v>
      </c>
      <c r="E24" s="76">
        <f>IFERROR(VLOOKUP(D24,Actividades!$D$5:$E$42,2,0),"")</f>
        <v>3</v>
      </c>
      <c r="F24" s="72" t="s">
        <v>199</v>
      </c>
      <c r="G24" s="65">
        <f>IFERROR(VLOOKUP(F24,'Definición Recursos'!$C$5:$E$34,3,0),"")</f>
        <v>19780</v>
      </c>
      <c r="H24" s="44">
        <v>1</v>
      </c>
      <c r="I24" s="44">
        <v>4</v>
      </c>
      <c r="J24" s="82">
        <f t="shared" si="0"/>
        <v>12</v>
      </c>
      <c r="K24" s="83">
        <f t="shared" si="1"/>
        <v>237360</v>
      </c>
    </row>
    <row r="25" spans="2:11" ht="19.5" customHeight="1" x14ac:dyDescent="0.25">
      <c r="B25" s="36" t="s">
        <v>158</v>
      </c>
      <c r="C25" s="75" t="str">
        <f>IFERROR(VLOOKUP(B25,Actividades!$B$5:$C$42,2,0),"")</f>
        <v>ETAPA DE DISEÑO</v>
      </c>
      <c r="D25" s="38" t="str">
        <f>IFERROR(VLOOKUP(B25,Actividades!$B$5:$D$42,3,0),"")</f>
        <v>Especificaciones de los componentes del Sistema de información</v>
      </c>
      <c r="E25" s="76">
        <f>IFERROR(VLOOKUP(D25,Actividades!$D$5:$E$42,2,0),"")</f>
        <v>3</v>
      </c>
      <c r="F25" s="72" t="s">
        <v>203</v>
      </c>
      <c r="G25" s="65">
        <f>IFERROR(VLOOKUP(F25,'Definición Recursos'!$C$5:$E$34,3,0),"")</f>
        <v>26099</v>
      </c>
      <c r="H25" s="44">
        <v>1</v>
      </c>
      <c r="I25" s="44">
        <v>8</v>
      </c>
      <c r="J25" s="82">
        <f t="shared" ref="J25" si="6">IF(H25="","",E25*I25*H25)</f>
        <v>24</v>
      </c>
      <c r="K25" s="83">
        <f t="shared" ref="K25" si="7">IF(H25="","",G25*J25)</f>
        <v>626376</v>
      </c>
    </row>
    <row r="26" spans="2:11" ht="19.5" customHeight="1" x14ac:dyDescent="0.25">
      <c r="B26" s="36" t="s">
        <v>158</v>
      </c>
      <c r="C26" s="75" t="str">
        <f>IFERROR(VLOOKUP(B26,Actividades!$B$5:$C$42,2,0),"")</f>
        <v>ETAPA DE DISEÑO</v>
      </c>
      <c r="D26" s="38" t="str">
        <f>IFERROR(VLOOKUP(B26,Actividades!$B$5:$D$42,3,0),"")</f>
        <v>Especificaciones de los componentes del Sistema de información</v>
      </c>
      <c r="E26" s="76">
        <f>IFERROR(VLOOKUP(D26,Actividades!$D$5:$E$42,2,0),"")</f>
        <v>3</v>
      </c>
      <c r="F26" s="72" t="s">
        <v>196</v>
      </c>
      <c r="G26" s="65">
        <f>IFERROR(VLOOKUP(F26,'Definición Recursos'!$C$5:$E$34,3,0),"")</f>
        <v>35714</v>
      </c>
      <c r="H26" s="44">
        <v>1</v>
      </c>
      <c r="I26" s="44">
        <v>4</v>
      </c>
      <c r="J26" s="82">
        <f t="shared" si="0"/>
        <v>12</v>
      </c>
      <c r="K26" s="83">
        <f t="shared" si="1"/>
        <v>428568</v>
      </c>
    </row>
    <row r="27" spans="2:11" ht="19.5" customHeight="1" x14ac:dyDescent="0.25">
      <c r="B27" s="36" t="s">
        <v>159</v>
      </c>
      <c r="C27" s="75" t="str">
        <f>IFERROR(VLOOKUP(B27,Actividades!$B$5:$C$42,2,0),"")</f>
        <v>ETAPA DE DISEÑO</v>
      </c>
      <c r="D27" s="38" t="str">
        <f>IFERROR(VLOOKUP(B27,Actividades!$B$5:$D$42,3,0),"")</f>
        <v xml:space="preserve">Diseño arquitectura, componentes y elementos del sistema. </v>
      </c>
      <c r="E27" s="76">
        <f>IFERROR(VLOOKUP(D27,Actividades!$D$5:$E$42,2,0),"")</f>
        <v>27</v>
      </c>
      <c r="F27" s="72" t="s">
        <v>197</v>
      </c>
      <c r="G27" s="65">
        <f>IFERROR(VLOOKUP(F27,'Definición Recursos'!$C$5:$E$34,3,0),"")</f>
        <v>38462</v>
      </c>
      <c r="H27" s="44">
        <v>1</v>
      </c>
      <c r="I27" s="44">
        <v>8</v>
      </c>
      <c r="J27" s="82">
        <f t="shared" si="0"/>
        <v>216</v>
      </c>
      <c r="K27" s="83">
        <f t="shared" si="1"/>
        <v>8307792</v>
      </c>
    </row>
    <row r="28" spans="2:11" ht="19.5" customHeight="1" x14ac:dyDescent="0.25">
      <c r="B28" s="36" t="s">
        <v>159</v>
      </c>
      <c r="C28" s="75" t="str">
        <f>IFERROR(VLOOKUP(B28,Actividades!$B$5:$C$42,2,0),"")</f>
        <v>ETAPA DE DISEÑO</v>
      </c>
      <c r="D28" s="38" t="str">
        <f>IFERROR(VLOOKUP(B28,Actividades!$B$5:$D$42,3,0),"")</f>
        <v xml:space="preserve">Diseño arquitectura, componentes y elementos del sistema. </v>
      </c>
      <c r="E28" s="76">
        <f>IFERROR(VLOOKUP(D28,Actividades!$D$5:$E$42,2,0),"")</f>
        <v>27</v>
      </c>
      <c r="F28" s="72" t="s">
        <v>198</v>
      </c>
      <c r="G28" s="65">
        <f>IFERROR(VLOOKUP(F28,'Definición Recursos'!$C$5:$E$34,3,0),"")</f>
        <v>24451</v>
      </c>
      <c r="H28" s="44">
        <v>1</v>
      </c>
      <c r="I28" s="44">
        <v>8</v>
      </c>
      <c r="J28" s="82">
        <f t="shared" si="0"/>
        <v>216</v>
      </c>
      <c r="K28" s="83">
        <f t="shared" si="1"/>
        <v>5281416</v>
      </c>
    </row>
    <row r="29" spans="2:11" ht="19.5" customHeight="1" x14ac:dyDescent="0.25">
      <c r="B29" s="36" t="s">
        <v>159</v>
      </c>
      <c r="C29" s="75" t="str">
        <f>IFERROR(VLOOKUP(B29,Actividades!$B$5:$C$42,2,0),"")</f>
        <v>ETAPA DE DISEÑO</v>
      </c>
      <c r="D29" s="38" t="str">
        <f>IFERROR(VLOOKUP(B29,Actividades!$B$5:$D$42,3,0),"")</f>
        <v xml:space="preserve">Diseño arquitectura, componentes y elementos del sistema. </v>
      </c>
      <c r="E29" s="76">
        <f>IFERROR(VLOOKUP(D29,Actividades!$D$5:$E$42,2,0),"")</f>
        <v>27</v>
      </c>
      <c r="F29" s="72" t="s">
        <v>238</v>
      </c>
      <c r="G29" s="65">
        <f>IFERROR(VLOOKUP(F29,'Definición Recursos'!$C$5:$E$34,3,0),"")</f>
        <v>21978</v>
      </c>
      <c r="H29" s="44">
        <v>1</v>
      </c>
      <c r="I29" s="44">
        <v>4</v>
      </c>
      <c r="J29" s="82">
        <f t="shared" si="0"/>
        <v>108</v>
      </c>
      <c r="K29" s="83">
        <f t="shared" si="1"/>
        <v>2373624</v>
      </c>
    </row>
    <row r="30" spans="2:11" ht="19.5" customHeight="1" x14ac:dyDescent="0.25">
      <c r="B30" s="36" t="s">
        <v>159</v>
      </c>
      <c r="C30" s="75" t="str">
        <f>IFERROR(VLOOKUP(B30,Actividades!$B$5:$C$42,2,0),"")</f>
        <v>ETAPA DE DISEÑO</v>
      </c>
      <c r="D30" s="38" t="str">
        <f>IFERROR(VLOOKUP(B30,Actividades!$B$5:$D$42,3,0),"")</f>
        <v xml:space="preserve">Diseño arquitectura, componentes y elementos del sistema. </v>
      </c>
      <c r="E30" s="76">
        <f>IFERROR(VLOOKUP(D30,Actividades!$D$5:$E$42,2,0),"")</f>
        <v>27</v>
      </c>
      <c r="F30" s="72" t="s">
        <v>199</v>
      </c>
      <c r="G30" s="65">
        <f>IFERROR(VLOOKUP(F30,'Definición Recursos'!$C$5:$E$34,3,0),"")</f>
        <v>19780</v>
      </c>
      <c r="H30" s="44">
        <v>1</v>
      </c>
      <c r="I30" s="44">
        <v>2</v>
      </c>
      <c r="J30" s="82">
        <f t="shared" si="0"/>
        <v>54</v>
      </c>
      <c r="K30" s="83">
        <f t="shared" si="1"/>
        <v>1068120</v>
      </c>
    </row>
    <row r="31" spans="2:11" ht="19.5" customHeight="1" x14ac:dyDescent="0.25">
      <c r="B31" s="36" t="s">
        <v>159</v>
      </c>
      <c r="C31" s="75" t="str">
        <f>IFERROR(VLOOKUP(B31,Actividades!$B$5:$C$42,2,0),"")</f>
        <v>ETAPA DE DISEÑO</v>
      </c>
      <c r="D31" s="38" t="str">
        <f>IFERROR(VLOOKUP(B31,Actividades!$B$5:$D$42,3,0),"")</f>
        <v xml:space="preserve">Diseño arquitectura, componentes y elementos del sistema. </v>
      </c>
      <c r="E31" s="76">
        <f>IFERROR(VLOOKUP(D31,Actividades!$D$5:$E$42,2,0),"")</f>
        <v>27</v>
      </c>
      <c r="F31" s="72" t="s">
        <v>203</v>
      </c>
      <c r="G31" s="65">
        <f>IFERROR(VLOOKUP(F31,'Definición Recursos'!$C$5:$E$34,3,0),"")</f>
        <v>26099</v>
      </c>
      <c r="H31" s="44">
        <v>1</v>
      </c>
      <c r="I31" s="44">
        <v>8</v>
      </c>
      <c r="J31" s="82">
        <f t="shared" ref="J31" si="8">IF(H31="","",E31*I31*H31)</f>
        <v>216</v>
      </c>
      <c r="K31" s="83">
        <f t="shared" ref="K31" si="9">IF(H31="","",G31*J31)</f>
        <v>5637384</v>
      </c>
    </row>
    <row r="32" spans="2:11" ht="19.5" customHeight="1" x14ac:dyDescent="0.25">
      <c r="B32" s="36" t="s">
        <v>159</v>
      </c>
      <c r="C32" s="75" t="str">
        <f>IFERROR(VLOOKUP(B32,Actividades!$B$5:$C$42,2,0),"")</f>
        <v>ETAPA DE DISEÑO</v>
      </c>
      <c r="D32" s="38" t="str">
        <f>IFERROR(VLOOKUP(B32,Actividades!$B$5:$D$42,3,0),"")</f>
        <v xml:space="preserve">Diseño arquitectura, componentes y elementos del sistema. </v>
      </c>
      <c r="E32" s="76">
        <f>IFERROR(VLOOKUP(D32,Actividades!$D$5:$E$42,2,0),"")</f>
        <v>27</v>
      </c>
      <c r="F32" s="72" t="s">
        <v>196</v>
      </c>
      <c r="G32" s="65">
        <f>IFERROR(VLOOKUP(F32,'Definición Recursos'!$C$5:$E$34,3,0),"")</f>
        <v>35714</v>
      </c>
      <c r="H32" s="44">
        <v>1</v>
      </c>
      <c r="I32" s="44">
        <v>2</v>
      </c>
      <c r="J32" s="82">
        <f t="shared" si="0"/>
        <v>54</v>
      </c>
      <c r="K32" s="83">
        <f t="shared" si="1"/>
        <v>1928556</v>
      </c>
    </row>
    <row r="33" spans="2:11" ht="19.5" customHeight="1" x14ac:dyDescent="0.25">
      <c r="B33" s="36" t="s">
        <v>160</v>
      </c>
      <c r="C33" s="75" t="str">
        <f>IFERROR(VLOOKUP(B33,Actividades!$B$5:$C$42,2,0),"")</f>
        <v>ETAPA DE DISEÑO</v>
      </c>
      <c r="D33" s="38" t="str">
        <f>IFERROR(VLOOKUP(B33,Actividades!$B$5:$D$42,3,0),"")</f>
        <v>Presentación de diseño al arquitecto Cencosud</v>
      </c>
      <c r="E33" s="76">
        <f>IFERROR(VLOOKUP(D33,Actividades!$D$5:$E$42,2,0),"")</f>
        <v>1</v>
      </c>
      <c r="F33" s="72" t="s">
        <v>196</v>
      </c>
      <c r="G33" s="65">
        <f>IFERROR(VLOOKUP(F33,'Definición Recursos'!$C$5:$E$34,3,0),"")</f>
        <v>35714</v>
      </c>
      <c r="H33" s="44">
        <v>1</v>
      </c>
      <c r="I33" s="44">
        <v>8</v>
      </c>
      <c r="J33" s="82">
        <f t="shared" si="0"/>
        <v>8</v>
      </c>
      <c r="K33" s="83">
        <f t="shared" si="1"/>
        <v>285712</v>
      </c>
    </row>
    <row r="34" spans="2:11" ht="19.5" customHeight="1" x14ac:dyDescent="0.25">
      <c r="B34" s="36" t="s">
        <v>160</v>
      </c>
      <c r="C34" s="75" t="str">
        <f>IFERROR(VLOOKUP(B34,Actividades!$B$5:$C$42,2,0),"")</f>
        <v>ETAPA DE DISEÑO</v>
      </c>
      <c r="D34" s="38" t="str">
        <f>IFERROR(VLOOKUP(B34,Actividades!$B$5:$D$42,3,0),"")</f>
        <v>Presentación de diseño al arquitecto Cencosud</v>
      </c>
      <c r="E34" s="76">
        <f>IFERROR(VLOOKUP(D34,Actividades!$D$5:$E$42,2,0),"")</f>
        <v>1</v>
      </c>
      <c r="F34" s="72" t="s">
        <v>197</v>
      </c>
      <c r="G34" s="65">
        <f>IFERROR(VLOOKUP(F34,'Definición Recursos'!$C$5:$E$34,3,0),"")</f>
        <v>38462</v>
      </c>
      <c r="H34" s="44">
        <v>1</v>
      </c>
      <c r="I34" s="44">
        <v>8</v>
      </c>
      <c r="J34" s="82">
        <f t="shared" ref="J34" si="10">IF(H34="","",E34*I34*H34)</f>
        <v>8</v>
      </c>
      <c r="K34" s="83">
        <f t="shared" ref="K34" si="11">IF(H34="","",G34*J34)</f>
        <v>307696</v>
      </c>
    </row>
    <row r="35" spans="2:11" ht="19.5" customHeight="1" x14ac:dyDescent="0.25">
      <c r="B35" s="36" t="s">
        <v>160</v>
      </c>
      <c r="C35" s="75" t="str">
        <f>IFERROR(VLOOKUP(B35,Actividades!$B$5:$C$42,2,0),"")</f>
        <v>ETAPA DE DISEÑO</v>
      </c>
      <c r="D35" s="38" t="str">
        <f>IFERROR(VLOOKUP(B35,Actividades!$B$5:$D$42,3,0),"")</f>
        <v>Presentación de diseño al arquitecto Cencosud</v>
      </c>
      <c r="E35" s="76">
        <f>IFERROR(VLOOKUP(D35,Actividades!$D$5:$E$42,2,0),"")</f>
        <v>1</v>
      </c>
      <c r="F35" s="72" t="s">
        <v>199</v>
      </c>
      <c r="G35" s="65">
        <f>IFERROR(VLOOKUP(F35,'Definición Recursos'!$C$5:$E$34,3,0),"")</f>
        <v>19780</v>
      </c>
      <c r="H35" s="44">
        <v>1</v>
      </c>
      <c r="I35" s="44">
        <v>8</v>
      </c>
      <c r="J35" s="82">
        <f t="shared" si="0"/>
        <v>8</v>
      </c>
      <c r="K35" s="83">
        <f t="shared" si="1"/>
        <v>158240</v>
      </c>
    </row>
    <row r="36" spans="2:11" ht="19.5" customHeight="1" x14ac:dyDescent="0.25">
      <c r="B36" s="36" t="s">
        <v>161</v>
      </c>
      <c r="C36" s="75" t="str">
        <f>IFERROR(VLOOKUP(B36,Actividades!$B$5:$C$42,2,0),"")</f>
        <v>ETAPA DE DISEÑO</v>
      </c>
      <c r="D36" s="38" t="str">
        <f>IFERROR(VLOOKUP(B36,Actividades!$B$5:$D$42,3,0),"")</f>
        <v>Diseñar plan y cronograma comunicacional</v>
      </c>
      <c r="E36" s="76">
        <f>IFERROR(VLOOKUP(D36,Actividades!$D$5:$E$42,2,0),"")</f>
        <v>2</v>
      </c>
      <c r="F36" s="72" t="s">
        <v>196</v>
      </c>
      <c r="G36" s="65">
        <f>IFERROR(VLOOKUP(F36,'Definición Recursos'!$C$5:$E$34,3,0),"")</f>
        <v>35714</v>
      </c>
      <c r="H36" s="44">
        <v>1</v>
      </c>
      <c r="I36" s="44">
        <v>8</v>
      </c>
      <c r="J36" s="82">
        <f t="shared" si="0"/>
        <v>16</v>
      </c>
      <c r="K36" s="83">
        <f t="shared" si="1"/>
        <v>571424</v>
      </c>
    </row>
    <row r="37" spans="2:11" ht="19.5" customHeight="1" x14ac:dyDescent="0.25">
      <c r="B37" s="36" t="s">
        <v>161</v>
      </c>
      <c r="C37" s="75" t="str">
        <f>IFERROR(VLOOKUP(B37,Actividades!$B$5:$C$42,2,0),"")</f>
        <v>ETAPA DE DISEÑO</v>
      </c>
      <c r="D37" s="38" t="str">
        <f>IFERROR(VLOOKUP(B37,Actividades!$B$5:$D$42,3,0),"")</f>
        <v>Diseñar plan y cronograma comunicacional</v>
      </c>
      <c r="E37" s="76">
        <f>IFERROR(VLOOKUP(D37,Actividades!$D$5:$E$42,2,0),"")</f>
        <v>2</v>
      </c>
      <c r="F37" s="72" t="s">
        <v>199</v>
      </c>
      <c r="G37" s="65">
        <f>IFERROR(VLOOKUP(F37,'Definición Recursos'!$C$5:$E$34,3,0),"")</f>
        <v>19780</v>
      </c>
      <c r="H37" s="44">
        <v>1</v>
      </c>
      <c r="I37" s="44">
        <v>6</v>
      </c>
      <c r="J37" s="82">
        <f t="shared" si="0"/>
        <v>12</v>
      </c>
      <c r="K37" s="83">
        <f t="shared" si="1"/>
        <v>237360</v>
      </c>
    </row>
    <row r="38" spans="2:11" ht="19.5" customHeight="1" x14ac:dyDescent="0.25">
      <c r="B38" s="36" t="s">
        <v>161</v>
      </c>
      <c r="C38" s="75" t="str">
        <f>IFERROR(VLOOKUP(B38,Actividades!$B$5:$C$42,2,0),"")</f>
        <v>ETAPA DE DISEÑO</v>
      </c>
      <c r="D38" s="38" t="str">
        <f>IFERROR(VLOOKUP(B38,Actividades!$B$5:$D$42,3,0),"")</f>
        <v>Diseñar plan y cronograma comunicacional</v>
      </c>
      <c r="E38" s="76">
        <f>IFERROR(VLOOKUP(D38,Actividades!$D$5:$E$42,2,0),"")</f>
        <v>2</v>
      </c>
      <c r="F38" s="72" t="s">
        <v>198</v>
      </c>
      <c r="G38" s="65">
        <f>IFERROR(VLOOKUP(F38,'Definición Recursos'!$C$5:$E$34,3,0),"")</f>
        <v>24451</v>
      </c>
      <c r="H38" s="44">
        <v>1</v>
      </c>
      <c r="I38" s="44">
        <v>6</v>
      </c>
      <c r="J38" s="82">
        <f t="shared" ref="J38:J39" si="12">IF(H38="","",E38*I38*H38)</f>
        <v>12</v>
      </c>
      <c r="K38" s="83">
        <f t="shared" ref="K38:K39" si="13">IF(H38="","",G38*J38)</f>
        <v>293412</v>
      </c>
    </row>
    <row r="39" spans="2:11" ht="19.5" customHeight="1" x14ac:dyDescent="0.25">
      <c r="B39" s="36" t="s">
        <v>161</v>
      </c>
      <c r="C39" s="75" t="str">
        <f>IFERROR(VLOOKUP(B39,Actividades!$B$5:$C$42,2,0),"")</f>
        <v>ETAPA DE DISEÑO</v>
      </c>
      <c r="D39" s="38" t="str">
        <f>IFERROR(VLOOKUP(B39,Actividades!$B$5:$D$42,3,0),"")</f>
        <v>Diseñar plan y cronograma comunicacional</v>
      </c>
      <c r="E39" s="76">
        <f>IFERROR(VLOOKUP(D39,Actividades!$D$5:$E$42,2,0),"")</f>
        <v>2</v>
      </c>
      <c r="F39" s="72" t="s">
        <v>238</v>
      </c>
      <c r="G39" s="65">
        <f>IFERROR(VLOOKUP(F39,'Definición Recursos'!$C$5:$E$34,3,0),"")</f>
        <v>21978</v>
      </c>
      <c r="H39" s="44">
        <v>1</v>
      </c>
      <c r="I39" s="44">
        <v>6</v>
      </c>
      <c r="J39" s="82">
        <f t="shared" si="12"/>
        <v>12</v>
      </c>
      <c r="K39" s="83">
        <f t="shared" si="13"/>
        <v>263736</v>
      </c>
    </row>
    <row r="40" spans="2:11" ht="19.5" customHeight="1" x14ac:dyDescent="0.25">
      <c r="B40" s="36" t="s">
        <v>161</v>
      </c>
      <c r="C40" s="75" t="str">
        <f>IFERROR(VLOOKUP(B40,Actividades!$B$5:$C$42,2,0),"")</f>
        <v>ETAPA DE DISEÑO</v>
      </c>
      <c r="D40" s="38" t="str">
        <f>IFERROR(VLOOKUP(B40,Actividades!$B$5:$D$42,3,0),"")</f>
        <v>Diseñar plan y cronograma comunicacional</v>
      </c>
      <c r="E40" s="76">
        <f>IFERROR(VLOOKUP(D40,Actividades!$D$5:$E$42,2,0),"")</f>
        <v>2</v>
      </c>
      <c r="F40" s="72" t="s">
        <v>197</v>
      </c>
      <c r="G40" s="65">
        <f>IFERROR(VLOOKUP(F40,'Definición Recursos'!$C$5:$E$34,3,0),"")</f>
        <v>38462</v>
      </c>
      <c r="H40" s="44">
        <v>1</v>
      </c>
      <c r="I40" s="44">
        <v>6</v>
      </c>
      <c r="J40" s="82">
        <f t="shared" si="0"/>
        <v>12</v>
      </c>
      <c r="K40" s="83">
        <f t="shared" si="1"/>
        <v>461544</v>
      </c>
    </row>
    <row r="41" spans="2:11" ht="19.5" customHeight="1" x14ac:dyDescent="0.25">
      <c r="B41" s="36" t="s">
        <v>164</v>
      </c>
      <c r="C41" s="75" t="str">
        <f>IFERROR(VLOOKUP(B41,Actividades!$B$5:$C$42,2,0),"")</f>
        <v>ETAPA DE DESARROLLO</v>
      </c>
      <c r="D41" s="38" t="str">
        <f>IFERROR(VLOOKUP(B41,Actividades!$B$5:$D$42,3,0),"")</f>
        <v xml:space="preserve">Crear plan de desarrollo </v>
      </c>
      <c r="E41" s="76">
        <f>IFERROR(VLOOKUP(D41,Actividades!$D$5:$E$42,2,0),"")</f>
        <v>5</v>
      </c>
      <c r="F41" s="72" t="s">
        <v>196</v>
      </c>
      <c r="G41" s="65">
        <f>IFERROR(VLOOKUP(F41,'Definición Recursos'!$C$5:$E$34,3,0),"")</f>
        <v>35714</v>
      </c>
      <c r="H41" s="44">
        <v>1</v>
      </c>
      <c r="I41" s="44">
        <v>8</v>
      </c>
      <c r="J41" s="82">
        <f t="shared" ref="J41:J46" si="14">IF(H41="","",E41*I41*H41)</f>
        <v>40</v>
      </c>
      <c r="K41" s="83">
        <f t="shared" ref="K41:K46" si="15">IF(H41="","",G41*J41)</f>
        <v>1428560</v>
      </c>
    </row>
    <row r="42" spans="2:11" ht="19.5" customHeight="1" x14ac:dyDescent="0.25">
      <c r="B42" s="36" t="s">
        <v>164</v>
      </c>
      <c r="C42" s="75" t="str">
        <f>IFERROR(VLOOKUP(B42,Actividades!$B$5:$C$42,2,0),"")</f>
        <v>ETAPA DE DESARROLLO</v>
      </c>
      <c r="D42" s="38" t="str">
        <f>IFERROR(VLOOKUP(B42,Actividades!$B$5:$D$42,3,0),"")</f>
        <v xml:space="preserve">Crear plan de desarrollo </v>
      </c>
      <c r="E42" s="76">
        <f>IFERROR(VLOOKUP(D42,Actividades!$D$5:$E$42,2,0),"")</f>
        <v>5</v>
      </c>
      <c r="F42" s="72" t="s">
        <v>197</v>
      </c>
      <c r="G42" s="65">
        <f>IFERROR(VLOOKUP(F42,'Definición Recursos'!$C$5:$E$34,3,0),"")</f>
        <v>38462</v>
      </c>
      <c r="H42" s="44">
        <v>1</v>
      </c>
      <c r="I42" s="44">
        <v>4</v>
      </c>
      <c r="J42" s="82">
        <f t="shared" si="14"/>
        <v>20</v>
      </c>
      <c r="K42" s="83">
        <f t="shared" si="15"/>
        <v>769240</v>
      </c>
    </row>
    <row r="43" spans="2:11" ht="19.5" customHeight="1" x14ac:dyDescent="0.25">
      <c r="B43" s="36" t="s">
        <v>164</v>
      </c>
      <c r="C43" s="75" t="str">
        <f>IFERROR(VLOOKUP(B43,Actividades!$B$5:$C$42,2,0),"")</f>
        <v>ETAPA DE DESARROLLO</v>
      </c>
      <c r="D43" s="38" t="str">
        <f>IFERROR(VLOOKUP(B43,Actividades!$B$5:$D$42,3,0),"")</f>
        <v xml:space="preserve">Crear plan de desarrollo </v>
      </c>
      <c r="E43" s="76">
        <f>IFERROR(VLOOKUP(D43,Actividades!$D$5:$E$42,2,0),"")</f>
        <v>5</v>
      </c>
      <c r="F43" s="72" t="s">
        <v>198</v>
      </c>
      <c r="G43" s="65">
        <f>IFERROR(VLOOKUP(F43,'Definición Recursos'!$C$5:$E$34,3,0),"")</f>
        <v>24451</v>
      </c>
      <c r="H43" s="44">
        <v>1</v>
      </c>
      <c r="I43" s="44">
        <v>8</v>
      </c>
      <c r="J43" s="82">
        <f t="shared" si="14"/>
        <v>40</v>
      </c>
      <c r="K43" s="83">
        <f t="shared" si="15"/>
        <v>978040</v>
      </c>
    </row>
    <row r="44" spans="2:11" ht="19.5" customHeight="1" x14ac:dyDescent="0.25">
      <c r="B44" s="36" t="s">
        <v>164</v>
      </c>
      <c r="C44" s="75" t="str">
        <f>IFERROR(VLOOKUP(B44,Actividades!$B$5:$C$42,2,0),"")</f>
        <v>ETAPA DE DESARROLLO</v>
      </c>
      <c r="D44" s="38" t="str">
        <f>IFERROR(VLOOKUP(B44,Actividades!$B$5:$D$42,3,0),"")</f>
        <v xml:space="preserve">Crear plan de desarrollo </v>
      </c>
      <c r="E44" s="76">
        <f>IFERROR(VLOOKUP(D44,Actividades!$D$5:$E$42,2,0),"")</f>
        <v>5</v>
      </c>
      <c r="F44" s="72" t="s">
        <v>238</v>
      </c>
      <c r="G44" s="65">
        <f>IFERROR(VLOOKUP(F44,'Definición Recursos'!$C$5:$E$34,3,0),"")</f>
        <v>21978</v>
      </c>
      <c r="H44" s="44">
        <v>1</v>
      </c>
      <c r="I44" s="44">
        <v>8</v>
      </c>
      <c r="J44" s="82">
        <f t="shared" si="14"/>
        <v>40</v>
      </c>
      <c r="K44" s="83">
        <f t="shared" si="15"/>
        <v>879120</v>
      </c>
    </row>
    <row r="45" spans="2:11" ht="19.5" customHeight="1" x14ac:dyDescent="0.25">
      <c r="B45" s="36" t="s">
        <v>164</v>
      </c>
      <c r="C45" s="75" t="str">
        <f>IFERROR(VLOOKUP(B45,Actividades!$B$5:$C$42,2,0),"")</f>
        <v>ETAPA DE DESARROLLO</v>
      </c>
      <c r="D45" s="38" t="str">
        <f>IFERROR(VLOOKUP(B45,Actividades!$B$5:$D$42,3,0),"")</f>
        <v xml:space="preserve">Crear plan de desarrollo </v>
      </c>
      <c r="E45" s="76">
        <f>IFERROR(VLOOKUP(D45,Actividades!$D$5:$E$42,2,0),"")</f>
        <v>5</v>
      </c>
      <c r="F45" s="72" t="s">
        <v>199</v>
      </c>
      <c r="G45" s="65">
        <f>IFERROR(VLOOKUP(F45,'Definición Recursos'!$C$5:$E$34,3,0),"")</f>
        <v>19780</v>
      </c>
      <c r="H45" s="44">
        <v>1</v>
      </c>
      <c r="I45" s="44">
        <v>8</v>
      </c>
      <c r="J45" s="82">
        <f t="shared" si="14"/>
        <v>40</v>
      </c>
      <c r="K45" s="83">
        <f t="shared" si="15"/>
        <v>791200</v>
      </c>
    </row>
    <row r="46" spans="2:11" ht="19.5" customHeight="1" x14ac:dyDescent="0.25">
      <c r="B46" s="36" t="s">
        <v>164</v>
      </c>
      <c r="C46" s="75" t="str">
        <f>IFERROR(VLOOKUP(B46,Actividades!$B$5:$C$42,2,0),"")</f>
        <v>ETAPA DE DESARROLLO</v>
      </c>
      <c r="D46" s="38" t="str">
        <f>IFERROR(VLOOKUP(B46,Actividades!$B$5:$D$42,3,0),"")</f>
        <v xml:space="preserve">Crear plan de desarrollo </v>
      </c>
      <c r="E46" s="76">
        <f>IFERROR(VLOOKUP(D46,Actividades!$D$5:$E$42,2,0),"")</f>
        <v>5</v>
      </c>
      <c r="F46" s="72" t="s">
        <v>200</v>
      </c>
      <c r="G46" s="65">
        <f>IFERROR(VLOOKUP(F46,'Definición Recursos'!$C$5:$E$34,3,0),"")</f>
        <v>18132</v>
      </c>
      <c r="H46" s="44">
        <v>1</v>
      </c>
      <c r="I46" s="44">
        <v>8</v>
      </c>
      <c r="J46" s="82">
        <f t="shared" si="14"/>
        <v>40</v>
      </c>
      <c r="K46" s="83">
        <f t="shared" si="15"/>
        <v>725280</v>
      </c>
    </row>
    <row r="47" spans="2:11" ht="19.5" customHeight="1" x14ac:dyDescent="0.25">
      <c r="B47" s="36" t="s">
        <v>165</v>
      </c>
      <c r="C47" s="75" t="str">
        <f>IFERROR(VLOOKUP(B47,Actividades!$B$5:$C$42,2,0),"")</f>
        <v>ETAPA DE DESARROLLO</v>
      </c>
      <c r="D47" s="38" t="str">
        <f>IFERROR(VLOOKUP(B47,Actividades!$B$5:$D$42,3,0),"")</f>
        <v xml:space="preserve">Configuración y validación del ambiente </v>
      </c>
      <c r="E47" s="76">
        <f>IFERROR(VLOOKUP(D47,Actividades!$D$5:$E$42,2,0),"")</f>
        <v>15</v>
      </c>
      <c r="F47" s="72" t="s">
        <v>198</v>
      </c>
      <c r="G47" s="65">
        <f>IFERROR(VLOOKUP(F47,'Definición Recursos'!$C$5:$E$34,3,0),"")</f>
        <v>24451</v>
      </c>
      <c r="H47" s="44">
        <v>1</v>
      </c>
      <c r="I47" s="44">
        <v>6</v>
      </c>
      <c r="J47" s="82">
        <f t="shared" ref="J47:J53" si="16">IF(H47="","",E47*I47*H47)</f>
        <v>90</v>
      </c>
      <c r="K47" s="83">
        <f t="shared" ref="K47:K53" si="17">IF(H47="","",G47*J47)</f>
        <v>2200590</v>
      </c>
    </row>
    <row r="48" spans="2:11" ht="19.5" customHeight="1" x14ac:dyDescent="0.25">
      <c r="B48" s="36" t="s">
        <v>165</v>
      </c>
      <c r="C48" s="75" t="str">
        <f>IFERROR(VLOOKUP(B48,Actividades!$B$5:$C$42,2,0),"")</f>
        <v>ETAPA DE DESARROLLO</v>
      </c>
      <c r="D48" s="38" t="str">
        <f>IFERROR(VLOOKUP(B48,Actividades!$B$5:$D$42,3,0),"")</f>
        <v xml:space="preserve">Configuración y validación del ambiente </v>
      </c>
      <c r="E48" s="76">
        <f>IFERROR(VLOOKUP(D48,Actividades!$D$5:$E$42,2,0),"")</f>
        <v>15</v>
      </c>
      <c r="F48" s="72" t="s">
        <v>238</v>
      </c>
      <c r="G48" s="65">
        <f>IFERROR(VLOOKUP(F48,'Definición Recursos'!$C$5:$E$34,3,0),"")</f>
        <v>21978</v>
      </c>
      <c r="H48" s="44">
        <v>1</v>
      </c>
      <c r="I48" s="44">
        <v>5</v>
      </c>
      <c r="J48" s="82">
        <f t="shared" si="16"/>
        <v>75</v>
      </c>
      <c r="K48" s="83">
        <f t="shared" si="17"/>
        <v>1648350</v>
      </c>
    </row>
    <row r="49" spans="2:11" ht="19.5" customHeight="1" x14ac:dyDescent="0.25">
      <c r="B49" s="36" t="s">
        <v>165</v>
      </c>
      <c r="C49" s="75" t="str">
        <f>IFERROR(VLOOKUP(B49,Actividades!$B$5:$C$42,2,0),"")</f>
        <v>ETAPA DE DESARROLLO</v>
      </c>
      <c r="D49" s="38" t="str">
        <f>IFERROR(VLOOKUP(B49,Actividades!$B$5:$D$42,3,0),"")</f>
        <v xml:space="preserve">Configuración y validación del ambiente </v>
      </c>
      <c r="E49" s="76">
        <f>IFERROR(VLOOKUP(D49,Actividades!$D$5:$E$42,2,0),"")</f>
        <v>15</v>
      </c>
      <c r="F49" s="72" t="s">
        <v>199</v>
      </c>
      <c r="G49" s="65">
        <f>IFERROR(VLOOKUP(F49,'Definición Recursos'!$C$5:$E$34,3,0),"")</f>
        <v>19780</v>
      </c>
      <c r="H49" s="44">
        <v>1</v>
      </c>
      <c r="I49" s="44">
        <v>8</v>
      </c>
      <c r="J49" s="82">
        <f t="shared" si="16"/>
        <v>120</v>
      </c>
      <c r="K49" s="83">
        <f t="shared" si="17"/>
        <v>2373600</v>
      </c>
    </row>
    <row r="50" spans="2:11" ht="19.5" customHeight="1" x14ac:dyDescent="0.25">
      <c r="B50" s="36" t="s">
        <v>166</v>
      </c>
      <c r="C50" s="75" t="str">
        <f>IFERROR(VLOOKUP(B50,Actividades!$B$5:$C$42,2,0),"")</f>
        <v>ETAPA DE DESARROLLO</v>
      </c>
      <c r="D50" s="38" t="str">
        <f>IFERROR(VLOOKUP(B50,Actividades!$B$5:$D$42,3,0),"")</f>
        <v xml:space="preserve">Creación prototipo del sistema de aprovisionamiento automático en la góndola. </v>
      </c>
      <c r="E50" s="76">
        <f>IFERROR(VLOOKUP(D50,Actividades!$D$5:$E$42,2,0),"")</f>
        <v>29</v>
      </c>
      <c r="F50" s="72" t="s">
        <v>196</v>
      </c>
      <c r="G50" s="65">
        <f>IFERROR(VLOOKUP(F50,'Definición Recursos'!$C$5:$E$34,3,0),"")</f>
        <v>35714</v>
      </c>
      <c r="H50" s="44">
        <v>1</v>
      </c>
      <c r="I50" s="44">
        <v>2</v>
      </c>
      <c r="J50" s="82">
        <f t="shared" ref="J50" si="18">IF(H50="","",E50*I50*H50)</f>
        <v>58</v>
      </c>
      <c r="K50" s="83">
        <f t="shared" ref="K50" si="19">IF(H50="","",G50*J50)</f>
        <v>2071412</v>
      </c>
    </row>
    <row r="51" spans="2:11" ht="19.5" customHeight="1" x14ac:dyDescent="0.25">
      <c r="B51" s="36" t="s">
        <v>166</v>
      </c>
      <c r="C51" s="75" t="str">
        <f>IFERROR(VLOOKUP(B51,Actividades!$B$5:$C$42,2,0),"")</f>
        <v>ETAPA DE DESARROLLO</v>
      </c>
      <c r="D51" s="38" t="str">
        <f>IFERROR(VLOOKUP(B51,Actividades!$B$5:$D$42,3,0),"")</f>
        <v xml:space="preserve">Creación prototipo del sistema de aprovisionamiento automático en la góndola. </v>
      </c>
      <c r="E51" s="76">
        <f>IFERROR(VLOOKUP(D51,Actividades!$D$5:$E$42,2,0),"")</f>
        <v>29</v>
      </c>
      <c r="F51" s="72" t="s">
        <v>202</v>
      </c>
      <c r="G51" s="65">
        <f>IFERROR(VLOOKUP(F51,'Definición Recursos'!$C$5:$E$34,3,0),"")</f>
        <v>11465</v>
      </c>
      <c r="H51" s="44">
        <v>1</v>
      </c>
      <c r="I51" s="44">
        <v>2</v>
      </c>
      <c r="J51" s="82">
        <f t="shared" si="16"/>
        <v>58</v>
      </c>
      <c r="K51" s="83">
        <f t="shared" si="17"/>
        <v>664970</v>
      </c>
    </row>
    <row r="52" spans="2:11" ht="19.5" customHeight="1" x14ac:dyDescent="0.25">
      <c r="B52" s="36" t="s">
        <v>166</v>
      </c>
      <c r="C52" s="75" t="str">
        <f>IFERROR(VLOOKUP(B52,Actividades!$B$5:$C$42,2,0),"")</f>
        <v>ETAPA DE DESARROLLO</v>
      </c>
      <c r="D52" s="38" t="str">
        <f>IFERROR(VLOOKUP(B52,Actividades!$B$5:$D$42,3,0),"")</f>
        <v xml:space="preserve">Creación prototipo del sistema de aprovisionamiento automático en la góndola. </v>
      </c>
      <c r="E52" s="76">
        <f>IFERROR(VLOOKUP(D52,Actividades!$D$5:$E$42,2,0),"")</f>
        <v>29</v>
      </c>
      <c r="F52" s="72" t="s">
        <v>198</v>
      </c>
      <c r="G52" s="65">
        <f>IFERROR(VLOOKUP(F52,'Definición Recursos'!$C$5:$E$34,3,0),"")</f>
        <v>24451</v>
      </c>
      <c r="H52" s="44">
        <v>1</v>
      </c>
      <c r="I52" s="44">
        <v>8</v>
      </c>
      <c r="J52" s="82">
        <f t="shared" si="16"/>
        <v>232</v>
      </c>
      <c r="K52" s="83">
        <f t="shared" si="17"/>
        <v>5672632</v>
      </c>
    </row>
    <row r="53" spans="2:11" ht="19.5" customHeight="1" x14ac:dyDescent="0.25">
      <c r="B53" s="36" t="s">
        <v>166</v>
      </c>
      <c r="C53" s="75" t="str">
        <f>IFERROR(VLOOKUP(B53,Actividades!$B$5:$C$42,2,0),"")</f>
        <v>ETAPA DE DESARROLLO</v>
      </c>
      <c r="D53" s="38" t="str">
        <f>IFERROR(VLOOKUP(B53,Actividades!$B$5:$D$42,3,0),"")</f>
        <v xml:space="preserve">Creación prototipo del sistema de aprovisionamiento automático en la góndola. </v>
      </c>
      <c r="E53" s="76">
        <f>IFERROR(VLOOKUP(D53,Actividades!$D$5:$E$42,2,0),"")</f>
        <v>29</v>
      </c>
      <c r="F53" s="72" t="s">
        <v>238</v>
      </c>
      <c r="G53" s="65">
        <f>IFERROR(VLOOKUP(F53,'Definición Recursos'!$C$5:$E$34,3,0),"")</f>
        <v>21978</v>
      </c>
      <c r="H53" s="44">
        <v>1</v>
      </c>
      <c r="I53" s="44">
        <v>8</v>
      </c>
      <c r="J53" s="82">
        <f t="shared" si="16"/>
        <v>232</v>
      </c>
      <c r="K53" s="83">
        <f t="shared" si="17"/>
        <v>5098896</v>
      </c>
    </row>
    <row r="54" spans="2:11" ht="19.5" customHeight="1" x14ac:dyDescent="0.25">
      <c r="B54" s="36" t="s">
        <v>166</v>
      </c>
      <c r="C54" s="75" t="str">
        <f>IFERROR(VLOOKUP(B54,Actividades!$B$5:$C$42,2,0),"")</f>
        <v>ETAPA DE DESARROLLO</v>
      </c>
      <c r="D54" s="38" t="str">
        <f>IFERROR(VLOOKUP(B54,Actividades!$B$5:$D$42,3,0),"")</f>
        <v xml:space="preserve">Creación prototipo del sistema de aprovisionamiento automático en la góndola. </v>
      </c>
      <c r="E54" s="76">
        <f>IFERROR(VLOOKUP(D54,Actividades!$D$5:$E$42,2,0),"")</f>
        <v>29</v>
      </c>
      <c r="F54" s="72" t="s">
        <v>199</v>
      </c>
      <c r="G54" s="65">
        <f>IFERROR(VLOOKUP(F54,'Definición Recursos'!$C$5:$E$34,3,0),"")</f>
        <v>19780</v>
      </c>
      <c r="H54" s="44">
        <v>1</v>
      </c>
      <c r="I54" s="44">
        <v>8</v>
      </c>
      <c r="J54" s="82">
        <f t="shared" si="0"/>
        <v>232</v>
      </c>
      <c r="K54" s="83">
        <f t="shared" si="1"/>
        <v>4588960</v>
      </c>
    </row>
    <row r="55" spans="2:11" ht="19.5" customHeight="1" x14ac:dyDescent="0.25">
      <c r="B55" s="36" t="s">
        <v>166</v>
      </c>
      <c r="C55" s="75" t="str">
        <f>IFERROR(VLOOKUP(B55,Actividades!$B$5:$C$42,2,0),"")</f>
        <v>ETAPA DE DESARROLLO</v>
      </c>
      <c r="D55" s="38" t="str">
        <f>IFERROR(VLOOKUP(B55,Actividades!$B$5:$D$42,3,0),"")</f>
        <v xml:space="preserve">Creación prototipo del sistema de aprovisionamiento automático en la góndola. </v>
      </c>
      <c r="E55" s="76">
        <f>IFERROR(VLOOKUP(D55,Actividades!$D$5:$E$42,2,0),"")</f>
        <v>29</v>
      </c>
      <c r="F55" s="72" t="s">
        <v>200</v>
      </c>
      <c r="G55" s="65">
        <f>IFERROR(VLOOKUP(F55,'Definición Recursos'!$C$5:$E$34,3,0),"")</f>
        <v>18132</v>
      </c>
      <c r="H55" s="44">
        <v>1</v>
      </c>
      <c r="I55" s="44">
        <v>2</v>
      </c>
      <c r="J55" s="82">
        <f t="shared" si="0"/>
        <v>58</v>
      </c>
      <c r="K55" s="83">
        <f t="shared" si="1"/>
        <v>1051656</v>
      </c>
    </row>
    <row r="56" spans="2:11" ht="19.5" customHeight="1" x14ac:dyDescent="0.25">
      <c r="B56" s="36" t="s">
        <v>167</v>
      </c>
      <c r="C56" s="75" t="str">
        <f>IFERROR(VLOOKUP(B56,Actividades!$B$5:$C$42,2,0),"")</f>
        <v>ETAPA DE DESARROLLO</v>
      </c>
      <c r="D56" s="38" t="str">
        <f>IFERROR(VLOOKUP(B56,Actividades!$B$5:$D$42,3,0),"")</f>
        <v>Creación prototipo del sistema de integración e implementación del sistema de inventario</v>
      </c>
      <c r="E56" s="76">
        <f>IFERROR(VLOOKUP(D56,Actividades!$D$5:$E$42,2,0),"")</f>
        <v>25</v>
      </c>
      <c r="F56" s="72" t="s">
        <v>196</v>
      </c>
      <c r="G56" s="65">
        <f>IFERROR(VLOOKUP(F56,'Definición Recursos'!$C$5:$E$34,3,0),"")</f>
        <v>35714</v>
      </c>
      <c r="H56" s="44">
        <v>1</v>
      </c>
      <c r="I56" s="44">
        <v>2</v>
      </c>
      <c r="J56" s="82">
        <f t="shared" ref="J56" si="20">IF(H56="","",E56*I56*H56)</f>
        <v>50</v>
      </c>
      <c r="K56" s="83">
        <f t="shared" ref="K56" si="21">IF(H56="","",G56*J56)</f>
        <v>1785700</v>
      </c>
    </row>
    <row r="57" spans="2:11" ht="19.5" customHeight="1" x14ac:dyDescent="0.25">
      <c r="B57" s="36" t="s">
        <v>167</v>
      </c>
      <c r="C57" s="75" t="str">
        <f>IFERROR(VLOOKUP(B57,Actividades!$B$5:$C$42,2,0),"")</f>
        <v>ETAPA DE DESARROLLO</v>
      </c>
      <c r="D57" s="38" t="str">
        <f>IFERROR(VLOOKUP(B57,Actividades!$B$5:$D$42,3,0),"")</f>
        <v>Creación prototipo del sistema de integración e implementación del sistema de inventario</v>
      </c>
      <c r="E57" s="76">
        <f>IFERROR(VLOOKUP(D57,Actividades!$D$5:$E$42,2,0),"")</f>
        <v>25</v>
      </c>
      <c r="F57" s="72" t="s">
        <v>198</v>
      </c>
      <c r="G57" s="65">
        <f>IFERROR(VLOOKUP(F57,'Definición Recursos'!$C$5:$E$34,3,0),"")</f>
        <v>24451</v>
      </c>
      <c r="H57" s="44">
        <v>1</v>
      </c>
      <c r="I57" s="44">
        <v>5</v>
      </c>
      <c r="J57" s="82">
        <f t="shared" si="0"/>
        <v>125</v>
      </c>
      <c r="K57" s="83">
        <f t="shared" si="1"/>
        <v>3056375</v>
      </c>
    </row>
    <row r="58" spans="2:11" ht="19.5" customHeight="1" x14ac:dyDescent="0.25">
      <c r="B58" s="36" t="s">
        <v>167</v>
      </c>
      <c r="C58" s="75" t="str">
        <f>IFERROR(VLOOKUP(B58,Actividades!$B$5:$C$42,2,0),"")</f>
        <v>ETAPA DE DESARROLLO</v>
      </c>
      <c r="D58" s="38" t="str">
        <f>IFERROR(VLOOKUP(B58,Actividades!$B$5:$D$42,3,0),"")</f>
        <v>Creación prototipo del sistema de integración e implementación del sistema de inventario</v>
      </c>
      <c r="E58" s="76">
        <f>IFERROR(VLOOKUP(D58,Actividades!$D$5:$E$42,2,0),"")</f>
        <v>25</v>
      </c>
      <c r="F58" s="72" t="s">
        <v>238</v>
      </c>
      <c r="G58" s="65">
        <f>IFERROR(VLOOKUP(F58,'Definición Recursos'!$C$5:$E$34,3,0),"")</f>
        <v>21978</v>
      </c>
      <c r="H58" s="44">
        <v>1</v>
      </c>
      <c r="I58" s="44">
        <v>5</v>
      </c>
      <c r="J58" s="82">
        <f t="shared" si="0"/>
        <v>125</v>
      </c>
      <c r="K58" s="83">
        <f t="shared" si="1"/>
        <v>2747250</v>
      </c>
    </row>
    <row r="59" spans="2:11" ht="19.5" customHeight="1" x14ac:dyDescent="0.25">
      <c r="B59" s="36" t="s">
        <v>167</v>
      </c>
      <c r="C59" s="75" t="str">
        <f>IFERROR(VLOOKUP(B59,Actividades!$B$5:$C$42,2,0),"")</f>
        <v>ETAPA DE DESARROLLO</v>
      </c>
      <c r="D59" s="38" t="str">
        <f>IFERROR(VLOOKUP(B59,Actividades!$B$5:$D$42,3,0),"")</f>
        <v>Creación prototipo del sistema de integración e implementación del sistema de inventario</v>
      </c>
      <c r="E59" s="76">
        <f>IFERROR(VLOOKUP(D59,Actividades!$D$5:$E$42,2,0),"")</f>
        <v>25</v>
      </c>
      <c r="F59" s="72" t="s">
        <v>199</v>
      </c>
      <c r="G59" s="65">
        <f>IFERROR(VLOOKUP(F59,'Definición Recursos'!$C$5:$E$34,3,0),"")</f>
        <v>19780</v>
      </c>
      <c r="H59" s="44">
        <v>1</v>
      </c>
      <c r="I59" s="44">
        <v>3</v>
      </c>
      <c r="J59" s="82">
        <f t="shared" si="0"/>
        <v>75</v>
      </c>
      <c r="K59" s="83">
        <f t="shared" si="1"/>
        <v>1483500</v>
      </c>
    </row>
    <row r="60" spans="2:11" ht="19.5" customHeight="1" x14ac:dyDescent="0.25">
      <c r="B60" s="36" t="s">
        <v>167</v>
      </c>
      <c r="C60" s="75" t="str">
        <f>IFERROR(VLOOKUP(B60,Actividades!$B$5:$C$42,2,0),"")</f>
        <v>ETAPA DE DESARROLLO</v>
      </c>
      <c r="D60" s="38" t="str">
        <f>IFERROR(VLOOKUP(B60,Actividades!$B$5:$D$42,3,0),"")</f>
        <v>Creación prototipo del sistema de integración e implementación del sistema de inventario</v>
      </c>
      <c r="E60" s="76">
        <f>IFERROR(VLOOKUP(D60,Actividades!$D$5:$E$42,2,0),"")</f>
        <v>25</v>
      </c>
      <c r="F60" s="72" t="s">
        <v>200</v>
      </c>
      <c r="G60" s="65">
        <f>IFERROR(VLOOKUP(F60,'Definición Recursos'!$C$5:$E$34,3,0),"")</f>
        <v>18132</v>
      </c>
      <c r="H60" s="44">
        <v>1</v>
      </c>
      <c r="I60" s="44">
        <v>2</v>
      </c>
      <c r="J60" s="82">
        <f t="shared" si="0"/>
        <v>50</v>
      </c>
      <c r="K60" s="83">
        <f t="shared" si="1"/>
        <v>906600</v>
      </c>
    </row>
    <row r="61" spans="2:11" ht="19.5" customHeight="1" x14ac:dyDescent="0.25">
      <c r="B61" s="36" t="s">
        <v>167</v>
      </c>
      <c r="C61" s="75" t="str">
        <f>IFERROR(VLOOKUP(B61,Actividades!$B$5:$C$42,2,0),"")</f>
        <v>ETAPA DE DESARROLLO</v>
      </c>
      <c r="D61" s="38" t="str">
        <f>IFERROR(VLOOKUP(B61,Actividades!$B$5:$D$42,3,0),"")</f>
        <v>Creación prototipo del sistema de integración e implementación del sistema de inventario</v>
      </c>
      <c r="E61" s="76">
        <f>IFERROR(VLOOKUP(D61,Actividades!$D$5:$E$42,2,0),"")</f>
        <v>25</v>
      </c>
      <c r="F61" s="72" t="s">
        <v>202</v>
      </c>
      <c r="G61" s="65">
        <f>IFERROR(VLOOKUP(F61,'Definición Recursos'!$C$5:$E$34,3,0),"")</f>
        <v>11465</v>
      </c>
      <c r="H61" s="44">
        <v>1</v>
      </c>
      <c r="I61" s="44">
        <v>3</v>
      </c>
      <c r="J61" s="82">
        <f t="shared" si="0"/>
        <v>75</v>
      </c>
      <c r="K61" s="83">
        <f t="shared" si="1"/>
        <v>859875</v>
      </c>
    </row>
    <row r="62" spans="2:11" ht="19.5" customHeight="1" x14ac:dyDescent="0.25">
      <c r="B62" s="36" t="s">
        <v>168</v>
      </c>
      <c r="C62" s="75" t="str">
        <f>IFERROR(VLOOKUP(B62,Actividades!$B$5:$C$42,2,0),"")</f>
        <v>ETAPA DE DESARROLLO</v>
      </c>
      <c r="D62" s="38" t="str">
        <f>IFERROR(VLOOKUP(B62,Actividades!$B$5:$D$42,3,0),"")</f>
        <v>Creación del prototipo del modelo de gestión de productos de alta rotación</v>
      </c>
      <c r="E62" s="76">
        <f>IFERROR(VLOOKUP(D62,Actividades!$D$5:$E$42,2,0),"")</f>
        <v>35</v>
      </c>
      <c r="F62" s="72" t="s">
        <v>197</v>
      </c>
      <c r="G62" s="65">
        <f>IFERROR(VLOOKUP(F62,'Definición Recursos'!$C$5:$E$34,3,0),"")</f>
        <v>38462</v>
      </c>
      <c r="H62" s="44">
        <v>1</v>
      </c>
      <c r="I62" s="44">
        <v>5</v>
      </c>
      <c r="J62" s="82">
        <f t="shared" si="0"/>
        <v>175</v>
      </c>
      <c r="K62" s="83">
        <f t="shared" si="1"/>
        <v>6730850</v>
      </c>
    </row>
    <row r="63" spans="2:11" ht="19.5" customHeight="1" x14ac:dyDescent="0.25">
      <c r="B63" s="36" t="s">
        <v>168</v>
      </c>
      <c r="C63" s="75" t="str">
        <f>IFERROR(VLOOKUP(B63,Actividades!$B$5:$C$42,2,0),"")</f>
        <v>ETAPA DE DESARROLLO</v>
      </c>
      <c r="D63" s="38" t="str">
        <f>IFERROR(VLOOKUP(B63,Actividades!$B$5:$D$42,3,0),"")</f>
        <v>Creación del prototipo del modelo de gestión de productos de alta rotación</v>
      </c>
      <c r="E63" s="76">
        <f>IFERROR(VLOOKUP(D63,Actividades!$D$5:$E$42,2,0),"")</f>
        <v>35</v>
      </c>
      <c r="F63" s="72" t="s">
        <v>198</v>
      </c>
      <c r="G63" s="65">
        <f>IFERROR(VLOOKUP(F63,'Definición Recursos'!$C$5:$E$34,3,0),"")</f>
        <v>24451</v>
      </c>
      <c r="H63" s="44">
        <v>1</v>
      </c>
      <c r="I63" s="44">
        <v>6</v>
      </c>
      <c r="J63" s="84">
        <f t="shared" si="0"/>
        <v>210</v>
      </c>
      <c r="K63" s="85">
        <f t="shared" si="1"/>
        <v>5134710</v>
      </c>
    </row>
    <row r="64" spans="2:11" ht="19.5" customHeight="1" x14ac:dyDescent="0.25">
      <c r="B64" s="36" t="s">
        <v>168</v>
      </c>
      <c r="C64" s="75" t="str">
        <f>IFERROR(VLOOKUP(B64,Actividades!$B$5:$C$42,2,0),"")</f>
        <v>ETAPA DE DESARROLLO</v>
      </c>
      <c r="D64" s="38" t="str">
        <f>IFERROR(VLOOKUP(B64,Actividades!$B$5:$D$42,3,0),"")</f>
        <v>Creación del prototipo del modelo de gestión de productos de alta rotación</v>
      </c>
      <c r="E64" s="76">
        <f>IFERROR(VLOOKUP(D64,Actividades!$D$5:$E$42,2,0),"")</f>
        <v>35</v>
      </c>
      <c r="F64" s="72" t="s">
        <v>238</v>
      </c>
      <c r="G64" s="65">
        <f>IFERROR(VLOOKUP(F64,'Definición Recursos'!$C$5:$E$34,3,0),"")</f>
        <v>21978</v>
      </c>
      <c r="H64" s="44">
        <v>1</v>
      </c>
      <c r="I64" s="44">
        <v>5</v>
      </c>
      <c r="J64" s="84">
        <f t="shared" si="0"/>
        <v>175</v>
      </c>
      <c r="K64" s="85">
        <f t="shared" si="1"/>
        <v>3846150</v>
      </c>
    </row>
    <row r="65" spans="2:11" ht="19.5" customHeight="1" x14ac:dyDescent="0.25">
      <c r="B65" s="36" t="s">
        <v>168</v>
      </c>
      <c r="C65" s="75" t="str">
        <f>IFERROR(VLOOKUP(B65,Actividades!$B$5:$C$42,2,0),"")</f>
        <v>ETAPA DE DESARROLLO</v>
      </c>
      <c r="D65" s="38" t="str">
        <f>IFERROR(VLOOKUP(B65,Actividades!$B$5:$D$42,3,0),"")</f>
        <v>Creación del prototipo del modelo de gestión de productos de alta rotación</v>
      </c>
      <c r="E65" s="76">
        <f>IFERROR(VLOOKUP(D65,Actividades!$D$5:$E$42,2,0),"")</f>
        <v>35</v>
      </c>
      <c r="F65" s="72" t="s">
        <v>199</v>
      </c>
      <c r="G65" s="65">
        <f>IFERROR(VLOOKUP(F65,'Definición Recursos'!$C$5:$E$34,3,0),"")</f>
        <v>19780</v>
      </c>
      <c r="H65" s="44">
        <v>1</v>
      </c>
      <c r="I65" s="44">
        <v>4</v>
      </c>
      <c r="J65" s="84">
        <f t="shared" si="0"/>
        <v>140</v>
      </c>
      <c r="K65" s="85">
        <f t="shared" si="1"/>
        <v>2769200</v>
      </c>
    </row>
    <row r="66" spans="2:11" ht="19.5" customHeight="1" x14ac:dyDescent="0.25">
      <c r="B66" s="36" t="s">
        <v>168</v>
      </c>
      <c r="C66" s="75" t="str">
        <f>IFERROR(VLOOKUP(B66,Actividades!$B$5:$C$42,2,0),"")</f>
        <v>ETAPA DE DESARROLLO</v>
      </c>
      <c r="D66" s="38" t="str">
        <f>IFERROR(VLOOKUP(B66,Actividades!$B$5:$D$42,3,0),"")</f>
        <v>Creación del prototipo del modelo de gestión de productos de alta rotación</v>
      </c>
      <c r="E66" s="76">
        <f>IFERROR(VLOOKUP(D66,Actividades!$D$5:$E$42,2,0),"")</f>
        <v>35</v>
      </c>
      <c r="F66" s="72" t="s">
        <v>200</v>
      </c>
      <c r="G66" s="65">
        <f>IFERROR(VLOOKUP(F66,'Definición Recursos'!$C$5:$E$34,3,0),"")</f>
        <v>18132</v>
      </c>
      <c r="H66" s="44">
        <v>1</v>
      </c>
      <c r="I66" s="44">
        <v>2</v>
      </c>
      <c r="J66" s="84">
        <f t="shared" si="0"/>
        <v>70</v>
      </c>
      <c r="K66" s="85">
        <f t="shared" si="1"/>
        <v>1269240</v>
      </c>
    </row>
    <row r="67" spans="2:11" ht="19.5" customHeight="1" x14ac:dyDescent="0.25">
      <c r="B67" s="36" t="s">
        <v>168</v>
      </c>
      <c r="C67" s="75" t="str">
        <f>IFERROR(VLOOKUP(B67,Actividades!$B$5:$C$42,2,0),"")</f>
        <v>ETAPA DE DESARROLLO</v>
      </c>
      <c r="D67" s="38" t="str">
        <f>IFERROR(VLOOKUP(B67,Actividades!$B$5:$D$42,3,0),"")</f>
        <v>Creación del prototipo del modelo de gestión de productos de alta rotación</v>
      </c>
      <c r="E67" s="76">
        <f>IFERROR(VLOOKUP(D67,Actividades!$D$5:$E$42,2,0),"")</f>
        <v>35</v>
      </c>
      <c r="F67" s="72" t="s">
        <v>196</v>
      </c>
      <c r="G67" s="65">
        <f>IFERROR(VLOOKUP(F67,'Definición Recursos'!$C$5:$E$34,3,0),"")</f>
        <v>35714</v>
      </c>
      <c r="H67" s="44">
        <v>1</v>
      </c>
      <c r="I67" s="44">
        <v>2</v>
      </c>
      <c r="J67" s="84">
        <f t="shared" si="0"/>
        <v>70</v>
      </c>
      <c r="K67" s="85">
        <f t="shared" si="1"/>
        <v>2499980</v>
      </c>
    </row>
    <row r="68" spans="2:11" ht="19.5" customHeight="1" x14ac:dyDescent="0.25">
      <c r="B68" s="36" t="s">
        <v>169</v>
      </c>
      <c r="C68" s="75" t="str">
        <f>IFERROR(VLOOKUP(B68,Actividades!$B$5:$C$42,2,0),"")</f>
        <v>ETAPA DE DESARROLLO</v>
      </c>
      <c r="D68" s="38" t="str">
        <f>IFERROR(VLOOKUP(B68,Actividades!$B$5:$D$42,3,0),"")</f>
        <v xml:space="preserve">Implementación de homologación y calidad de datos.  </v>
      </c>
      <c r="E68" s="76">
        <f>IFERROR(VLOOKUP(D68,Actividades!$D$5:$E$42,2,0),"")</f>
        <v>33</v>
      </c>
      <c r="F68" s="72" t="s">
        <v>196</v>
      </c>
      <c r="G68" s="65">
        <f>IFERROR(VLOOKUP(F68,'Definición Recursos'!$C$5:$E$34,3,0),"")</f>
        <v>35714</v>
      </c>
      <c r="H68" s="44">
        <v>1</v>
      </c>
      <c r="I68" s="44">
        <v>3</v>
      </c>
      <c r="J68" s="84">
        <f t="shared" ref="J68:J173" si="22">IF(H68="","",E68*I68*H68)</f>
        <v>99</v>
      </c>
      <c r="K68" s="85">
        <f t="shared" ref="K68:K173" si="23">IF(H68="","",G68*J68)</f>
        <v>3535686</v>
      </c>
    </row>
    <row r="69" spans="2:11" ht="19.5" customHeight="1" x14ac:dyDescent="0.25">
      <c r="B69" s="36" t="s">
        <v>169</v>
      </c>
      <c r="C69" s="75" t="str">
        <f>IFERROR(VLOOKUP(B69,Actividades!$B$5:$C$42,2,0),"")</f>
        <v>ETAPA DE DESARROLLO</v>
      </c>
      <c r="D69" s="38" t="str">
        <f>IFERROR(VLOOKUP(B69,Actividades!$B$5:$D$42,3,0),"")</f>
        <v xml:space="preserve">Implementación de homologación y calidad de datos.  </v>
      </c>
      <c r="E69" s="76">
        <f>IFERROR(VLOOKUP(D69,Actividades!$D$5:$E$42,2,0),"")</f>
        <v>33</v>
      </c>
      <c r="F69" s="72" t="s">
        <v>197</v>
      </c>
      <c r="G69" s="65">
        <f>IFERROR(VLOOKUP(F69,'Definición Recursos'!$C$5:$E$34,3,0),"")</f>
        <v>38462</v>
      </c>
      <c r="H69" s="44">
        <v>1</v>
      </c>
      <c r="I69" s="44">
        <v>4</v>
      </c>
      <c r="J69" s="84">
        <f t="shared" si="22"/>
        <v>132</v>
      </c>
      <c r="K69" s="85">
        <f t="shared" si="23"/>
        <v>5076984</v>
      </c>
    </row>
    <row r="70" spans="2:11" ht="19.5" customHeight="1" x14ac:dyDescent="0.25">
      <c r="B70" s="36" t="s">
        <v>169</v>
      </c>
      <c r="C70" s="75" t="str">
        <f>IFERROR(VLOOKUP(B70,Actividades!$B$5:$C$42,2,0),"")</f>
        <v>ETAPA DE DESARROLLO</v>
      </c>
      <c r="D70" s="38" t="str">
        <f>IFERROR(VLOOKUP(B70,Actividades!$B$5:$D$42,3,0),"")</f>
        <v xml:space="preserve">Implementación de homologación y calidad de datos.  </v>
      </c>
      <c r="E70" s="76">
        <f>IFERROR(VLOOKUP(D70,Actividades!$D$5:$E$42,2,0),"")</f>
        <v>33</v>
      </c>
      <c r="F70" s="72" t="s">
        <v>200</v>
      </c>
      <c r="G70" s="65">
        <f>IFERROR(VLOOKUP(F70,'Definición Recursos'!$C$5:$E$34,3,0),"")</f>
        <v>18132</v>
      </c>
      <c r="H70" s="44">
        <v>1</v>
      </c>
      <c r="I70" s="44">
        <v>4</v>
      </c>
      <c r="J70" s="84">
        <f t="shared" si="22"/>
        <v>132</v>
      </c>
      <c r="K70" s="85">
        <f t="shared" si="23"/>
        <v>2393424</v>
      </c>
    </row>
    <row r="71" spans="2:11" ht="19.5" customHeight="1" x14ac:dyDescent="0.25">
      <c r="B71" s="36" t="s">
        <v>169</v>
      </c>
      <c r="C71" s="75" t="str">
        <f>IFERROR(VLOOKUP(B71,Actividades!$B$5:$C$42,2,0),"")</f>
        <v>ETAPA DE DESARROLLO</v>
      </c>
      <c r="D71" s="38" t="str">
        <f>IFERROR(VLOOKUP(B71,Actividades!$B$5:$D$42,3,0),"")</f>
        <v xml:space="preserve">Implementación de homologación y calidad de datos.  </v>
      </c>
      <c r="E71" s="76">
        <f>IFERROR(VLOOKUP(D71,Actividades!$D$5:$E$42,2,0),"")</f>
        <v>33</v>
      </c>
      <c r="F71" s="72" t="s">
        <v>238</v>
      </c>
      <c r="G71" s="65">
        <f>IFERROR(VLOOKUP(F71,'Definición Recursos'!$C$5:$E$34,3,0),"")</f>
        <v>21978</v>
      </c>
      <c r="H71" s="44">
        <v>1</v>
      </c>
      <c r="I71" s="44">
        <v>8</v>
      </c>
      <c r="J71" s="84">
        <f t="shared" si="22"/>
        <v>264</v>
      </c>
      <c r="K71" s="85">
        <f t="shared" si="23"/>
        <v>5802192</v>
      </c>
    </row>
    <row r="72" spans="2:11" ht="19.5" customHeight="1" x14ac:dyDescent="0.25">
      <c r="B72" s="36" t="s">
        <v>169</v>
      </c>
      <c r="C72" s="75" t="str">
        <f>IFERROR(VLOOKUP(B72,Actividades!$B$5:$C$42,2,0),"")</f>
        <v>ETAPA DE DESARROLLO</v>
      </c>
      <c r="D72" s="38" t="str">
        <f>IFERROR(VLOOKUP(B72,Actividades!$B$5:$D$42,3,0),"")</f>
        <v xml:space="preserve">Implementación de homologación y calidad de datos.  </v>
      </c>
      <c r="E72" s="76">
        <f>IFERROR(VLOOKUP(D72,Actividades!$D$5:$E$42,2,0),"")</f>
        <v>33</v>
      </c>
      <c r="F72" s="72" t="s">
        <v>199</v>
      </c>
      <c r="G72" s="65">
        <f>IFERROR(VLOOKUP(F72,'Definición Recursos'!$C$5:$E$34,3,0),"")</f>
        <v>19780</v>
      </c>
      <c r="H72" s="44">
        <v>1</v>
      </c>
      <c r="I72" s="44">
        <v>5</v>
      </c>
      <c r="J72" s="84">
        <f t="shared" si="22"/>
        <v>165</v>
      </c>
      <c r="K72" s="85">
        <f t="shared" si="23"/>
        <v>3263700</v>
      </c>
    </row>
    <row r="73" spans="2:11" ht="19.5" customHeight="1" x14ac:dyDescent="0.25">
      <c r="B73" s="36" t="s">
        <v>170</v>
      </c>
      <c r="C73" s="75" t="str">
        <f>IFERROR(VLOOKUP(B73,Actividades!$B$5:$C$42,2,0),"")</f>
        <v>ETAPA DE DESARROLLO</v>
      </c>
      <c r="D73" s="38" t="str">
        <f>IFERROR(VLOOKUP(B73,Actividades!$B$5:$D$42,3,0),"")</f>
        <v>Presentación de la primera versión - prototipo del sistema</v>
      </c>
      <c r="E73" s="76">
        <f>IFERROR(VLOOKUP(D73,Actividades!$D$5:$E$42,2,0),"")</f>
        <v>13</v>
      </c>
      <c r="F73" s="72" t="s">
        <v>196</v>
      </c>
      <c r="G73" s="65">
        <f>IFERROR(VLOOKUP(F73,'Definición Recursos'!$C$5:$E$34,3,0),"")</f>
        <v>35714</v>
      </c>
      <c r="H73" s="44">
        <v>1</v>
      </c>
      <c r="I73" s="44">
        <v>4</v>
      </c>
      <c r="J73" s="84">
        <f t="shared" si="22"/>
        <v>52</v>
      </c>
      <c r="K73" s="85">
        <f t="shared" si="23"/>
        <v>1857128</v>
      </c>
    </row>
    <row r="74" spans="2:11" ht="19.5" customHeight="1" x14ac:dyDescent="0.25">
      <c r="B74" s="36" t="s">
        <v>170</v>
      </c>
      <c r="C74" s="75" t="str">
        <f>IFERROR(VLOOKUP(B74,Actividades!$B$5:$C$42,2,0),"")</f>
        <v>ETAPA DE DESARROLLO</v>
      </c>
      <c r="D74" s="38" t="str">
        <f>IFERROR(VLOOKUP(B74,Actividades!$B$5:$D$42,3,0),"")</f>
        <v>Presentación de la primera versión - prototipo del sistema</v>
      </c>
      <c r="E74" s="76">
        <f>IFERROR(VLOOKUP(D74,Actividades!$D$5:$E$42,2,0),"")</f>
        <v>13</v>
      </c>
      <c r="F74" s="72" t="s">
        <v>197</v>
      </c>
      <c r="G74" s="65">
        <f>IFERROR(VLOOKUP(F74,'Definición Recursos'!$C$5:$E$34,3,0),"")</f>
        <v>38462</v>
      </c>
      <c r="H74" s="44">
        <v>1</v>
      </c>
      <c r="I74" s="44">
        <v>4</v>
      </c>
      <c r="J74" s="84">
        <f t="shared" si="22"/>
        <v>52</v>
      </c>
      <c r="K74" s="85">
        <f t="shared" si="23"/>
        <v>2000024</v>
      </c>
    </row>
    <row r="75" spans="2:11" ht="19.5" customHeight="1" x14ac:dyDescent="0.25">
      <c r="B75" s="36" t="s">
        <v>170</v>
      </c>
      <c r="C75" s="75" t="str">
        <f>IFERROR(VLOOKUP(B75,Actividades!$B$5:$C$42,2,0),"")</f>
        <v>ETAPA DE DESARROLLO</v>
      </c>
      <c r="D75" s="38" t="str">
        <f>IFERROR(VLOOKUP(B75,Actividades!$B$5:$D$42,3,0),"")</f>
        <v>Presentación de la primera versión - prototipo del sistema</v>
      </c>
      <c r="E75" s="76">
        <f>IFERROR(VLOOKUP(D75,Actividades!$D$5:$E$42,2,0),"")</f>
        <v>13</v>
      </c>
      <c r="F75" s="72" t="s">
        <v>198</v>
      </c>
      <c r="G75" s="65">
        <f>IFERROR(VLOOKUP(F75,'Definición Recursos'!$C$5:$E$34,3,0),"")</f>
        <v>24451</v>
      </c>
      <c r="H75" s="44">
        <v>1</v>
      </c>
      <c r="I75" s="44">
        <v>4</v>
      </c>
      <c r="J75" s="84">
        <f t="shared" si="22"/>
        <v>52</v>
      </c>
      <c r="K75" s="85">
        <f t="shared" si="23"/>
        <v>1271452</v>
      </c>
    </row>
    <row r="76" spans="2:11" ht="19.5" customHeight="1" x14ac:dyDescent="0.25">
      <c r="B76" s="36" t="s">
        <v>170</v>
      </c>
      <c r="C76" s="75" t="str">
        <f>IFERROR(VLOOKUP(B76,Actividades!$B$5:$C$42,2,0),"")</f>
        <v>ETAPA DE DESARROLLO</v>
      </c>
      <c r="D76" s="38" t="str">
        <f>IFERROR(VLOOKUP(B76,Actividades!$B$5:$D$42,3,0),"")</f>
        <v>Presentación de la primera versión - prototipo del sistema</v>
      </c>
      <c r="E76" s="76">
        <f>IFERROR(VLOOKUP(D76,Actividades!$D$5:$E$42,2,0),"")</f>
        <v>13</v>
      </c>
      <c r="F76" s="72" t="s">
        <v>238</v>
      </c>
      <c r="G76" s="65">
        <f>IFERROR(VLOOKUP(F76,'Definición Recursos'!$C$5:$E$34,3,0),"")</f>
        <v>21978</v>
      </c>
      <c r="H76" s="44">
        <v>1</v>
      </c>
      <c r="I76" s="44">
        <v>4</v>
      </c>
      <c r="J76" s="84">
        <f t="shared" si="22"/>
        <v>52</v>
      </c>
      <c r="K76" s="85">
        <f t="shared" si="23"/>
        <v>1142856</v>
      </c>
    </row>
    <row r="77" spans="2:11" ht="19.5" customHeight="1" x14ac:dyDescent="0.25">
      <c r="B77" s="36" t="s">
        <v>170</v>
      </c>
      <c r="C77" s="75" t="str">
        <f>IFERROR(VLOOKUP(B77,Actividades!$B$5:$C$42,2,0),"")</f>
        <v>ETAPA DE DESARROLLO</v>
      </c>
      <c r="D77" s="38" t="str">
        <f>IFERROR(VLOOKUP(B77,Actividades!$B$5:$D$42,3,0),"")</f>
        <v>Presentación de la primera versión - prototipo del sistema</v>
      </c>
      <c r="E77" s="76">
        <f>IFERROR(VLOOKUP(D77,Actividades!$D$5:$E$42,2,0),"")</f>
        <v>13</v>
      </c>
      <c r="F77" s="72" t="s">
        <v>199</v>
      </c>
      <c r="G77" s="65">
        <f>IFERROR(VLOOKUP(F77,'Definición Recursos'!$C$5:$E$34,3,0),"")</f>
        <v>19780</v>
      </c>
      <c r="H77" s="44">
        <v>1</v>
      </c>
      <c r="I77" s="44">
        <v>4</v>
      </c>
      <c r="J77" s="84">
        <f t="shared" si="22"/>
        <v>52</v>
      </c>
      <c r="K77" s="85">
        <f t="shared" si="23"/>
        <v>1028560</v>
      </c>
    </row>
    <row r="78" spans="2:11" ht="19.5" customHeight="1" x14ac:dyDescent="0.25">
      <c r="B78" s="36" t="s">
        <v>170</v>
      </c>
      <c r="C78" s="75" t="str">
        <f>IFERROR(VLOOKUP(B78,Actividades!$B$5:$C$42,2,0),"")</f>
        <v>ETAPA DE DESARROLLO</v>
      </c>
      <c r="D78" s="38" t="str">
        <f>IFERROR(VLOOKUP(B78,Actividades!$B$5:$D$42,3,0),"")</f>
        <v>Presentación de la primera versión - prototipo del sistema</v>
      </c>
      <c r="E78" s="76">
        <f>IFERROR(VLOOKUP(D78,Actividades!$D$5:$E$42,2,0),"")</f>
        <v>13</v>
      </c>
      <c r="F78" s="72" t="s">
        <v>200</v>
      </c>
      <c r="G78" s="65">
        <f>IFERROR(VLOOKUP(F78,'Definición Recursos'!$C$5:$E$34,3,0),"")</f>
        <v>18132</v>
      </c>
      <c r="H78" s="44">
        <v>1</v>
      </c>
      <c r="I78" s="44">
        <v>4</v>
      </c>
      <c r="J78" s="84">
        <f t="shared" si="22"/>
        <v>52</v>
      </c>
      <c r="K78" s="85">
        <f t="shared" si="23"/>
        <v>942864</v>
      </c>
    </row>
    <row r="79" spans="2:11" ht="19.5" customHeight="1" x14ac:dyDescent="0.25">
      <c r="B79" s="36" t="s">
        <v>170</v>
      </c>
      <c r="C79" s="75" t="str">
        <f>IFERROR(VLOOKUP(B79,Actividades!$B$5:$C$42,2,0),"")</f>
        <v>ETAPA DE DESARROLLO</v>
      </c>
      <c r="D79" s="38" t="str">
        <f>IFERROR(VLOOKUP(B79,Actividades!$B$5:$D$42,3,0),"")</f>
        <v>Presentación de la primera versión - prototipo del sistema</v>
      </c>
      <c r="E79" s="76">
        <f>IFERROR(VLOOKUP(D79,Actividades!$D$5:$E$42,2,0),"")</f>
        <v>13</v>
      </c>
      <c r="F79" s="72" t="s">
        <v>202</v>
      </c>
      <c r="G79" s="65">
        <f>IFERROR(VLOOKUP(F79,'Definición Recursos'!$C$5:$E$34,3,0),"")</f>
        <v>11465</v>
      </c>
      <c r="H79" s="44">
        <v>1</v>
      </c>
      <c r="I79" s="44">
        <v>4</v>
      </c>
      <c r="J79" s="84">
        <f t="shared" si="22"/>
        <v>52</v>
      </c>
      <c r="K79" s="85">
        <f t="shared" si="23"/>
        <v>596180</v>
      </c>
    </row>
    <row r="80" spans="2:11" ht="19.5" customHeight="1" x14ac:dyDescent="0.25">
      <c r="B80" s="36" t="s">
        <v>176</v>
      </c>
      <c r="C80" s="75" t="str">
        <f>IFERROR(VLOOKUP(B80,Actividades!$B$5:$C$42,2,0),"")</f>
        <v>ETAPA DE PRUEBAS</v>
      </c>
      <c r="D80" s="38" t="str">
        <f>IFERROR(VLOOKUP(B80,Actividades!$B$5:$D$42,3,0),"")</f>
        <v>Configuración de prerequisitos</v>
      </c>
      <c r="E80" s="76">
        <f>IFERROR(VLOOKUP(D80,Actividades!$D$5:$E$42,2,0),"")</f>
        <v>2</v>
      </c>
      <c r="F80" s="72" t="s">
        <v>196</v>
      </c>
      <c r="G80" s="65">
        <f>IFERROR(VLOOKUP(F80,'Definición Recursos'!$C$5:$E$34,3,0),"")</f>
        <v>35714</v>
      </c>
      <c r="H80" s="44">
        <v>1</v>
      </c>
      <c r="I80" s="44">
        <v>2</v>
      </c>
      <c r="J80" s="84">
        <f t="shared" si="22"/>
        <v>4</v>
      </c>
      <c r="K80" s="85">
        <f t="shared" si="23"/>
        <v>142856</v>
      </c>
    </row>
    <row r="81" spans="2:11" ht="19.5" customHeight="1" x14ac:dyDescent="0.25">
      <c r="B81" s="36" t="s">
        <v>176</v>
      </c>
      <c r="C81" s="75" t="str">
        <f>IFERROR(VLOOKUP(B81,Actividades!$B$5:$C$42,2,0),"")</f>
        <v>ETAPA DE PRUEBAS</v>
      </c>
      <c r="D81" s="38" t="str">
        <f>IFERROR(VLOOKUP(B81,Actividades!$B$5:$D$42,3,0),"")</f>
        <v>Configuración de prerequisitos</v>
      </c>
      <c r="E81" s="76">
        <f>IFERROR(VLOOKUP(D81,Actividades!$D$5:$E$42,2,0),"")</f>
        <v>2</v>
      </c>
      <c r="F81" s="72" t="s">
        <v>200</v>
      </c>
      <c r="G81" s="65">
        <f>IFERROR(VLOOKUP(F81,'Definición Recursos'!$C$5:$E$34,3,0),"")</f>
        <v>18132</v>
      </c>
      <c r="H81" s="44">
        <v>1</v>
      </c>
      <c r="I81" s="44">
        <v>3</v>
      </c>
      <c r="J81" s="84">
        <f t="shared" si="22"/>
        <v>6</v>
      </c>
      <c r="K81" s="85">
        <f t="shared" si="23"/>
        <v>108792</v>
      </c>
    </row>
    <row r="82" spans="2:11" ht="19.5" customHeight="1" x14ac:dyDescent="0.25">
      <c r="B82" s="36" t="s">
        <v>176</v>
      </c>
      <c r="C82" s="75" t="str">
        <f>IFERROR(VLOOKUP(B82,Actividades!$B$5:$C$42,2,0),"")</f>
        <v>ETAPA DE PRUEBAS</v>
      </c>
      <c r="D82" s="38" t="str">
        <f>IFERROR(VLOOKUP(B82,Actividades!$B$5:$D$42,3,0),"")</f>
        <v>Configuración de prerequisitos</v>
      </c>
      <c r="E82" s="76">
        <f>IFERROR(VLOOKUP(D82,Actividades!$D$5:$E$42,2,0),"")</f>
        <v>2</v>
      </c>
      <c r="F82" s="72" t="s">
        <v>199</v>
      </c>
      <c r="G82" s="65">
        <f>IFERROR(VLOOKUP(F82,'Definición Recursos'!$C$5:$E$34,3,0),"")</f>
        <v>19780</v>
      </c>
      <c r="H82" s="44">
        <v>1</v>
      </c>
      <c r="I82" s="44">
        <v>6</v>
      </c>
      <c r="J82" s="84">
        <f t="shared" si="22"/>
        <v>12</v>
      </c>
      <c r="K82" s="85">
        <f t="shared" si="23"/>
        <v>237360</v>
      </c>
    </row>
    <row r="83" spans="2:11" ht="19.5" customHeight="1" x14ac:dyDescent="0.25">
      <c r="B83" s="36" t="s">
        <v>176</v>
      </c>
      <c r="C83" s="75" t="str">
        <f>IFERROR(VLOOKUP(B83,Actividades!$B$5:$C$42,2,0),"")</f>
        <v>ETAPA DE PRUEBAS</v>
      </c>
      <c r="D83" s="38" t="str">
        <f>IFERROR(VLOOKUP(B83,Actividades!$B$5:$D$42,3,0),"")</f>
        <v>Configuración de prerequisitos</v>
      </c>
      <c r="E83" s="76">
        <f>IFERROR(VLOOKUP(D83,Actividades!$D$5:$E$42,2,0),"")</f>
        <v>2</v>
      </c>
      <c r="F83" s="72" t="s">
        <v>198</v>
      </c>
      <c r="G83" s="65">
        <f>IFERROR(VLOOKUP(F83,'Definición Recursos'!$C$5:$E$34,3,0),"")</f>
        <v>24451</v>
      </c>
      <c r="H83" s="44">
        <v>1</v>
      </c>
      <c r="I83" s="44">
        <v>3</v>
      </c>
      <c r="J83" s="84">
        <f t="shared" si="22"/>
        <v>6</v>
      </c>
      <c r="K83" s="85">
        <f t="shared" si="23"/>
        <v>146706</v>
      </c>
    </row>
    <row r="84" spans="2:11" ht="19.5" customHeight="1" x14ac:dyDescent="0.25">
      <c r="B84" s="36" t="s">
        <v>176</v>
      </c>
      <c r="C84" s="75" t="str">
        <f>IFERROR(VLOOKUP(B84,Actividades!$B$5:$C$42,2,0),"")</f>
        <v>ETAPA DE PRUEBAS</v>
      </c>
      <c r="D84" s="38" t="str">
        <f>IFERROR(VLOOKUP(B84,Actividades!$B$5:$D$42,3,0),"")</f>
        <v>Configuración de prerequisitos</v>
      </c>
      <c r="E84" s="76">
        <f>IFERROR(VLOOKUP(D84,Actividades!$D$5:$E$42,2,0),"")</f>
        <v>2</v>
      </c>
      <c r="F84" s="72" t="s">
        <v>238</v>
      </c>
      <c r="G84" s="65">
        <f>IFERROR(VLOOKUP(F84,'Definición Recursos'!$C$5:$E$34,3,0),"")</f>
        <v>21978</v>
      </c>
      <c r="H84" s="44">
        <v>1</v>
      </c>
      <c r="I84" s="44">
        <v>3</v>
      </c>
      <c r="J84" s="84">
        <f t="shared" si="22"/>
        <v>6</v>
      </c>
      <c r="K84" s="85">
        <f t="shared" si="23"/>
        <v>131868</v>
      </c>
    </row>
    <row r="85" spans="2:11" ht="19.5" customHeight="1" x14ac:dyDescent="0.25">
      <c r="B85" s="36" t="s">
        <v>177</v>
      </c>
      <c r="C85" s="75" t="str">
        <f>IFERROR(VLOOKUP(B85,Actividades!$B$5:$C$42,2,0),"")</f>
        <v>ETAPA DE PRUEBAS</v>
      </c>
      <c r="D85" s="38" t="str">
        <f>IFERROR(VLOOKUP(B85,Actividades!$B$5:$D$42,3,0),"")</f>
        <v>Ejecutar pruebas del sistema de integración</v>
      </c>
      <c r="E85" s="76">
        <f>IFERROR(VLOOKUP(D85,Actividades!$D$5:$E$42,2,0),"")</f>
        <v>2</v>
      </c>
      <c r="F85" s="72" t="s">
        <v>196</v>
      </c>
      <c r="G85" s="65">
        <f>IFERROR(VLOOKUP(F85,'Definición Recursos'!$C$5:$E$34,3,0),"")</f>
        <v>35714</v>
      </c>
      <c r="H85" s="44">
        <v>1</v>
      </c>
      <c r="I85" s="44">
        <v>2</v>
      </c>
      <c r="J85" s="84">
        <f t="shared" si="22"/>
        <v>4</v>
      </c>
      <c r="K85" s="85">
        <f t="shared" si="23"/>
        <v>142856</v>
      </c>
    </row>
    <row r="86" spans="2:11" ht="19.5" customHeight="1" x14ac:dyDescent="0.25">
      <c r="B86" s="36" t="s">
        <v>177</v>
      </c>
      <c r="C86" s="75" t="str">
        <f>IFERROR(VLOOKUP(B86,Actividades!$B$5:$C$42,2,0),"")</f>
        <v>ETAPA DE PRUEBAS</v>
      </c>
      <c r="D86" s="38" t="str">
        <f>IFERROR(VLOOKUP(B86,Actividades!$B$5:$D$42,3,0),"")</f>
        <v>Ejecutar pruebas del sistema de integración</v>
      </c>
      <c r="E86" s="76">
        <f>IFERROR(VLOOKUP(D86,Actividades!$D$5:$E$42,2,0),"")</f>
        <v>2</v>
      </c>
      <c r="F86" s="72" t="s">
        <v>202</v>
      </c>
      <c r="G86" s="65">
        <f>IFERROR(VLOOKUP(F86,'Definición Recursos'!$C$5:$E$34,3,0),"")</f>
        <v>11465</v>
      </c>
      <c r="H86" s="44">
        <v>1</v>
      </c>
      <c r="I86" s="44">
        <v>3</v>
      </c>
      <c r="J86" s="84">
        <f t="shared" si="22"/>
        <v>6</v>
      </c>
      <c r="K86" s="85">
        <f t="shared" si="23"/>
        <v>68790</v>
      </c>
    </row>
    <row r="87" spans="2:11" ht="19.5" customHeight="1" x14ac:dyDescent="0.25">
      <c r="B87" s="36" t="s">
        <v>177</v>
      </c>
      <c r="C87" s="75" t="str">
        <f>IFERROR(VLOOKUP(B87,Actividades!$B$5:$C$42,2,0),"")</f>
        <v>ETAPA DE PRUEBAS</v>
      </c>
      <c r="D87" s="38" t="str">
        <f>IFERROR(VLOOKUP(B87,Actividades!$B$5:$D$42,3,0),"")</f>
        <v>Ejecutar pruebas del sistema de integración</v>
      </c>
      <c r="E87" s="76">
        <f>IFERROR(VLOOKUP(D87,Actividades!$D$5:$E$42,2,0),"")</f>
        <v>2</v>
      </c>
      <c r="F87" s="72" t="s">
        <v>199</v>
      </c>
      <c r="G87" s="65">
        <f>IFERROR(VLOOKUP(F87,'Definición Recursos'!$C$5:$E$34,3,0),"")</f>
        <v>19780</v>
      </c>
      <c r="H87" s="44">
        <v>1</v>
      </c>
      <c r="I87" s="44">
        <v>3</v>
      </c>
      <c r="J87" s="84">
        <f t="shared" si="22"/>
        <v>6</v>
      </c>
      <c r="K87" s="85">
        <f t="shared" si="23"/>
        <v>118680</v>
      </c>
    </row>
    <row r="88" spans="2:11" ht="19.5" customHeight="1" x14ac:dyDescent="0.25">
      <c r="B88" s="36" t="s">
        <v>177</v>
      </c>
      <c r="C88" s="75" t="str">
        <f>IFERROR(VLOOKUP(B88,Actividades!$B$5:$C$42,2,0),"")</f>
        <v>ETAPA DE PRUEBAS</v>
      </c>
      <c r="D88" s="38" t="str">
        <f>IFERROR(VLOOKUP(B88,Actividades!$B$5:$D$42,3,0),"")</f>
        <v>Ejecutar pruebas del sistema de integración</v>
      </c>
      <c r="E88" s="76">
        <f>IFERROR(VLOOKUP(D88,Actividades!$D$5:$E$42,2,0),"")</f>
        <v>2</v>
      </c>
      <c r="F88" s="72" t="s">
        <v>198</v>
      </c>
      <c r="G88" s="65">
        <f>IFERROR(VLOOKUP(F88,'Definición Recursos'!$C$5:$E$34,3,0),"")</f>
        <v>24451</v>
      </c>
      <c r="H88" s="44">
        <v>1</v>
      </c>
      <c r="I88" s="44">
        <v>3</v>
      </c>
      <c r="J88" s="84">
        <f t="shared" si="22"/>
        <v>6</v>
      </c>
      <c r="K88" s="85">
        <f t="shared" si="23"/>
        <v>146706</v>
      </c>
    </row>
    <row r="89" spans="2:11" ht="19.5" customHeight="1" x14ac:dyDescent="0.25">
      <c r="B89" s="36" t="s">
        <v>177</v>
      </c>
      <c r="C89" s="75" t="str">
        <f>IFERROR(VLOOKUP(B89,Actividades!$B$5:$C$42,2,0),"")</f>
        <v>ETAPA DE PRUEBAS</v>
      </c>
      <c r="D89" s="38" t="str">
        <f>IFERROR(VLOOKUP(B89,Actividades!$B$5:$D$42,3,0),"")</f>
        <v>Ejecutar pruebas del sistema de integración</v>
      </c>
      <c r="E89" s="76">
        <f>IFERROR(VLOOKUP(D89,Actividades!$D$5:$E$42,2,0),"")</f>
        <v>2</v>
      </c>
      <c r="F89" s="72" t="s">
        <v>238</v>
      </c>
      <c r="G89" s="65">
        <f>IFERROR(VLOOKUP(F89,'Definición Recursos'!$C$5:$E$34,3,0),"")</f>
        <v>21978</v>
      </c>
      <c r="H89" s="44">
        <v>1</v>
      </c>
      <c r="I89" s="44">
        <v>3</v>
      </c>
      <c r="J89" s="84">
        <f t="shared" si="22"/>
        <v>6</v>
      </c>
      <c r="K89" s="85">
        <f t="shared" si="23"/>
        <v>131868</v>
      </c>
    </row>
    <row r="90" spans="2:11" ht="19.5" customHeight="1" x14ac:dyDescent="0.25">
      <c r="B90" s="36" t="s">
        <v>177</v>
      </c>
      <c r="C90" s="75" t="str">
        <f>IFERROR(VLOOKUP(B90,Actividades!$B$5:$C$42,2,0),"")</f>
        <v>ETAPA DE PRUEBAS</v>
      </c>
      <c r="D90" s="38" t="str">
        <f>IFERROR(VLOOKUP(B90,Actividades!$B$5:$D$42,3,0),"")</f>
        <v>Ejecutar pruebas del sistema de integración</v>
      </c>
      <c r="E90" s="76">
        <f>IFERROR(VLOOKUP(D90,Actividades!$D$5:$E$42,2,0),"")</f>
        <v>2</v>
      </c>
      <c r="F90" s="72" t="s">
        <v>200</v>
      </c>
      <c r="G90" s="65">
        <f>IFERROR(VLOOKUP(F90,'Definición Recursos'!$C$5:$E$34,3,0),"")</f>
        <v>18132</v>
      </c>
      <c r="H90" s="44">
        <v>1</v>
      </c>
      <c r="I90" s="44">
        <v>2</v>
      </c>
      <c r="J90" s="84">
        <f t="shared" ref="J90:J92" si="24">IF(H90="","",E90*I90*H90)</f>
        <v>4</v>
      </c>
      <c r="K90" s="85">
        <f t="shared" ref="K90:K92" si="25">IF(H90="","",G90*J90)</f>
        <v>72528</v>
      </c>
    </row>
    <row r="91" spans="2:11" ht="19.5" customHeight="1" x14ac:dyDescent="0.25">
      <c r="B91" s="36" t="s">
        <v>177</v>
      </c>
      <c r="C91" s="75" t="str">
        <f>IFERROR(VLOOKUP(B91,Actividades!$B$5:$C$42,2,0),"")</f>
        <v>ETAPA DE PRUEBAS</v>
      </c>
      <c r="D91" s="38" t="str">
        <f>IFERROR(VLOOKUP(B91,Actividades!$B$5:$D$42,3,0),"")</f>
        <v>Ejecutar pruebas del sistema de integración</v>
      </c>
      <c r="E91" s="76">
        <f>IFERROR(VLOOKUP(D91,Actividades!$D$5:$E$42,2,0),"")</f>
        <v>2</v>
      </c>
      <c r="F91" s="72" t="s">
        <v>204</v>
      </c>
      <c r="G91" s="65">
        <f>IFERROR(VLOOKUP(F91,'Definición Recursos'!$C$5:$E$34,3,0),"")</f>
        <v>6495</v>
      </c>
      <c r="H91" s="44">
        <v>1</v>
      </c>
      <c r="I91" s="44">
        <v>2</v>
      </c>
      <c r="J91" s="84">
        <f t="shared" si="24"/>
        <v>4</v>
      </c>
      <c r="K91" s="85">
        <f t="shared" si="25"/>
        <v>25980</v>
      </c>
    </row>
    <row r="92" spans="2:11" ht="19.5" customHeight="1" x14ac:dyDescent="0.25">
      <c r="B92" s="36" t="s">
        <v>177</v>
      </c>
      <c r="C92" s="75" t="str">
        <f>IFERROR(VLOOKUP(B92,Actividades!$B$5:$C$42,2,0),"")</f>
        <v>ETAPA DE PRUEBAS</v>
      </c>
      <c r="D92" s="38" t="str">
        <f>IFERROR(VLOOKUP(B92,Actividades!$B$5:$D$42,3,0),"")</f>
        <v>Ejecutar pruebas del sistema de integración</v>
      </c>
      <c r="E92" s="76">
        <f>IFERROR(VLOOKUP(D92,Actividades!$D$5:$E$42,2,0),"")</f>
        <v>2</v>
      </c>
      <c r="F92" s="72" t="s">
        <v>200</v>
      </c>
      <c r="G92" s="65">
        <f>IFERROR(VLOOKUP(F92,'Definición Recursos'!$C$5:$E$34,3,0),"")</f>
        <v>18132</v>
      </c>
      <c r="H92" s="44">
        <v>1</v>
      </c>
      <c r="I92" s="44">
        <v>2</v>
      </c>
      <c r="J92" s="84">
        <f t="shared" si="24"/>
        <v>4</v>
      </c>
      <c r="K92" s="85">
        <f t="shared" si="25"/>
        <v>72528</v>
      </c>
    </row>
    <row r="93" spans="2:11" ht="19.5" customHeight="1" x14ac:dyDescent="0.25">
      <c r="B93" s="36" t="s">
        <v>178</v>
      </c>
      <c r="C93" s="75" t="str">
        <f>IFERROR(VLOOKUP(B93,Actividades!$B$5:$C$42,2,0),"")</f>
        <v>ETAPA DE PRUEBAS</v>
      </c>
      <c r="D93" s="38" t="str">
        <f>IFERROR(VLOOKUP(B93,Actividades!$B$5:$D$42,3,0),"")</f>
        <v xml:space="preserve">Documentar los resultados de las pruebas. </v>
      </c>
      <c r="E93" s="76">
        <f>IFERROR(VLOOKUP(D93,Actividades!$D$5:$E$42,2,0),"")</f>
        <v>3</v>
      </c>
      <c r="F93" s="72" t="s">
        <v>199</v>
      </c>
      <c r="G93" s="65">
        <f>IFERROR(VLOOKUP(F93,'Definición Recursos'!$C$5:$E$34,3,0),"")</f>
        <v>19780</v>
      </c>
      <c r="H93" s="44">
        <v>1</v>
      </c>
      <c r="I93" s="44">
        <v>6</v>
      </c>
      <c r="J93" s="84">
        <f t="shared" si="22"/>
        <v>18</v>
      </c>
      <c r="K93" s="85">
        <f t="shared" si="23"/>
        <v>356040</v>
      </c>
    </row>
    <row r="94" spans="2:11" ht="19.5" customHeight="1" x14ac:dyDescent="0.25">
      <c r="B94" s="36" t="s">
        <v>178</v>
      </c>
      <c r="C94" s="75" t="str">
        <f>IFERROR(VLOOKUP(B94,Actividades!$B$5:$C$42,2,0),"")</f>
        <v>ETAPA DE PRUEBAS</v>
      </c>
      <c r="D94" s="38" t="str">
        <f>IFERROR(VLOOKUP(B94,Actividades!$B$5:$D$42,3,0),"")</f>
        <v xml:space="preserve">Documentar los resultados de las pruebas. </v>
      </c>
      <c r="E94" s="76">
        <f>IFERROR(VLOOKUP(D94,Actividades!$D$5:$E$42,2,0),"")</f>
        <v>3</v>
      </c>
      <c r="F94" s="72" t="s">
        <v>198</v>
      </c>
      <c r="G94" s="65">
        <f>IFERROR(VLOOKUP(F94,'Definición Recursos'!$C$5:$E$34,3,0),"")</f>
        <v>24451</v>
      </c>
      <c r="H94" s="44">
        <v>1</v>
      </c>
      <c r="I94" s="44">
        <v>3</v>
      </c>
      <c r="J94" s="84">
        <f t="shared" si="22"/>
        <v>9</v>
      </c>
      <c r="K94" s="85">
        <f t="shared" si="23"/>
        <v>220059</v>
      </c>
    </row>
    <row r="95" spans="2:11" ht="19.5" customHeight="1" x14ac:dyDescent="0.25">
      <c r="B95" s="36" t="s">
        <v>178</v>
      </c>
      <c r="C95" s="75" t="str">
        <f>IFERROR(VLOOKUP(B95,Actividades!$B$5:$C$42,2,0),"")</f>
        <v>ETAPA DE PRUEBAS</v>
      </c>
      <c r="D95" s="38" t="str">
        <f>IFERROR(VLOOKUP(B95,Actividades!$B$5:$D$42,3,0),"")</f>
        <v xml:space="preserve">Documentar los resultados de las pruebas. </v>
      </c>
      <c r="E95" s="76">
        <f>IFERROR(VLOOKUP(D95,Actividades!$D$5:$E$42,2,0),"")</f>
        <v>3</v>
      </c>
      <c r="F95" s="72" t="s">
        <v>238</v>
      </c>
      <c r="G95" s="65">
        <f>IFERROR(VLOOKUP(F95,'Definición Recursos'!$C$5:$E$34,3,0),"")</f>
        <v>21978</v>
      </c>
      <c r="H95" s="44">
        <v>1</v>
      </c>
      <c r="I95" s="44">
        <v>3</v>
      </c>
      <c r="J95" s="84">
        <f t="shared" si="22"/>
        <v>9</v>
      </c>
      <c r="K95" s="85">
        <f t="shared" si="23"/>
        <v>197802</v>
      </c>
    </row>
    <row r="96" spans="2:11" ht="19.5" customHeight="1" x14ac:dyDescent="0.25">
      <c r="B96" s="36" t="s">
        <v>178</v>
      </c>
      <c r="C96" s="75" t="str">
        <f>IFERROR(VLOOKUP(B96,Actividades!$B$5:$C$42,2,0),"")</f>
        <v>ETAPA DE PRUEBAS</v>
      </c>
      <c r="D96" s="38" t="str">
        <f>IFERROR(VLOOKUP(B96,Actividades!$B$5:$D$42,3,0),"")</f>
        <v xml:space="preserve">Documentar los resultados de las pruebas. </v>
      </c>
      <c r="E96" s="76">
        <f>IFERROR(VLOOKUP(D96,Actividades!$D$5:$E$42,2,0),"")</f>
        <v>3</v>
      </c>
      <c r="F96" s="72" t="s">
        <v>197</v>
      </c>
      <c r="G96" s="65">
        <f>IFERROR(VLOOKUP(F96,'Definición Recursos'!$C$5:$E$34,3,0),"")</f>
        <v>38462</v>
      </c>
      <c r="H96" s="44">
        <v>1</v>
      </c>
      <c r="I96" s="44">
        <v>2</v>
      </c>
      <c r="J96" s="84">
        <f t="shared" si="22"/>
        <v>6</v>
      </c>
      <c r="K96" s="85">
        <f t="shared" si="23"/>
        <v>230772</v>
      </c>
    </row>
    <row r="97" spans="2:11" ht="19.5" customHeight="1" x14ac:dyDescent="0.25">
      <c r="B97" s="36" t="s">
        <v>178</v>
      </c>
      <c r="C97" s="75" t="str">
        <f>IFERROR(VLOOKUP(B97,Actividades!$B$5:$C$42,2,0),"")</f>
        <v>ETAPA DE PRUEBAS</v>
      </c>
      <c r="D97" s="38" t="str">
        <f>IFERROR(VLOOKUP(B97,Actividades!$B$5:$D$42,3,0),"")</f>
        <v xml:space="preserve">Documentar los resultados de las pruebas. </v>
      </c>
      <c r="E97" s="76">
        <f>IFERROR(VLOOKUP(D97,Actividades!$D$5:$E$42,2,0),"")</f>
        <v>3</v>
      </c>
      <c r="F97" s="71" t="s">
        <v>196</v>
      </c>
      <c r="G97" s="65">
        <f>IFERROR(VLOOKUP(F97,'Definición Recursos'!$C$5:$E$34,3,0),"")</f>
        <v>35714</v>
      </c>
      <c r="H97" s="41">
        <v>1</v>
      </c>
      <c r="I97" s="41">
        <v>1</v>
      </c>
      <c r="J97" s="84">
        <f t="shared" si="22"/>
        <v>3</v>
      </c>
      <c r="K97" s="85">
        <f t="shared" si="23"/>
        <v>107142</v>
      </c>
    </row>
    <row r="98" spans="2:11" ht="19.5" customHeight="1" x14ac:dyDescent="0.25">
      <c r="B98" s="36" t="s">
        <v>178</v>
      </c>
      <c r="C98" s="75" t="str">
        <f>IFERROR(VLOOKUP(B98,Actividades!$B$5:$C$42,2,0),"")</f>
        <v>ETAPA DE PRUEBAS</v>
      </c>
      <c r="D98" s="38" t="str">
        <f>IFERROR(VLOOKUP(B98,Actividades!$B$5:$D$42,3,0),"")</f>
        <v xml:space="preserve">Documentar los resultados de las pruebas. </v>
      </c>
      <c r="E98" s="76">
        <f>IFERROR(VLOOKUP(D98,Actividades!$D$5:$E$42,2,0),"")</f>
        <v>3</v>
      </c>
      <c r="F98" s="71" t="s">
        <v>200</v>
      </c>
      <c r="G98" s="65">
        <f>IFERROR(VLOOKUP(F98,'Definición Recursos'!$C$5:$E$34,3,0),"")</f>
        <v>18132</v>
      </c>
      <c r="H98" s="41">
        <v>1</v>
      </c>
      <c r="I98" s="41">
        <v>3</v>
      </c>
      <c r="J98" s="84">
        <f t="shared" ref="J98" si="26">IF(H98="","",E98*I98*H98)</f>
        <v>9</v>
      </c>
      <c r="K98" s="85">
        <f t="shared" ref="K98" si="27">IF(H98="","",G98*J98)</f>
        <v>163188</v>
      </c>
    </row>
    <row r="99" spans="2:11" ht="19.5" customHeight="1" x14ac:dyDescent="0.25">
      <c r="B99" s="36" t="s">
        <v>225</v>
      </c>
      <c r="C99" s="75" t="str">
        <f>IFERROR(VLOOKUP(B99,Actividades!$B$5:$C$42,2,0),"")</f>
        <v>ETAPA DE AJUSTES</v>
      </c>
      <c r="D99" s="38" t="str">
        <f>IFERROR(VLOOKUP(B99,Actividades!$B$5:$D$42,3,0),"")</f>
        <v>Definición del plan de ajustes</v>
      </c>
      <c r="E99" s="76">
        <f>IFERROR(VLOOKUP(D99,Actividades!$D$5:$E$42,2,0),"")</f>
        <v>7</v>
      </c>
      <c r="F99" s="71" t="s">
        <v>196</v>
      </c>
      <c r="G99" s="65">
        <f>IFERROR(VLOOKUP(F99,'Definición Recursos'!$C$5:$E$34,3,0),"")</f>
        <v>35714</v>
      </c>
      <c r="H99" s="41">
        <v>1</v>
      </c>
      <c r="I99" s="41">
        <v>2</v>
      </c>
      <c r="J99" s="84">
        <f t="shared" ref="J99:J107" si="28">IF(H99="","",E99*I99*H99)</f>
        <v>14</v>
      </c>
      <c r="K99" s="85">
        <f t="shared" ref="K99:K107" si="29">IF(H99="","",G99*J99)</f>
        <v>499996</v>
      </c>
    </row>
    <row r="100" spans="2:11" ht="19.5" customHeight="1" x14ac:dyDescent="0.25">
      <c r="B100" s="36" t="s">
        <v>225</v>
      </c>
      <c r="C100" s="75" t="str">
        <f>IFERROR(VLOOKUP(B100,Actividades!$B$5:$C$42,2,0),"")</f>
        <v>ETAPA DE AJUSTES</v>
      </c>
      <c r="D100" s="38" t="str">
        <f>IFERROR(VLOOKUP(B100,Actividades!$B$5:$D$42,3,0),"")</f>
        <v>Definición del plan de ajustes</v>
      </c>
      <c r="E100" s="76">
        <f>IFERROR(VLOOKUP(D100,Actividades!$D$5:$E$42,2,0),"")</f>
        <v>7</v>
      </c>
      <c r="F100" s="71" t="s">
        <v>197</v>
      </c>
      <c r="G100" s="65">
        <f>IFERROR(VLOOKUP(F100,'Definición Recursos'!$C$5:$E$34,3,0),"")</f>
        <v>38462</v>
      </c>
      <c r="H100" s="41">
        <v>1</v>
      </c>
      <c r="I100" s="41">
        <v>4</v>
      </c>
      <c r="J100" s="84">
        <f t="shared" si="28"/>
        <v>28</v>
      </c>
      <c r="K100" s="85">
        <f t="shared" si="29"/>
        <v>1076936</v>
      </c>
    </row>
    <row r="101" spans="2:11" ht="19.5" customHeight="1" x14ac:dyDescent="0.25">
      <c r="B101" s="36" t="s">
        <v>225</v>
      </c>
      <c r="C101" s="75" t="str">
        <f>IFERROR(VLOOKUP(B101,Actividades!$B$5:$C$42,2,0),"")</f>
        <v>ETAPA DE AJUSTES</v>
      </c>
      <c r="D101" s="38" t="str">
        <f>IFERROR(VLOOKUP(B101,Actividades!$B$5:$D$42,3,0),"")</f>
        <v>Definición del plan de ajustes</v>
      </c>
      <c r="E101" s="76">
        <f>IFERROR(VLOOKUP(D101,Actividades!$D$5:$E$42,2,0),"")</f>
        <v>7</v>
      </c>
      <c r="F101" s="71" t="s">
        <v>199</v>
      </c>
      <c r="G101" s="65">
        <f>IFERROR(VLOOKUP(F101,'Definición Recursos'!$C$5:$E$34,3,0),"")</f>
        <v>19780</v>
      </c>
      <c r="H101" s="41">
        <v>1</v>
      </c>
      <c r="I101" s="41">
        <v>8</v>
      </c>
      <c r="J101" s="84">
        <f t="shared" si="28"/>
        <v>56</v>
      </c>
      <c r="K101" s="85">
        <f t="shared" si="29"/>
        <v>1107680</v>
      </c>
    </row>
    <row r="102" spans="2:11" ht="19.5" customHeight="1" x14ac:dyDescent="0.25">
      <c r="B102" s="36" t="s">
        <v>225</v>
      </c>
      <c r="C102" s="75" t="str">
        <f>IFERROR(VLOOKUP(B102,Actividades!$B$5:$C$42,2,0),"")</f>
        <v>ETAPA DE AJUSTES</v>
      </c>
      <c r="D102" s="38" t="str">
        <f>IFERROR(VLOOKUP(B102,Actividades!$B$5:$D$42,3,0),"")</f>
        <v>Definición del plan de ajustes</v>
      </c>
      <c r="E102" s="76">
        <f>IFERROR(VLOOKUP(D102,Actividades!$D$5:$E$42,2,0),"")</f>
        <v>7</v>
      </c>
      <c r="F102" s="71" t="s">
        <v>238</v>
      </c>
      <c r="G102" s="65">
        <f>IFERROR(VLOOKUP(F102,'Definición Recursos'!$C$5:$E$34,3,0),"")</f>
        <v>21978</v>
      </c>
      <c r="H102" s="41">
        <v>1</v>
      </c>
      <c r="I102" s="41">
        <v>4</v>
      </c>
      <c r="J102" s="84">
        <f t="shared" si="28"/>
        <v>28</v>
      </c>
      <c r="K102" s="85">
        <f t="shared" si="29"/>
        <v>615384</v>
      </c>
    </row>
    <row r="103" spans="2:11" ht="19.5" customHeight="1" x14ac:dyDescent="0.25">
      <c r="B103" s="36" t="s">
        <v>225</v>
      </c>
      <c r="C103" s="75" t="str">
        <f>IFERROR(VLOOKUP(B103,Actividades!$B$5:$C$42,2,0),"")</f>
        <v>ETAPA DE AJUSTES</v>
      </c>
      <c r="D103" s="38" t="str">
        <f>IFERROR(VLOOKUP(B103,Actividades!$B$5:$D$42,3,0),"")</f>
        <v>Definición del plan de ajustes</v>
      </c>
      <c r="E103" s="76">
        <f>IFERROR(VLOOKUP(D103,Actividades!$D$5:$E$42,2,0),"")</f>
        <v>7</v>
      </c>
      <c r="F103" s="71" t="s">
        <v>198</v>
      </c>
      <c r="G103" s="65">
        <f>IFERROR(VLOOKUP(F103,'Definición Recursos'!$C$5:$E$34,3,0),"")</f>
        <v>24451</v>
      </c>
      <c r="H103" s="41">
        <v>1</v>
      </c>
      <c r="I103" s="41">
        <v>4</v>
      </c>
      <c r="J103" s="84">
        <f t="shared" si="28"/>
        <v>28</v>
      </c>
      <c r="K103" s="85">
        <f t="shared" si="29"/>
        <v>684628</v>
      </c>
    </row>
    <row r="104" spans="2:11" ht="19.5" customHeight="1" x14ac:dyDescent="0.25">
      <c r="B104" s="35" t="s">
        <v>180</v>
      </c>
      <c r="C104" s="75" t="str">
        <f>IFERROR(VLOOKUP(B104,Actividades!$B$5:$C$42,2,0),"")</f>
        <v>ETAPA DE AJUSTES</v>
      </c>
      <c r="D104" s="38" t="str">
        <f>IFERROR(VLOOKUP(B104,Actividades!$B$5:$D$42,3,0),"")</f>
        <v>Ejecutar Pruebas</v>
      </c>
      <c r="E104" s="76">
        <f>IFERROR(VLOOKUP(D104,Actividades!$D$5:$E$42,2,0),"")</f>
        <v>9</v>
      </c>
      <c r="F104" s="71" t="s">
        <v>196</v>
      </c>
      <c r="G104" s="65">
        <f>IFERROR(VLOOKUP(F104,'Definición Recursos'!$C$5:$E$34,3,0),"")</f>
        <v>35714</v>
      </c>
      <c r="H104" s="41">
        <v>1</v>
      </c>
      <c r="I104" s="41">
        <v>2</v>
      </c>
      <c r="J104" s="84">
        <f t="shared" si="28"/>
        <v>18</v>
      </c>
      <c r="K104" s="85">
        <f t="shared" si="29"/>
        <v>642852</v>
      </c>
    </row>
    <row r="105" spans="2:11" ht="19.5" customHeight="1" x14ac:dyDescent="0.25">
      <c r="B105" s="35" t="s">
        <v>180</v>
      </c>
      <c r="C105" s="75" t="str">
        <f>IFERROR(VLOOKUP(B105,Actividades!$B$5:$C$42,2,0),"")</f>
        <v>ETAPA DE AJUSTES</v>
      </c>
      <c r="D105" s="38" t="str">
        <f>IFERROR(VLOOKUP(B105,Actividades!$B$5:$D$42,3,0),"")</f>
        <v>Ejecutar Pruebas</v>
      </c>
      <c r="E105" s="76">
        <f>IFERROR(VLOOKUP(D105,Actividades!$D$5:$E$42,2,0),"")</f>
        <v>9</v>
      </c>
      <c r="F105" s="71" t="s">
        <v>199</v>
      </c>
      <c r="G105" s="65">
        <f>IFERROR(VLOOKUP(F105,'Definición Recursos'!$C$5:$E$34,3,0),"")</f>
        <v>19780</v>
      </c>
      <c r="H105" s="41">
        <v>1</v>
      </c>
      <c r="I105" s="41">
        <v>8</v>
      </c>
      <c r="J105" s="84">
        <f t="shared" si="28"/>
        <v>72</v>
      </c>
      <c r="K105" s="85">
        <f t="shared" si="29"/>
        <v>1424160</v>
      </c>
    </row>
    <row r="106" spans="2:11" ht="19.5" customHeight="1" x14ac:dyDescent="0.25">
      <c r="B106" s="35" t="s">
        <v>180</v>
      </c>
      <c r="C106" s="75" t="str">
        <f>IFERROR(VLOOKUP(B106,Actividades!$B$5:$C$42,2,0),"")</f>
        <v>ETAPA DE AJUSTES</v>
      </c>
      <c r="D106" s="38" t="str">
        <f>IFERROR(VLOOKUP(B106,Actividades!$B$5:$D$42,3,0),"")</f>
        <v>Ejecutar Pruebas</v>
      </c>
      <c r="E106" s="76">
        <f>IFERROR(VLOOKUP(D106,Actividades!$D$5:$E$42,2,0),"")</f>
        <v>9</v>
      </c>
      <c r="F106" s="71" t="s">
        <v>197</v>
      </c>
      <c r="G106" s="65">
        <f>IFERROR(VLOOKUP(F106,'Definición Recursos'!$C$5:$E$34,3,0),"")</f>
        <v>38462</v>
      </c>
      <c r="H106" s="41">
        <v>1</v>
      </c>
      <c r="I106" s="41">
        <v>2</v>
      </c>
      <c r="J106" s="84">
        <f t="shared" si="28"/>
        <v>18</v>
      </c>
      <c r="K106" s="85">
        <f t="shared" si="29"/>
        <v>692316</v>
      </c>
    </row>
    <row r="107" spans="2:11" ht="19.5" customHeight="1" x14ac:dyDescent="0.25">
      <c r="B107" s="35" t="s">
        <v>180</v>
      </c>
      <c r="C107" s="75" t="str">
        <f>IFERROR(VLOOKUP(B107,Actividades!$B$5:$C$42,2,0),"")</f>
        <v>ETAPA DE AJUSTES</v>
      </c>
      <c r="D107" s="38" t="str">
        <f>IFERROR(VLOOKUP(B107,Actividades!$B$5:$D$42,3,0),"")</f>
        <v>Ejecutar Pruebas</v>
      </c>
      <c r="E107" s="76">
        <f>IFERROR(VLOOKUP(D107,Actividades!$D$5:$E$42,2,0),"")</f>
        <v>9</v>
      </c>
      <c r="F107" s="71" t="s">
        <v>198</v>
      </c>
      <c r="G107" s="65">
        <f>IFERROR(VLOOKUP(F107,'Definición Recursos'!$C$5:$E$34,3,0),"")</f>
        <v>24451</v>
      </c>
      <c r="H107" s="41">
        <v>1</v>
      </c>
      <c r="I107" s="41">
        <v>4</v>
      </c>
      <c r="J107" s="84">
        <f t="shared" si="28"/>
        <v>36</v>
      </c>
      <c r="K107" s="85">
        <f t="shared" si="29"/>
        <v>880236</v>
      </c>
    </row>
    <row r="108" spans="2:11" ht="19.5" customHeight="1" x14ac:dyDescent="0.25">
      <c r="B108" s="35" t="s">
        <v>180</v>
      </c>
      <c r="C108" s="75" t="str">
        <f>IFERROR(VLOOKUP(B108,Actividades!$B$5:$C$42,2,0),"")</f>
        <v>ETAPA DE AJUSTES</v>
      </c>
      <c r="D108" s="38" t="str">
        <f>IFERROR(VLOOKUP(B108,Actividades!$B$5:$D$42,3,0),"")</f>
        <v>Ejecutar Pruebas</v>
      </c>
      <c r="E108" s="76">
        <f>IFERROR(VLOOKUP(D108,Actividades!$D$5:$E$42,2,0),"")</f>
        <v>9</v>
      </c>
      <c r="F108" s="71" t="s">
        <v>238</v>
      </c>
      <c r="G108" s="65">
        <f>IFERROR(VLOOKUP(F108,'Definición Recursos'!$C$5:$E$34,3,0),"")</f>
        <v>21978</v>
      </c>
      <c r="H108" s="41">
        <v>1</v>
      </c>
      <c r="I108" s="41">
        <v>4</v>
      </c>
      <c r="J108" s="84">
        <f t="shared" ref="J108" si="30">IF(H108="","",E108*I108*H108)</f>
        <v>36</v>
      </c>
      <c r="K108" s="85">
        <f t="shared" ref="K108" si="31">IF(H108="","",G108*J108)</f>
        <v>791208</v>
      </c>
    </row>
    <row r="109" spans="2:11" ht="19.5" customHeight="1" x14ac:dyDescent="0.25">
      <c r="B109" s="35" t="s">
        <v>180</v>
      </c>
      <c r="C109" s="75" t="str">
        <f>IFERROR(VLOOKUP(B109,Actividades!$B$5:$C$42,2,0),"")</f>
        <v>ETAPA DE AJUSTES</v>
      </c>
      <c r="D109" s="38" t="str">
        <f>IFERROR(VLOOKUP(B109,Actividades!$B$5:$D$42,3,0),"")</f>
        <v>Ejecutar Pruebas</v>
      </c>
      <c r="E109" s="76">
        <f>IFERROR(VLOOKUP(D109,Actividades!$D$5:$E$42,2,0),"")</f>
        <v>9</v>
      </c>
      <c r="F109" s="71" t="s">
        <v>204</v>
      </c>
      <c r="G109" s="65">
        <f>IFERROR(VLOOKUP(F109,'Definición Recursos'!$C$5:$E$34,3,0),"")</f>
        <v>6495</v>
      </c>
      <c r="H109" s="41">
        <v>1</v>
      </c>
      <c r="I109" s="41">
        <v>2</v>
      </c>
      <c r="J109" s="84">
        <f>IF(H109="","",E109*I109*H109)</f>
        <v>18</v>
      </c>
      <c r="K109" s="85">
        <f>IF(H109="","",G109*J109)</f>
        <v>116910</v>
      </c>
    </row>
    <row r="110" spans="2:11" ht="19.5" customHeight="1" x14ac:dyDescent="0.25">
      <c r="B110" s="35" t="s">
        <v>180</v>
      </c>
      <c r="C110" s="75" t="str">
        <f>IFERROR(VLOOKUP(B110,Actividades!$B$5:$C$42,2,0),"")</f>
        <v>ETAPA DE AJUSTES</v>
      </c>
      <c r="D110" s="38" t="str">
        <f>IFERROR(VLOOKUP(B110,Actividades!$B$5:$D$42,3,0),"")</f>
        <v>Ejecutar Pruebas</v>
      </c>
      <c r="E110" s="76">
        <f>IFERROR(VLOOKUP(D110,Actividades!$D$5:$E$42,2,0),"")</f>
        <v>9</v>
      </c>
      <c r="F110" s="71" t="s">
        <v>200</v>
      </c>
      <c r="G110" s="65">
        <f>IFERROR(VLOOKUP(F110,'Definición Recursos'!$C$5:$E$34,3,0),"")</f>
        <v>18132</v>
      </c>
      <c r="H110" s="41">
        <v>1</v>
      </c>
      <c r="I110" s="41">
        <v>4</v>
      </c>
      <c r="J110" s="84">
        <f>IF(H110="","",E110*I110*H110)</f>
        <v>36</v>
      </c>
      <c r="K110" s="85">
        <f>IF(H110="","",G110*J110)</f>
        <v>652752</v>
      </c>
    </row>
    <row r="111" spans="2:11" ht="19.5" customHeight="1" x14ac:dyDescent="0.25">
      <c r="B111" s="35" t="s">
        <v>180</v>
      </c>
      <c r="C111" s="75" t="str">
        <f>IFERROR(VLOOKUP(B111,Actividades!$B$5:$C$42,2,0),"")</f>
        <v>ETAPA DE AJUSTES</v>
      </c>
      <c r="D111" s="38" t="str">
        <f>IFERROR(VLOOKUP(B111,Actividades!$B$5:$D$42,3,0),"")</f>
        <v>Ejecutar Pruebas</v>
      </c>
      <c r="E111" s="76">
        <f>IFERROR(VLOOKUP(D111,Actividades!$D$5:$E$42,2,0),"")</f>
        <v>9</v>
      </c>
      <c r="F111" s="71" t="s">
        <v>202</v>
      </c>
      <c r="G111" s="65">
        <f>IFERROR(VLOOKUP(F111,'Definición Recursos'!$C$5:$E$34,3,0),"")</f>
        <v>11465</v>
      </c>
      <c r="H111" s="41">
        <v>1</v>
      </c>
      <c r="I111" s="41">
        <v>4</v>
      </c>
      <c r="J111" s="84">
        <f>IF(H111="","",E111*I111*H111)</f>
        <v>36</v>
      </c>
      <c r="K111" s="85">
        <f>IF(H111="","",G111*J111)</f>
        <v>412740</v>
      </c>
    </row>
    <row r="112" spans="2:11" ht="19.5" customHeight="1" x14ac:dyDescent="0.25">
      <c r="B112" s="35" t="s">
        <v>181</v>
      </c>
      <c r="C112" s="75" t="str">
        <f>IFERROR(VLOOKUP(B112,Actividades!$B$5:$C$42,2,0),"")</f>
        <v>ETAPA DE AJUSTES</v>
      </c>
      <c r="D112" s="38" t="str">
        <f>IFERROR(VLOOKUP(B112,Actividades!$B$5:$D$42,3,0),"")</f>
        <v>Actualización de documentación</v>
      </c>
      <c r="E112" s="76">
        <f>IFERROR(VLOOKUP(D112,Actividades!$D$5:$E$42,2,0),"")</f>
        <v>4</v>
      </c>
      <c r="F112" s="71" t="s">
        <v>197</v>
      </c>
      <c r="G112" s="65">
        <f>IFERROR(VLOOKUP(F112,'Definición Recursos'!$C$5:$E$34,3,0),"")</f>
        <v>38462</v>
      </c>
      <c r="H112" s="41">
        <v>1</v>
      </c>
      <c r="I112" s="41">
        <v>4</v>
      </c>
      <c r="J112" s="84">
        <f>IF(H112="","",E112*I112*H112)</f>
        <v>16</v>
      </c>
      <c r="K112" s="85">
        <f>IF(H112="","",G112*J112)</f>
        <v>615392</v>
      </c>
    </row>
    <row r="113" spans="2:11" ht="19.5" customHeight="1" x14ac:dyDescent="0.25">
      <c r="B113" s="35" t="s">
        <v>181</v>
      </c>
      <c r="C113" s="75" t="str">
        <f>IFERROR(VLOOKUP(B113,Actividades!$B$5:$C$42,2,0),"")</f>
        <v>ETAPA DE AJUSTES</v>
      </c>
      <c r="D113" s="38" t="str">
        <f>IFERROR(VLOOKUP(B113,Actividades!$B$5:$D$42,3,0),"")</f>
        <v>Actualización de documentación</v>
      </c>
      <c r="E113" s="76">
        <f>IFERROR(VLOOKUP(D113,Actividades!$D$5:$E$42,2,0),"")</f>
        <v>4</v>
      </c>
      <c r="F113" s="71" t="s">
        <v>198</v>
      </c>
      <c r="G113" s="65">
        <f>IFERROR(VLOOKUP(F113,'Definición Recursos'!$C$5:$E$34,3,0),"")</f>
        <v>24451</v>
      </c>
      <c r="H113" s="41">
        <v>1</v>
      </c>
      <c r="I113" s="41">
        <v>4</v>
      </c>
      <c r="J113" s="84">
        <f t="shared" ref="J113:J116" si="32">IF(H113="","",E113*I113*H113)</f>
        <v>16</v>
      </c>
      <c r="K113" s="85">
        <f t="shared" ref="K113:K116" si="33">IF(H113="","",G113*J113)</f>
        <v>391216</v>
      </c>
    </row>
    <row r="114" spans="2:11" ht="19.5" customHeight="1" x14ac:dyDescent="0.25">
      <c r="B114" s="35" t="s">
        <v>181</v>
      </c>
      <c r="C114" s="75" t="str">
        <f>IFERROR(VLOOKUP(B114,Actividades!$B$5:$C$42,2,0),"")</f>
        <v>ETAPA DE AJUSTES</v>
      </c>
      <c r="D114" s="38" t="str">
        <f>IFERROR(VLOOKUP(B114,Actividades!$B$5:$D$42,3,0),"")</f>
        <v>Actualización de documentación</v>
      </c>
      <c r="E114" s="76">
        <f>IFERROR(VLOOKUP(D114,Actividades!$D$5:$E$42,2,0),"")</f>
        <v>4</v>
      </c>
      <c r="F114" s="71" t="s">
        <v>199</v>
      </c>
      <c r="G114" s="65">
        <f>IFERROR(VLOOKUP(F114,'Definición Recursos'!$C$5:$E$34,3,0),"")</f>
        <v>19780</v>
      </c>
      <c r="H114" s="41">
        <v>1</v>
      </c>
      <c r="I114" s="41">
        <v>4</v>
      </c>
      <c r="J114" s="84">
        <f t="shared" si="32"/>
        <v>16</v>
      </c>
      <c r="K114" s="85">
        <f t="shared" si="33"/>
        <v>316480</v>
      </c>
    </row>
    <row r="115" spans="2:11" ht="19.5" customHeight="1" x14ac:dyDescent="0.25">
      <c r="B115" s="35" t="s">
        <v>181</v>
      </c>
      <c r="C115" s="75" t="str">
        <f>IFERROR(VLOOKUP(B115,Actividades!$B$5:$C$42,2,0),"")</f>
        <v>ETAPA DE AJUSTES</v>
      </c>
      <c r="D115" s="38" t="str">
        <f>IFERROR(VLOOKUP(B115,Actividades!$B$5:$D$42,3,0),"")</f>
        <v>Actualización de documentación</v>
      </c>
      <c r="E115" s="76">
        <f>IFERROR(VLOOKUP(D115,Actividades!$D$5:$E$42,2,0),"")</f>
        <v>4</v>
      </c>
      <c r="F115" s="71" t="s">
        <v>196</v>
      </c>
      <c r="G115" s="65">
        <f>IFERROR(VLOOKUP(F115,'Definición Recursos'!$C$5:$E$34,3,0),"")</f>
        <v>35714</v>
      </c>
      <c r="H115" s="41">
        <v>1</v>
      </c>
      <c r="I115" s="41">
        <v>1</v>
      </c>
      <c r="J115" s="84">
        <f t="shared" si="32"/>
        <v>4</v>
      </c>
      <c r="K115" s="85">
        <f t="shared" si="33"/>
        <v>142856</v>
      </c>
    </row>
    <row r="116" spans="2:11" ht="19.5" customHeight="1" x14ac:dyDescent="0.25">
      <c r="B116" s="35" t="s">
        <v>181</v>
      </c>
      <c r="C116" s="75" t="str">
        <f>IFERROR(VLOOKUP(B116,Actividades!$B$5:$C$42,2,0),"")</f>
        <v>ETAPA DE AJUSTES</v>
      </c>
      <c r="D116" s="38" t="str">
        <f>IFERROR(VLOOKUP(B116,Actividades!$B$5:$D$42,3,0),"")</f>
        <v>Actualización de documentación</v>
      </c>
      <c r="E116" s="76">
        <f>IFERROR(VLOOKUP(D116,Actividades!$D$5:$E$42,2,0),"")</f>
        <v>4</v>
      </c>
      <c r="F116" s="71" t="s">
        <v>200</v>
      </c>
      <c r="G116" s="65">
        <f>IFERROR(VLOOKUP(F116,'Definición Recursos'!$C$5:$E$34,3,0),"")</f>
        <v>18132</v>
      </c>
      <c r="H116" s="41">
        <v>1</v>
      </c>
      <c r="I116" s="41">
        <v>4</v>
      </c>
      <c r="J116" s="84">
        <f t="shared" si="32"/>
        <v>16</v>
      </c>
      <c r="K116" s="85">
        <f t="shared" si="33"/>
        <v>290112</v>
      </c>
    </row>
    <row r="117" spans="2:11" ht="19.5" customHeight="1" x14ac:dyDescent="0.25">
      <c r="B117" s="35" t="s">
        <v>181</v>
      </c>
      <c r="C117" s="75" t="str">
        <f>IFERROR(VLOOKUP(B117,Actividades!$B$5:$C$42,2,0),"")</f>
        <v>ETAPA DE AJUSTES</v>
      </c>
      <c r="D117" s="38" t="str">
        <f>IFERROR(VLOOKUP(B117,Actividades!$B$5:$D$42,3,0),"")</f>
        <v>Actualización de documentación</v>
      </c>
      <c r="E117" s="76">
        <f>IFERROR(VLOOKUP(D117,Actividades!$D$5:$E$42,2,0),"")</f>
        <v>4</v>
      </c>
      <c r="F117" s="71" t="s">
        <v>202</v>
      </c>
      <c r="G117" s="65">
        <f>IFERROR(VLOOKUP(F117,'Definición Recursos'!$C$5:$E$34,3,0),"")</f>
        <v>11465</v>
      </c>
      <c r="H117" s="41">
        <v>1</v>
      </c>
      <c r="I117" s="41">
        <v>2</v>
      </c>
      <c r="J117" s="84">
        <f>IF(H117="","",E117*I117*H117)</f>
        <v>8</v>
      </c>
      <c r="K117" s="85">
        <f>IF(H117="","",G117*J117)</f>
        <v>91720</v>
      </c>
    </row>
    <row r="118" spans="2:11" ht="19.5" customHeight="1" x14ac:dyDescent="0.25">
      <c r="B118" s="35" t="s">
        <v>181</v>
      </c>
      <c r="C118" s="75" t="str">
        <f>IFERROR(VLOOKUP(B118,Actividades!$B$5:$C$42,2,0),"")</f>
        <v>ETAPA DE AJUSTES</v>
      </c>
      <c r="D118" s="38" t="str">
        <f>IFERROR(VLOOKUP(B118,Actividades!$B$5:$D$42,3,0),"")</f>
        <v>Actualización de documentación</v>
      </c>
      <c r="E118" s="76">
        <f>IFERROR(VLOOKUP(D118,Actividades!$D$5:$E$42,2,0),"")</f>
        <v>4</v>
      </c>
      <c r="F118" s="71" t="s">
        <v>238</v>
      </c>
      <c r="G118" s="65">
        <f>IFERROR(VLOOKUP(F118,'Definición Recursos'!$C$5:$E$34,3,0),"")</f>
        <v>21978</v>
      </c>
      <c r="H118" s="41">
        <v>1</v>
      </c>
      <c r="I118" s="41">
        <v>4</v>
      </c>
      <c r="J118" s="84">
        <f>IF(H118="","",E118*I118*H118)</f>
        <v>16</v>
      </c>
      <c r="K118" s="85">
        <f>IF(H118="","",G118*J118)</f>
        <v>351648</v>
      </c>
    </row>
    <row r="119" spans="2:11" ht="19.5" customHeight="1" x14ac:dyDescent="0.25">
      <c r="B119" s="35" t="s">
        <v>185</v>
      </c>
      <c r="C119" s="75" t="str">
        <f>IFERROR(VLOOKUP(B119,Actividades!$B$5:$C$42,2,0),"")</f>
        <v>ETAPA DE DESPLIEGUE</v>
      </c>
      <c r="D119" s="38" t="str">
        <f>IFERROR(VLOOKUP(B119,Actividades!$B$5:$D$42,3,0),"")</f>
        <v>Validación del ambiente preproductivo y productivo</v>
      </c>
      <c r="E119" s="76">
        <f>IFERROR(VLOOKUP(D119,Actividades!$D$5:$E$42,2,0),"")</f>
        <v>5</v>
      </c>
      <c r="F119" s="71" t="s">
        <v>196</v>
      </c>
      <c r="G119" s="65">
        <f>IFERROR(VLOOKUP(F119,'Definición Recursos'!$C$5:$E$34,3,0),"")</f>
        <v>35714</v>
      </c>
      <c r="H119" s="41">
        <v>1</v>
      </c>
      <c r="I119" s="41">
        <v>2</v>
      </c>
      <c r="J119" s="84">
        <f t="shared" ref="J119:J131" si="34">IF(H119="","",E119*I119*H119)</f>
        <v>10</v>
      </c>
      <c r="K119" s="85">
        <f t="shared" ref="K119:K131" si="35">IF(H119="","",G119*J119)</f>
        <v>357140</v>
      </c>
    </row>
    <row r="120" spans="2:11" ht="19.5" customHeight="1" x14ac:dyDescent="0.25">
      <c r="B120" s="35" t="s">
        <v>185</v>
      </c>
      <c r="C120" s="75" t="str">
        <f>IFERROR(VLOOKUP(B120,Actividades!$B$5:$C$42,2,0),"")</f>
        <v>ETAPA DE DESPLIEGUE</v>
      </c>
      <c r="D120" s="38" t="str">
        <f>IFERROR(VLOOKUP(B120,Actividades!$B$5:$D$42,3,0),"")</f>
        <v>Validación del ambiente preproductivo y productivo</v>
      </c>
      <c r="E120" s="76">
        <f>IFERROR(VLOOKUP(D120,Actividades!$D$5:$E$42,2,0),"")</f>
        <v>5</v>
      </c>
      <c r="F120" s="71" t="s">
        <v>200</v>
      </c>
      <c r="G120" s="65">
        <f>IFERROR(VLOOKUP(F120,'Definición Recursos'!$C$5:$E$34,3,0),"")</f>
        <v>18132</v>
      </c>
      <c r="H120" s="41">
        <v>1</v>
      </c>
      <c r="I120" s="41">
        <v>3</v>
      </c>
      <c r="J120" s="84">
        <f t="shared" si="34"/>
        <v>15</v>
      </c>
      <c r="K120" s="85">
        <f t="shared" si="35"/>
        <v>271980</v>
      </c>
    </row>
    <row r="121" spans="2:11" ht="19.5" customHeight="1" x14ac:dyDescent="0.25">
      <c r="B121" s="35" t="s">
        <v>185</v>
      </c>
      <c r="C121" s="75" t="str">
        <f>IFERROR(VLOOKUP(B121,Actividades!$B$5:$C$42,2,0),"")</f>
        <v>ETAPA DE DESPLIEGUE</v>
      </c>
      <c r="D121" s="38" t="str">
        <f>IFERROR(VLOOKUP(B121,Actividades!$B$5:$D$42,3,0),"")</f>
        <v>Validación del ambiente preproductivo y productivo</v>
      </c>
      <c r="E121" s="76">
        <f>IFERROR(VLOOKUP(D121,Actividades!$D$5:$E$42,2,0),"")</f>
        <v>5</v>
      </c>
      <c r="F121" s="71" t="s">
        <v>199</v>
      </c>
      <c r="G121" s="65">
        <f>IFERROR(VLOOKUP(F121,'Definición Recursos'!$C$5:$E$34,3,0),"")</f>
        <v>19780</v>
      </c>
      <c r="H121" s="41">
        <v>1</v>
      </c>
      <c r="I121" s="41">
        <v>4</v>
      </c>
      <c r="J121" s="84">
        <f t="shared" si="34"/>
        <v>20</v>
      </c>
      <c r="K121" s="85">
        <f t="shared" si="35"/>
        <v>395600</v>
      </c>
    </row>
    <row r="122" spans="2:11" ht="19.5" customHeight="1" x14ac:dyDescent="0.25">
      <c r="B122" s="35" t="s">
        <v>185</v>
      </c>
      <c r="C122" s="75" t="str">
        <f>IFERROR(VLOOKUP(B122,Actividades!$B$5:$C$42,2,0),"")</f>
        <v>ETAPA DE DESPLIEGUE</v>
      </c>
      <c r="D122" s="38" t="str">
        <f>IFERROR(VLOOKUP(B122,Actividades!$B$5:$D$42,3,0),"")</f>
        <v>Validación del ambiente preproductivo y productivo</v>
      </c>
      <c r="E122" s="76">
        <f>IFERROR(VLOOKUP(D122,Actividades!$D$5:$E$42,2,0),"")</f>
        <v>5</v>
      </c>
      <c r="F122" s="71" t="s">
        <v>238</v>
      </c>
      <c r="G122" s="65">
        <f>IFERROR(VLOOKUP(F122,'Definición Recursos'!$C$5:$E$34,3,0),"")</f>
        <v>21978</v>
      </c>
      <c r="H122" s="41">
        <v>1</v>
      </c>
      <c r="I122" s="41">
        <v>3</v>
      </c>
      <c r="J122" s="84">
        <f t="shared" si="34"/>
        <v>15</v>
      </c>
      <c r="K122" s="85">
        <f t="shared" si="35"/>
        <v>329670</v>
      </c>
    </row>
    <row r="123" spans="2:11" ht="19.5" customHeight="1" x14ac:dyDescent="0.25">
      <c r="B123" s="35" t="s">
        <v>185</v>
      </c>
      <c r="C123" s="75" t="str">
        <f>IFERROR(VLOOKUP(B123,Actividades!$B$5:$C$42,2,0),"")</f>
        <v>ETAPA DE DESPLIEGUE</v>
      </c>
      <c r="D123" s="38" t="str">
        <f>IFERROR(VLOOKUP(B123,Actividades!$B$5:$D$42,3,0),"")</f>
        <v>Validación del ambiente preproductivo y productivo</v>
      </c>
      <c r="E123" s="76">
        <f>IFERROR(VLOOKUP(D123,Actividades!$D$5:$E$42,2,0),"")</f>
        <v>5</v>
      </c>
      <c r="F123" s="71" t="s">
        <v>198</v>
      </c>
      <c r="G123" s="65">
        <f>IFERROR(VLOOKUP(F123,'Definición Recursos'!$C$5:$E$34,3,0),"")</f>
        <v>24451</v>
      </c>
      <c r="H123" s="41">
        <v>1</v>
      </c>
      <c r="I123" s="41">
        <v>3</v>
      </c>
      <c r="J123" s="84">
        <f t="shared" si="34"/>
        <v>15</v>
      </c>
      <c r="K123" s="85">
        <f t="shared" si="35"/>
        <v>366765</v>
      </c>
    </row>
    <row r="124" spans="2:11" ht="19.5" customHeight="1" x14ac:dyDescent="0.25">
      <c r="B124" s="35" t="s">
        <v>186</v>
      </c>
      <c r="C124" s="75" t="str">
        <f>IFERROR(VLOOKUP(B124,Actividades!$B$5:$C$42,2,0),"")</f>
        <v>ETAPA DE DESPLIEGUE</v>
      </c>
      <c r="D124" s="38" t="str">
        <f>IFERROR(VLOOKUP(B124,Actividades!$B$5:$D$42,3,0),"")</f>
        <v>Despliegue marcha blanca</v>
      </c>
      <c r="E124" s="76">
        <f>IFERROR(VLOOKUP(D124,Actividades!$D$5:$E$42,2,0),"")</f>
        <v>16</v>
      </c>
      <c r="F124" s="71" t="s">
        <v>196</v>
      </c>
      <c r="G124" s="65">
        <f>IFERROR(VLOOKUP(F124,'Definición Recursos'!$C$5:$E$34,3,0),"")</f>
        <v>35714</v>
      </c>
      <c r="H124" s="41">
        <v>1</v>
      </c>
      <c r="I124" s="41">
        <v>1</v>
      </c>
      <c r="J124" s="84">
        <f t="shared" si="34"/>
        <v>16</v>
      </c>
      <c r="K124" s="85">
        <f t="shared" si="35"/>
        <v>571424</v>
      </c>
    </row>
    <row r="125" spans="2:11" ht="19.5" customHeight="1" x14ac:dyDescent="0.25">
      <c r="B125" s="35" t="s">
        <v>186</v>
      </c>
      <c r="C125" s="75" t="str">
        <f>IFERROR(VLOOKUP(B125,Actividades!$B$5:$C$42,2,0),"")</f>
        <v>ETAPA DE DESPLIEGUE</v>
      </c>
      <c r="D125" s="38" t="str">
        <f>IFERROR(VLOOKUP(B125,Actividades!$B$5:$D$42,3,0),"")</f>
        <v>Despliegue marcha blanca</v>
      </c>
      <c r="E125" s="76">
        <f>IFERROR(VLOOKUP(D125,Actividades!$D$5:$E$42,2,0),"")</f>
        <v>16</v>
      </c>
      <c r="F125" s="71" t="s">
        <v>200</v>
      </c>
      <c r="G125" s="65">
        <f>IFERROR(VLOOKUP(F125,'Definición Recursos'!$C$5:$E$34,3,0),"")</f>
        <v>18132</v>
      </c>
      <c r="H125" s="41">
        <v>1</v>
      </c>
      <c r="I125" s="41">
        <v>4</v>
      </c>
      <c r="J125" s="84">
        <f t="shared" si="34"/>
        <v>64</v>
      </c>
      <c r="K125" s="85">
        <f t="shared" si="35"/>
        <v>1160448</v>
      </c>
    </row>
    <row r="126" spans="2:11" ht="19.5" customHeight="1" x14ac:dyDescent="0.25">
      <c r="B126" s="35" t="s">
        <v>186</v>
      </c>
      <c r="C126" s="75" t="str">
        <f>IFERROR(VLOOKUP(B126,Actividades!$B$5:$C$42,2,0),"")</f>
        <v>ETAPA DE DESPLIEGUE</v>
      </c>
      <c r="D126" s="38" t="str">
        <f>IFERROR(VLOOKUP(B126,Actividades!$B$5:$D$42,3,0),"")</f>
        <v>Despliegue marcha blanca</v>
      </c>
      <c r="E126" s="76">
        <f>IFERROR(VLOOKUP(D126,Actividades!$D$5:$E$42,2,0),"")</f>
        <v>16</v>
      </c>
      <c r="F126" s="71" t="s">
        <v>197</v>
      </c>
      <c r="G126" s="65">
        <f>IFERROR(VLOOKUP(F126,'Definición Recursos'!$C$5:$E$34,3,0),"")</f>
        <v>38462</v>
      </c>
      <c r="H126" s="41">
        <v>1</v>
      </c>
      <c r="I126" s="41">
        <v>4</v>
      </c>
      <c r="J126" s="84">
        <f t="shared" si="34"/>
        <v>64</v>
      </c>
      <c r="K126" s="85">
        <f t="shared" si="35"/>
        <v>2461568</v>
      </c>
    </row>
    <row r="127" spans="2:11" ht="19.5" customHeight="1" x14ac:dyDescent="0.25">
      <c r="B127" s="35" t="s">
        <v>186</v>
      </c>
      <c r="C127" s="75" t="str">
        <f>IFERROR(VLOOKUP(B127,Actividades!$B$5:$C$42,2,0),"")</f>
        <v>ETAPA DE DESPLIEGUE</v>
      </c>
      <c r="D127" s="38" t="str">
        <f>IFERROR(VLOOKUP(B127,Actividades!$B$5:$D$42,3,0),"")</f>
        <v>Despliegue marcha blanca</v>
      </c>
      <c r="E127" s="76">
        <f>IFERROR(VLOOKUP(D127,Actividades!$D$5:$E$42,2,0),"")</f>
        <v>16</v>
      </c>
      <c r="F127" s="71" t="s">
        <v>198</v>
      </c>
      <c r="G127" s="65">
        <f>IFERROR(VLOOKUP(F127,'Definición Recursos'!$C$5:$E$34,3,0),"")</f>
        <v>24451</v>
      </c>
      <c r="H127" s="41">
        <v>1</v>
      </c>
      <c r="I127" s="41">
        <v>4</v>
      </c>
      <c r="J127" s="84">
        <f t="shared" si="34"/>
        <v>64</v>
      </c>
      <c r="K127" s="85">
        <f t="shared" si="35"/>
        <v>1564864</v>
      </c>
    </row>
    <row r="128" spans="2:11" ht="19.5" customHeight="1" x14ac:dyDescent="0.25">
      <c r="B128" s="35" t="s">
        <v>186</v>
      </c>
      <c r="C128" s="75" t="str">
        <f>IFERROR(VLOOKUP(B128,Actividades!$B$5:$C$42,2,0),"")</f>
        <v>ETAPA DE DESPLIEGUE</v>
      </c>
      <c r="D128" s="38" t="str">
        <f>IFERROR(VLOOKUP(B128,Actividades!$B$5:$D$42,3,0),"")</f>
        <v>Despliegue marcha blanca</v>
      </c>
      <c r="E128" s="76">
        <f>IFERROR(VLOOKUP(D128,Actividades!$D$5:$E$42,2,0),"")</f>
        <v>16</v>
      </c>
      <c r="F128" s="71" t="s">
        <v>238</v>
      </c>
      <c r="G128" s="65">
        <f>IFERROR(VLOOKUP(F128,'Definición Recursos'!$C$5:$E$34,3,0),"")</f>
        <v>21978</v>
      </c>
      <c r="H128" s="41">
        <v>1</v>
      </c>
      <c r="I128" s="41">
        <v>4</v>
      </c>
      <c r="J128" s="84">
        <f t="shared" ref="J128" si="36">IF(H128="","",E128*I128*H128)</f>
        <v>64</v>
      </c>
      <c r="K128" s="85">
        <f t="shared" ref="K128" si="37">IF(H128="","",G128*J128)</f>
        <v>1406592</v>
      </c>
    </row>
    <row r="129" spans="2:11" ht="19.5" customHeight="1" x14ac:dyDescent="0.25">
      <c r="B129" s="35" t="s">
        <v>186</v>
      </c>
      <c r="C129" s="75" t="str">
        <f>IFERROR(VLOOKUP(B129,Actividades!$B$5:$C$42,2,0),"")</f>
        <v>ETAPA DE DESPLIEGUE</v>
      </c>
      <c r="D129" s="38" t="str">
        <f>IFERROR(VLOOKUP(B129,Actividades!$B$5:$D$42,3,0),"")</f>
        <v>Despliegue marcha blanca</v>
      </c>
      <c r="E129" s="76">
        <f>IFERROR(VLOOKUP(D129,Actividades!$D$5:$E$42,2,0),"")</f>
        <v>16</v>
      </c>
      <c r="F129" s="71" t="s">
        <v>204</v>
      </c>
      <c r="G129" s="65">
        <f>IFERROR(VLOOKUP(F129,'Definición Recursos'!$C$5:$E$34,3,0),"")</f>
        <v>6495</v>
      </c>
      <c r="H129" s="41">
        <v>1</v>
      </c>
      <c r="I129" s="41">
        <v>4</v>
      </c>
      <c r="J129" s="84">
        <f t="shared" si="34"/>
        <v>64</v>
      </c>
      <c r="K129" s="85">
        <f t="shared" si="35"/>
        <v>415680</v>
      </c>
    </row>
    <row r="130" spans="2:11" ht="19.5" customHeight="1" x14ac:dyDescent="0.25">
      <c r="B130" s="35" t="s">
        <v>186</v>
      </c>
      <c r="C130" s="75" t="str">
        <f>IFERROR(VLOOKUP(B130,Actividades!$B$5:$C$42,2,0),"")</f>
        <v>ETAPA DE DESPLIEGUE</v>
      </c>
      <c r="D130" s="38" t="str">
        <f>IFERROR(VLOOKUP(B130,Actividades!$B$5:$D$42,3,0),"")</f>
        <v>Despliegue marcha blanca</v>
      </c>
      <c r="E130" s="76">
        <f>IFERROR(VLOOKUP(D130,Actividades!$D$5:$E$42,2,0),"")</f>
        <v>16</v>
      </c>
      <c r="F130" s="71" t="s">
        <v>199</v>
      </c>
      <c r="G130" s="65">
        <f>IFERROR(VLOOKUP(F130,'Definición Recursos'!$C$5:$E$34,3,0),"")</f>
        <v>19780</v>
      </c>
      <c r="H130" s="41">
        <v>1</v>
      </c>
      <c r="I130" s="41">
        <v>4</v>
      </c>
      <c r="J130" s="84">
        <f t="shared" si="34"/>
        <v>64</v>
      </c>
      <c r="K130" s="85">
        <f t="shared" si="35"/>
        <v>1265920</v>
      </c>
    </row>
    <row r="131" spans="2:11" ht="19.5" customHeight="1" x14ac:dyDescent="0.25">
      <c r="B131" s="35" t="s">
        <v>187</v>
      </c>
      <c r="C131" s="75" t="str">
        <f>IFERROR(VLOOKUP(B131,Actividades!$B$5:$C$42,2,0),"")</f>
        <v>ETAPA DE DESPLIEGUE</v>
      </c>
      <c r="D131" s="38" t="str">
        <f>IFERROR(VLOOKUP(B131,Actividades!$B$5:$D$42,3,0),"")</f>
        <v>Go Live</v>
      </c>
      <c r="E131" s="76">
        <f>IFERROR(VLOOKUP(D131,Actividades!$D$5:$E$42,2,0),"")</f>
        <v>6</v>
      </c>
      <c r="F131" s="71" t="s">
        <v>196</v>
      </c>
      <c r="G131" s="65">
        <f>IFERROR(VLOOKUP(F131,'Definición Recursos'!$C$5:$E$34,3,0),"")</f>
        <v>35714</v>
      </c>
      <c r="H131" s="41">
        <v>1</v>
      </c>
      <c r="I131" s="41">
        <v>1</v>
      </c>
      <c r="J131" s="84">
        <f t="shared" si="34"/>
        <v>6</v>
      </c>
      <c r="K131" s="85">
        <f t="shared" si="35"/>
        <v>214284</v>
      </c>
    </row>
    <row r="132" spans="2:11" ht="19.5" customHeight="1" x14ac:dyDescent="0.25">
      <c r="B132" s="35" t="s">
        <v>187</v>
      </c>
      <c r="C132" s="75" t="str">
        <f>IFERROR(VLOOKUP(B132,Actividades!$B$5:$C$42,2,0),"")</f>
        <v>ETAPA DE DESPLIEGUE</v>
      </c>
      <c r="D132" s="38" t="str">
        <f>IFERROR(VLOOKUP(B132,Actividades!$B$5:$D$42,3,0),"")</f>
        <v>Go Live</v>
      </c>
      <c r="E132" s="76">
        <f>IFERROR(VLOOKUP(D132,Actividades!$D$5:$E$42,2,0),"")</f>
        <v>6</v>
      </c>
      <c r="F132" s="71" t="s">
        <v>200</v>
      </c>
      <c r="G132" s="65">
        <f>IFERROR(VLOOKUP(F132,'Definición Recursos'!$C$5:$E$34,3,0),"")</f>
        <v>18132</v>
      </c>
      <c r="H132" s="41">
        <v>1</v>
      </c>
      <c r="I132" s="41">
        <v>4</v>
      </c>
      <c r="J132" s="84">
        <f t="shared" ref="J132:J136" si="38">IF(H132="","",E132*I132*H132)</f>
        <v>24</v>
      </c>
      <c r="K132" s="85">
        <f t="shared" ref="K132:K136" si="39">IF(H132="","",G132*J132)</f>
        <v>435168</v>
      </c>
    </row>
    <row r="133" spans="2:11" ht="19.5" customHeight="1" x14ac:dyDescent="0.25">
      <c r="B133" s="35" t="s">
        <v>187</v>
      </c>
      <c r="C133" s="75" t="str">
        <f>IFERROR(VLOOKUP(B133,Actividades!$B$5:$C$42,2,0),"")</f>
        <v>ETAPA DE DESPLIEGUE</v>
      </c>
      <c r="D133" s="38" t="str">
        <f>IFERROR(VLOOKUP(B133,Actividades!$B$5:$D$42,3,0),"")</f>
        <v>Go Live</v>
      </c>
      <c r="E133" s="76">
        <f>IFERROR(VLOOKUP(D133,Actividades!$D$5:$E$42,2,0),"")</f>
        <v>6</v>
      </c>
      <c r="F133" s="71" t="s">
        <v>197</v>
      </c>
      <c r="G133" s="65">
        <f>IFERROR(VLOOKUP(F133,'Definición Recursos'!$C$5:$E$34,3,0),"")</f>
        <v>38462</v>
      </c>
      <c r="H133" s="41">
        <v>1</v>
      </c>
      <c r="I133" s="41">
        <v>4</v>
      </c>
      <c r="J133" s="84">
        <f t="shared" si="38"/>
        <v>24</v>
      </c>
      <c r="K133" s="85">
        <f t="shared" si="39"/>
        <v>923088</v>
      </c>
    </row>
    <row r="134" spans="2:11" ht="19.5" customHeight="1" x14ac:dyDescent="0.25">
      <c r="B134" s="35" t="s">
        <v>187</v>
      </c>
      <c r="C134" s="75" t="str">
        <f>IFERROR(VLOOKUP(B134,Actividades!$B$5:$C$42,2,0),"")</f>
        <v>ETAPA DE DESPLIEGUE</v>
      </c>
      <c r="D134" s="38" t="str">
        <f>IFERROR(VLOOKUP(B134,Actividades!$B$5:$D$42,3,0),"")</f>
        <v>Go Live</v>
      </c>
      <c r="E134" s="76">
        <f>IFERROR(VLOOKUP(D134,Actividades!$D$5:$E$42,2,0),"")</f>
        <v>6</v>
      </c>
      <c r="F134" s="71" t="s">
        <v>198</v>
      </c>
      <c r="G134" s="65">
        <f>IFERROR(VLOOKUP(F134,'Definición Recursos'!$C$5:$E$34,3,0),"")</f>
        <v>24451</v>
      </c>
      <c r="H134" s="41">
        <v>1</v>
      </c>
      <c r="I134" s="41">
        <v>4</v>
      </c>
      <c r="J134" s="84">
        <f t="shared" ref="J134" si="40">IF(H134="","",E134*I134*H134)</f>
        <v>24</v>
      </c>
      <c r="K134" s="85">
        <f t="shared" ref="K134" si="41">IF(H134="","",G134*J134)</f>
        <v>586824</v>
      </c>
    </row>
    <row r="135" spans="2:11" ht="19.5" customHeight="1" x14ac:dyDescent="0.25">
      <c r="B135" s="35" t="s">
        <v>187</v>
      </c>
      <c r="C135" s="75" t="str">
        <f>IFERROR(VLOOKUP(B135,Actividades!$B$5:$C$42,2,0),"")</f>
        <v>ETAPA DE DESPLIEGUE</v>
      </c>
      <c r="D135" s="38" t="str">
        <f>IFERROR(VLOOKUP(B135,Actividades!$B$5:$D$42,3,0),"")</f>
        <v>Go Live</v>
      </c>
      <c r="E135" s="76">
        <f>IFERROR(VLOOKUP(D135,Actividades!$D$5:$E$42,2,0),"")</f>
        <v>6</v>
      </c>
      <c r="F135" s="71" t="s">
        <v>238</v>
      </c>
      <c r="G135" s="65">
        <f>IFERROR(VLOOKUP(F135,'Definición Recursos'!$C$5:$E$34,3,0),"")</f>
        <v>21978</v>
      </c>
      <c r="H135" s="41">
        <v>1</v>
      </c>
      <c r="I135" s="41">
        <v>4</v>
      </c>
      <c r="J135" s="84">
        <f t="shared" si="38"/>
        <v>24</v>
      </c>
      <c r="K135" s="85">
        <f t="shared" si="39"/>
        <v>527472</v>
      </c>
    </row>
    <row r="136" spans="2:11" ht="19.5" customHeight="1" x14ac:dyDescent="0.25">
      <c r="B136" s="35" t="s">
        <v>187</v>
      </c>
      <c r="C136" s="75" t="str">
        <f>IFERROR(VLOOKUP(B136,Actividades!$B$5:$C$42,2,0),"")</f>
        <v>ETAPA DE DESPLIEGUE</v>
      </c>
      <c r="D136" s="38" t="str">
        <f>IFERROR(VLOOKUP(B136,Actividades!$B$5:$D$42,3,0),"")</f>
        <v>Go Live</v>
      </c>
      <c r="E136" s="76">
        <f>IFERROR(VLOOKUP(D136,Actividades!$D$5:$E$42,2,0),"")</f>
        <v>6</v>
      </c>
      <c r="F136" s="71" t="s">
        <v>204</v>
      </c>
      <c r="G136" s="65">
        <f>IFERROR(VLOOKUP(F136,'Definición Recursos'!$C$5:$E$34,3,0),"")</f>
        <v>6495</v>
      </c>
      <c r="H136" s="41">
        <v>1</v>
      </c>
      <c r="I136" s="41">
        <v>4</v>
      </c>
      <c r="J136" s="84">
        <f t="shared" si="38"/>
        <v>24</v>
      </c>
      <c r="K136" s="85">
        <f t="shared" si="39"/>
        <v>155880</v>
      </c>
    </row>
    <row r="137" spans="2:11" ht="19.5" customHeight="1" x14ac:dyDescent="0.25">
      <c r="B137" s="35" t="s">
        <v>187</v>
      </c>
      <c r="C137" s="75" t="str">
        <f>IFERROR(VLOOKUP(B137,Actividades!$B$5:$C$42,2,0),"")</f>
        <v>ETAPA DE DESPLIEGUE</v>
      </c>
      <c r="D137" s="38" t="str">
        <f>IFERROR(VLOOKUP(B137,Actividades!$B$5:$D$42,3,0),"")</f>
        <v>Go Live</v>
      </c>
      <c r="E137" s="76">
        <f>IFERROR(VLOOKUP(D137,Actividades!$D$5:$E$42,2,0),"")</f>
        <v>6</v>
      </c>
      <c r="F137" s="71" t="s">
        <v>199</v>
      </c>
      <c r="G137" s="65">
        <f>IFERROR(VLOOKUP(F137,'Definición Recursos'!$C$5:$E$34,3,0),"")</f>
        <v>19780</v>
      </c>
      <c r="H137" s="41">
        <v>1</v>
      </c>
      <c r="I137" s="41">
        <v>4</v>
      </c>
      <c r="J137" s="84">
        <f>IF(H137="","",E137*I137*H137)</f>
        <v>24</v>
      </c>
      <c r="K137" s="85">
        <f>IF(H137="","",G137*J137)</f>
        <v>474720</v>
      </c>
    </row>
    <row r="138" spans="2:11" ht="19.5" customHeight="1" x14ac:dyDescent="0.25">
      <c r="B138" s="35" t="s">
        <v>188</v>
      </c>
      <c r="C138" s="75" t="str">
        <f>IFERROR(VLOOKUP(B138,Actividades!$B$5:$C$42,2,0),"")</f>
        <v>ETAPA DE DESPLIEGUE</v>
      </c>
      <c r="D138" s="38" t="str">
        <f>IFERROR(VLOOKUP(B138,Actividades!$B$5:$D$42,3,0),"")</f>
        <v>Gestion del cambio</v>
      </c>
      <c r="E138" s="76">
        <f>IFERROR(VLOOKUP(D138,Actividades!$D$5:$E$42,2,0),"")</f>
        <v>16</v>
      </c>
      <c r="F138" s="71" t="s">
        <v>196</v>
      </c>
      <c r="G138" s="65">
        <f>IFERROR(VLOOKUP(F138,'Definición Recursos'!$C$5:$E$34,3,0),"")</f>
        <v>35714</v>
      </c>
      <c r="H138" s="41">
        <v>1</v>
      </c>
      <c r="I138" s="41">
        <v>1</v>
      </c>
      <c r="J138" s="84">
        <f>IF(H138="","",E138*I138*H138)</f>
        <v>16</v>
      </c>
      <c r="K138" s="85">
        <f>IF(H138="","",G138*J138)</f>
        <v>571424</v>
      </c>
    </row>
    <row r="139" spans="2:11" ht="19.5" customHeight="1" x14ac:dyDescent="0.25">
      <c r="B139" s="35" t="s">
        <v>188</v>
      </c>
      <c r="C139" s="75" t="str">
        <f>IFERROR(VLOOKUP(B139,Actividades!$B$5:$C$42,2,0),"")</f>
        <v>ETAPA DE DESPLIEGUE</v>
      </c>
      <c r="D139" s="38" t="str">
        <f>IFERROR(VLOOKUP(B139,Actividades!$B$5:$D$42,3,0),"")</f>
        <v>Gestion del cambio</v>
      </c>
      <c r="E139" s="76">
        <f>IFERROR(VLOOKUP(D139,Actividades!$D$5:$E$42,2,0),"")</f>
        <v>16</v>
      </c>
      <c r="F139" s="71" t="s">
        <v>200</v>
      </c>
      <c r="G139" s="65">
        <f>IFERROR(VLOOKUP(F139,'Definición Recursos'!$C$5:$E$34,3,0),"")</f>
        <v>18132</v>
      </c>
      <c r="H139" s="41">
        <v>1</v>
      </c>
      <c r="I139" s="41">
        <v>4</v>
      </c>
      <c r="J139" s="84">
        <f>IF(H139="","",E139*I139*H139)</f>
        <v>64</v>
      </c>
      <c r="K139" s="85">
        <f>IF(H139="","",G139*J139)</f>
        <v>1160448</v>
      </c>
    </row>
    <row r="140" spans="2:11" ht="19.5" customHeight="1" x14ac:dyDescent="0.25">
      <c r="B140" s="35" t="s">
        <v>188</v>
      </c>
      <c r="C140" s="75" t="str">
        <f>IFERROR(VLOOKUP(B140,Actividades!$B$5:$C$42,2,0),"")</f>
        <v>ETAPA DE DESPLIEGUE</v>
      </c>
      <c r="D140" s="38" t="str">
        <f>IFERROR(VLOOKUP(B140,Actividades!$B$5:$D$42,3,0),"")</f>
        <v>Gestion del cambio</v>
      </c>
      <c r="E140" s="76">
        <f>IFERROR(VLOOKUP(D140,Actividades!$D$5:$E$42,2,0),"")</f>
        <v>16</v>
      </c>
      <c r="F140" s="71" t="s">
        <v>197</v>
      </c>
      <c r="G140" s="65">
        <f>IFERROR(VLOOKUP(F140,'Definición Recursos'!$C$5:$E$34,3,0),"")</f>
        <v>38462</v>
      </c>
      <c r="H140" s="41">
        <v>1</v>
      </c>
      <c r="I140" s="41">
        <v>4</v>
      </c>
      <c r="J140" s="84">
        <f>IF(H140="","",E140*I140*H140)</f>
        <v>64</v>
      </c>
      <c r="K140" s="85">
        <f>IF(H140="","",G140*J140)</f>
        <v>2461568</v>
      </c>
    </row>
    <row r="141" spans="2:11" ht="19.5" customHeight="1" x14ac:dyDescent="0.25">
      <c r="B141" s="35" t="s">
        <v>188</v>
      </c>
      <c r="C141" s="75" t="str">
        <f>IFERROR(VLOOKUP(B141,Actividades!$B$5:$C$42,2,0),"")</f>
        <v>ETAPA DE DESPLIEGUE</v>
      </c>
      <c r="D141" s="38" t="str">
        <f>IFERROR(VLOOKUP(B141,Actividades!$B$5:$D$42,3,0),"")</f>
        <v>Gestion del cambio</v>
      </c>
      <c r="E141" s="76">
        <f>IFERROR(VLOOKUP(D141,Actividades!$D$5:$E$42,2,0),"")</f>
        <v>16</v>
      </c>
      <c r="F141" s="71" t="s">
        <v>198</v>
      </c>
      <c r="G141" s="65">
        <f>IFERROR(VLOOKUP(F141,'Definición Recursos'!$C$5:$E$34,3,0),"")</f>
        <v>24451</v>
      </c>
      <c r="H141" s="41">
        <v>1</v>
      </c>
      <c r="I141" s="41">
        <v>4</v>
      </c>
      <c r="J141" s="84">
        <f t="shared" ref="J141:J163" si="42">IF(H141="","",E141*I141*H141)</f>
        <v>64</v>
      </c>
      <c r="K141" s="85">
        <f t="shared" ref="K141:K163" si="43">IF(H141="","",G141*J141)</f>
        <v>1564864</v>
      </c>
    </row>
    <row r="142" spans="2:11" ht="19.5" customHeight="1" x14ac:dyDescent="0.25">
      <c r="B142" s="35" t="s">
        <v>188</v>
      </c>
      <c r="C142" s="75" t="str">
        <f>IFERROR(VLOOKUP(B142,Actividades!$B$5:$C$42,2,0),"")</f>
        <v>ETAPA DE DESPLIEGUE</v>
      </c>
      <c r="D142" s="38" t="str">
        <f>IFERROR(VLOOKUP(B142,Actividades!$B$5:$D$42,3,0),"")</f>
        <v>Gestion del cambio</v>
      </c>
      <c r="E142" s="76">
        <f>IFERROR(VLOOKUP(D142,Actividades!$D$5:$E$42,2,0),"")</f>
        <v>16</v>
      </c>
      <c r="F142" s="71" t="s">
        <v>238</v>
      </c>
      <c r="G142" s="65">
        <f>IFERROR(VLOOKUP(F142,'Definición Recursos'!$C$5:$E$34,3,0),"")</f>
        <v>21978</v>
      </c>
      <c r="H142" s="41">
        <v>1</v>
      </c>
      <c r="I142" s="41">
        <v>4</v>
      </c>
      <c r="J142" s="84">
        <f t="shared" si="42"/>
        <v>64</v>
      </c>
      <c r="K142" s="85">
        <f t="shared" si="43"/>
        <v>1406592</v>
      </c>
    </row>
    <row r="143" spans="2:11" ht="19.5" customHeight="1" x14ac:dyDescent="0.25">
      <c r="B143" s="35" t="s">
        <v>188</v>
      </c>
      <c r="C143" s="75" t="str">
        <f>IFERROR(VLOOKUP(B143,Actividades!$B$5:$C$42,2,0),"")</f>
        <v>ETAPA DE DESPLIEGUE</v>
      </c>
      <c r="D143" s="38" t="str">
        <f>IFERROR(VLOOKUP(B143,Actividades!$B$5:$D$42,3,0),"")</f>
        <v>Gestion del cambio</v>
      </c>
      <c r="E143" s="76">
        <f>IFERROR(VLOOKUP(D143,Actividades!$D$5:$E$42,2,0),"")</f>
        <v>16</v>
      </c>
      <c r="F143" s="71" t="s">
        <v>204</v>
      </c>
      <c r="G143" s="65">
        <f>IFERROR(VLOOKUP(F143,'Definición Recursos'!$C$5:$E$34,3,0),"")</f>
        <v>6495</v>
      </c>
      <c r="H143" s="41">
        <v>1</v>
      </c>
      <c r="I143" s="41">
        <v>4</v>
      </c>
      <c r="J143" s="84">
        <f t="shared" si="42"/>
        <v>64</v>
      </c>
      <c r="K143" s="85">
        <f t="shared" si="43"/>
        <v>415680</v>
      </c>
    </row>
    <row r="144" spans="2:11" ht="19.5" customHeight="1" x14ac:dyDescent="0.25">
      <c r="B144" s="35" t="s">
        <v>188</v>
      </c>
      <c r="C144" s="75" t="str">
        <f>IFERROR(VLOOKUP(B144,Actividades!$B$5:$C$42,2,0),"")</f>
        <v>ETAPA DE DESPLIEGUE</v>
      </c>
      <c r="D144" s="38" t="str">
        <f>IFERROR(VLOOKUP(B144,Actividades!$B$5:$D$42,3,0),"")</f>
        <v>Gestion del cambio</v>
      </c>
      <c r="E144" s="76">
        <f>IFERROR(VLOOKUP(D144,Actividades!$D$5:$E$42,2,0),"")</f>
        <v>16</v>
      </c>
      <c r="F144" s="71" t="s">
        <v>199</v>
      </c>
      <c r="G144" s="65">
        <f>IFERROR(VLOOKUP(F144,'Definición Recursos'!$C$5:$E$34,3,0),"")</f>
        <v>19780</v>
      </c>
      <c r="H144" s="41">
        <v>1</v>
      </c>
      <c r="I144" s="41">
        <v>4</v>
      </c>
      <c r="J144" s="84">
        <f t="shared" si="42"/>
        <v>64</v>
      </c>
      <c r="K144" s="85">
        <f t="shared" si="43"/>
        <v>1265920</v>
      </c>
    </row>
    <row r="145" spans="2:11" ht="19.5" customHeight="1" x14ac:dyDescent="0.25">
      <c r="B145" s="35" t="s">
        <v>226</v>
      </c>
      <c r="C145" s="75" t="str">
        <f>IFERROR(VLOOKUP(B145,Actividades!$B$5:$C$42,2,0),"")</f>
        <v>ETAPA DE CIERRE</v>
      </c>
      <c r="D145" s="38" t="str">
        <f>IFERROR(VLOOKUP(B145,Actividades!$B$5:$D$42,3,0),"")</f>
        <v>Presentación de resultados</v>
      </c>
      <c r="E145" s="76">
        <f>IFERROR(VLOOKUP(D145,Actividades!$D$5:$E$42,2,0),"")</f>
        <v>1</v>
      </c>
      <c r="F145" s="71" t="s">
        <v>196</v>
      </c>
      <c r="G145" s="65">
        <f>IFERROR(VLOOKUP(F145,'Definición Recursos'!$C$5:$E$34,3,0),"")</f>
        <v>35714</v>
      </c>
      <c r="H145" s="41">
        <v>1</v>
      </c>
      <c r="I145" s="41">
        <v>4</v>
      </c>
      <c r="J145" s="84">
        <f t="shared" si="42"/>
        <v>4</v>
      </c>
      <c r="K145" s="85">
        <f t="shared" si="43"/>
        <v>142856</v>
      </c>
    </row>
    <row r="146" spans="2:11" ht="19.5" customHeight="1" x14ac:dyDescent="0.25">
      <c r="B146" s="35" t="s">
        <v>226</v>
      </c>
      <c r="C146" s="75" t="str">
        <f>IFERROR(VLOOKUP(B146,Actividades!$B$5:$C$42,2,0),"")</f>
        <v>ETAPA DE CIERRE</v>
      </c>
      <c r="D146" s="38" t="str">
        <f>IFERROR(VLOOKUP(B146,Actividades!$B$5:$D$42,3,0),"")</f>
        <v>Presentación de resultados</v>
      </c>
      <c r="E146" s="76">
        <f>IFERROR(VLOOKUP(D146,Actividades!$D$5:$E$42,2,0),"")</f>
        <v>1</v>
      </c>
      <c r="F146" s="71" t="s">
        <v>199</v>
      </c>
      <c r="G146" s="65">
        <f>IFERROR(VLOOKUP(F146,'Definición Recursos'!$C$5:$E$34,3,0),"")</f>
        <v>19780</v>
      </c>
      <c r="H146" s="41">
        <v>1</v>
      </c>
      <c r="I146" s="41">
        <v>4</v>
      </c>
      <c r="J146" s="84">
        <f t="shared" si="42"/>
        <v>4</v>
      </c>
      <c r="K146" s="85">
        <f t="shared" si="43"/>
        <v>79120</v>
      </c>
    </row>
    <row r="147" spans="2:11" ht="19.5" customHeight="1" x14ac:dyDescent="0.25">
      <c r="B147" s="35" t="s">
        <v>226</v>
      </c>
      <c r="C147" s="75" t="str">
        <f>IFERROR(VLOOKUP(B147,Actividades!$B$5:$C$42,2,0),"")</f>
        <v>ETAPA DE CIERRE</v>
      </c>
      <c r="D147" s="38" t="str">
        <f>IFERROR(VLOOKUP(B147,Actividades!$B$5:$D$42,3,0),"")</f>
        <v>Presentación de resultados</v>
      </c>
      <c r="E147" s="76">
        <f>IFERROR(VLOOKUP(D147,Actividades!$D$5:$E$42,2,0),"")</f>
        <v>1</v>
      </c>
      <c r="F147" s="71" t="s">
        <v>202</v>
      </c>
      <c r="G147" s="65">
        <f>IFERROR(VLOOKUP(F147,'Definición Recursos'!$C$5:$E$34,3,0),"")</f>
        <v>11465</v>
      </c>
      <c r="H147" s="41">
        <v>1</v>
      </c>
      <c r="I147" s="41">
        <v>4</v>
      </c>
      <c r="J147" s="84">
        <f t="shared" si="42"/>
        <v>4</v>
      </c>
      <c r="K147" s="85">
        <f t="shared" si="43"/>
        <v>45860</v>
      </c>
    </row>
    <row r="148" spans="2:11" ht="19.5" customHeight="1" x14ac:dyDescent="0.25">
      <c r="B148" s="35" t="s">
        <v>227</v>
      </c>
      <c r="C148" s="75" t="str">
        <f>IFERROR(VLOOKUP(B148,Actividades!$B$5:$C$42,2,0),"")</f>
        <v>ETAPA DE CIERRE</v>
      </c>
      <c r="D148" s="38" t="str">
        <f>IFERROR(VLOOKUP(B148,Actividades!$B$5:$D$42,3,0),"")</f>
        <v>Actualización de documentación</v>
      </c>
      <c r="E148" s="76">
        <f>IFERROR(VLOOKUP(D148,Actividades!$D$5:$E$42,2,0),"")</f>
        <v>4</v>
      </c>
      <c r="F148" s="71" t="s">
        <v>196</v>
      </c>
      <c r="G148" s="65">
        <f>IFERROR(VLOOKUP(F148,'Definición Recursos'!$C$5:$E$34,3,0),"")</f>
        <v>35714</v>
      </c>
      <c r="H148" s="41">
        <v>1</v>
      </c>
      <c r="I148" s="41">
        <v>6</v>
      </c>
      <c r="J148" s="84">
        <f t="shared" si="42"/>
        <v>24</v>
      </c>
      <c r="K148" s="85">
        <f t="shared" si="43"/>
        <v>857136</v>
      </c>
    </row>
    <row r="149" spans="2:11" ht="19.5" customHeight="1" x14ac:dyDescent="0.25">
      <c r="B149" s="35" t="s">
        <v>227</v>
      </c>
      <c r="C149" s="75" t="str">
        <f>IFERROR(VLOOKUP(B149,Actividades!$B$5:$C$42,2,0),"")</f>
        <v>ETAPA DE CIERRE</v>
      </c>
      <c r="D149" s="38" t="str">
        <f>IFERROR(VLOOKUP(B149,Actividades!$B$5:$D$42,3,0),"")</f>
        <v>Actualización de documentación</v>
      </c>
      <c r="E149" s="76">
        <f>IFERROR(VLOOKUP(D149,Actividades!$D$5:$E$42,2,0),"")</f>
        <v>4</v>
      </c>
      <c r="F149" s="71" t="s">
        <v>197</v>
      </c>
      <c r="G149" s="65">
        <f>IFERROR(VLOOKUP(F149,'Definición Recursos'!$C$5:$E$34,3,0),"")</f>
        <v>38462</v>
      </c>
      <c r="H149" s="41">
        <v>1</v>
      </c>
      <c r="I149" s="41">
        <v>6</v>
      </c>
      <c r="J149" s="84">
        <f t="shared" si="42"/>
        <v>24</v>
      </c>
      <c r="K149" s="85">
        <f t="shared" si="43"/>
        <v>923088</v>
      </c>
    </row>
    <row r="150" spans="2:11" ht="19.5" customHeight="1" x14ac:dyDescent="0.25">
      <c r="B150" s="35" t="s">
        <v>227</v>
      </c>
      <c r="C150" s="75" t="str">
        <f>IFERROR(VLOOKUP(B150,Actividades!$B$5:$C$42,2,0),"")</f>
        <v>ETAPA DE CIERRE</v>
      </c>
      <c r="D150" s="38" t="str">
        <f>IFERROR(VLOOKUP(B150,Actividades!$B$5:$D$42,3,0),"")</f>
        <v>Actualización de documentación</v>
      </c>
      <c r="E150" s="76">
        <f>IFERROR(VLOOKUP(D150,Actividades!$D$5:$E$42,2,0),"")</f>
        <v>4</v>
      </c>
      <c r="F150" s="71" t="s">
        <v>198</v>
      </c>
      <c r="G150" s="65">
        <f>IFERROR(VLOOKUP(F150,'Definición Recursos'!$C$5:$E$34,3,0),"")</f>
        <v>24451</v>
      </c>
      <c r="H150" s="41">
        <v>1</v>
      </c>
      <c r="I150" s="41">
        <v>6</v>
      </c>
      <c r="J150" s="84">
        <f t="shared" si="42"/>
        <v>24</v>
      </c>
      <c r="K150" s="85">
        <f t="shared" si="43"/>
        <v>586824</v>
      </c>
    </row>
    <row r="151" spans="2:11" ht="19.5" customHeight="1" x14ac:dyDescent="0.25">
      <c r="B151" s="35" t="s">
        <v>227</v>
      </c>
      <c r="C151" s="75" t="str">
        <f>IFERROR(VLOOKUP(B151,Actividades!$B$5:$C$42,2,0),"")</f>
        <v>ETAPA DE CIERRE</v>
      </c>
      <c r="D151" s="38" t="str">
        <f>IFERROR(VLOOKUP(B151,Actividades!$B$5:$D$42,3,0),"")</f>
        <v>Actualización de documentación</v>
      </c>
      <c r="E151" s="76">
        <f>IFERROR(VLOOKUP(D151,Actividades!$D$5:$E$42,2,0),"")</f>
        <v>4</v>
      </c>
      <c r="F151" s="72" t="s">
        <v>238</v>
      </c>
      <c r="G151" s="65">
        <f>IFERROR(VLOOKUP(F151,'Definición Recursos'!$C$5:$E$34,3,0),"")</f>
        <v>21978</v>
      </c>
      <c r="H151" s="41">
        <v>1</v>
      </c>
      <c r="I151" s="41">
        <v>6</v>
      </c>
      <c r="J151" s="84">
        <f t="shared" si="42"/>
        <v>24</v>
      </c>
      <c r="K151" s="85">
        <f t="shared" si="43"/>
        <v>527472</v>
      </c>
    </row>
    <row r="152" spans="2:11" ht="19.5" customHeight="1" x14ac:dyDescent="0.25">
      <c r="B152" s="35" t="s">
        <v>227</v>
      </c>
      <c r="C152" s="75" t="str">
        <f>IFERROR(VLOOKUP(B152,Actividades!$B$5:$C$42,2,0),"")</f>
        <v>ETAPA DE CIERRE</v>
      </c>
      <c r="D152" s="38" t="str">
        <f>IFERROR(VLOOKUP(B152,Actividades!$B$5:$D$42,3,0),"")</f>
        <v>Actualización de documentación</v>
      </c>
      <c r="E152" s="76">
        <f>IFERROR(VLOOKUP(D152,Actividades!$D$5:$E$42,2,0),"")</f>
        <v>4</v>
      </c>
      <c r="F152" s="72" t="s">
        <v>199</v>
      </c>
      <c r="G152" s="65">
        <f>IFERROR(VLOOKUP(F152,'Definición Recursos'!$C$5:$E$34,3,0),"")</f>
        <v>19780</v>
      </c>
      <c r="H152" s="41">
        <v>1</v>
      </c>
      <c r="I152" s="41">
        <v>6</v>
      </c>
      <c r="J152" s="84">
        <f t="shared" si="42"/>
        <v>24</v>
      </c>
      <c r="K152" s="85">
        <f t="shared" si="43"/>
        <v>474720</v>
      </c>
    </row>
    <row r="153" spans="2:11" ht="19.5" customHeight="1" x14ac:dyDescent="0.25">
      <c r="B153" s="35" t="s">
        <v>227</v>
      </c>
      <c r="C153" s="75" t="str">
        <f>IFERROR(VLOOKUP(B153,Actividades!$B$5:$C$42,2,0),"")</f>
        <v>ETAPA DE CIERRE</v>
      </c>
      <c r="D153" s="38" t="str">
        <f>IFERROR(VLOOKUP(B153,Actividades!$B$5:$D$42,3,0),"")</f>
        <v>Actualización de documentación</v>
      </c>
      <c r="E153" s="76">
        <f>IFERROR(VLOOKUP(D153,Actividades!$D$5:$E$42,2,0),"")</f>
        <v>4</v>
      </c>
      <c r="F153" s="71" t="s">
        <v>200</v>
      </c>
      <c r="G153" s="65">
        <f>IFERROR(VLOOKUP(F153,'Definición Recursos'!$C$5:$E$34,3,0),"")</f>
        <v>18132</v>
      </c>
      <c r="H153" s="41">
        <v>1</v>
      </c>
      <c r="I153" s="41">
        <v>6</v>
      </c>
      <c r="J153" s="84">
        <f t="shared" si="42"/>
        <v>24</v>
      </c>
      <c r="K153" s="85">
        <f t="shared" si="43"/>
        <v>435168</v>
      </c>
    </row>
    <row r="154" spans="2:11" ht="19.5" customHeight="1" x14ac:dyDescent="0.25">
      <c r="B154" s="35" t="s">
        <v>227</v>
      </c>
      <c r="C154" s="75" t="str">
        <f>IFERROR(VLOOKUP(B154,Actividades!$B$5:$C$42,2,0),"")</f>
        <v>ETAPA DE CIERRE</v>
      </c>
      <c r="D154" s="38" t="str">
        <f>IFERROR(VLOOKUP(B154,Actividades!$B$5:$D$42,3,0),"")</f>
        <v>Actualización de documentación</v>
      </c>
      <c r="E154" s="76">
        <f>IFERROR(VLOOKUP(D154,Actividades!$D$5:$E$42,2,0),"")</f>
        <v>4</v>
      </c>
      <c r="F154" s="71" t="s">
        <v>197</v>
      </c>
      <c r="G154" s="65">
        <f>IFERROR(VLOOKUP(F154,'Definición Recursos'!$C$5:$E$34,3,0),"")</f>
        <v>38462</v>
      </c>
      <c r="H154" s="41">
        <v>1</v>
      </c>
      <c r="I154" s="41">
        <v>6</v>
      </c>
      <c r="J154" s="84">
        <f t="shared" si="42"/>
        <v>24</v>
      </c>
      <c r="K154" s="85">
        <f t="shared" si="43"/>
        <v>923088</v>
      </c>
    </row>
    <row r="155" spans="2:11" ht="19.5" customHeight="1" x14ac:dyDescent="0.25">
      <c r="B155" s="35" t="s">
        <v>228</v>
      </c>
      <c r="C155" s="75" t="str">
        <f>IFERROR(VLOOKUP(B155,Actividades!$B$5:$C$42,2,0),"")</f>
        <v>ETAPA DE CIERRE</v>
      </c>
      <c r="D155" s="38" t="str">
        <f>IFERROR(VLOOKUP(B155,Actividades!$B$5:$D$42,3,0),"")</f>
        <v>Evaluación y encuesta feedback clientes</v>
      </c>
      <c r="E155" s="76">
        <f>IFERROR(VLOOKUP(D155,Actividades!$D$5:$E$42,2,0),"")</f>
        <v>2</v>
      </c>
      <c r="F155" s="71" t="s">
        <v>196</v>
      </c>
      <c r="G155" s="65">
        <f>IFERROR(VLOOKUP(F155,'Definición Recursos'!$C$5:$E$34,3,0),"")</f>
        <v>35714</v>
      </c>
      <c r="H155" s="41">
        <v>1</v>
      </c>
      <c r="I155" s="41">
        <v>8</v>
      </c>
      <c r="J155" s="84">
        <f t="shared" si="42"/>
        <v>16</v>
      </c>
      <c r="K155" s="85">
        <f t="shared" si="43"/>
        <v>571424</v>
      </c>
    </row>
    <row r="156" spans="2:11" ht="19.5" customHeight="1" x14ac:dyDescent="0.25">
      <c r="B156" s="35" t="s">
        <v>228</v>
      </c>
      <c r="C156" s="75" t="str">
        <f>IFERROR(VLOOKUP(B156,Actividades!$B$5:$C$42,2,0),"")</f>
        <v>ETAPA DE CIERRE</v>
      </c>
      <c r="D156" s="38" t="str">
        <f>IFERROR(VLOOKUP(B156,Actividades!$B$5:$D$42,3,0),"")</f>
        <v>Evaluación y encuesta feedback clientes</v>
      </c>
      <c r="E156" s="76">
        <f>IFERROR(VLOOKUP(D156,Actividades!$D$5:$E$42,2,0),"")</f>
        <v>2</v>
      </c>
      <c r="F156" s="71" t="s">
        <v>200</v>
      </c>
      <c r="G156" s="65">
        <f>IFERROR(VLOOKUP(F156,'Definición Recursos'!$C$5:$E$34,3,0),"")</f>
        <v>18132</v>
      </c>
      <c r="H156" s="41">
        <v>1</v>
      </c>
      <c r="I156" s="41">
        <v>8</v>
      </c>
      <c r="J156" s="84">
        <f t="shared" si="42"/>
        <v>16</v>
      </c>
      <c r="K156" s="85">
        <f t="shared" si="43"/>
        <v>290112</v>
      </c>
    </row>
    <row r="157" spans="2:11" ht="19.5" customHeight="1" x14ac:dyDescent="0.25">
      <c r="B157" s="35" t="s">
        <v>228</v>
      </c>
      <c r="C157" s="75" t="str">
        <f>IFERROR(VLOOKUP(B157,Actividades!$B$5:$C$42,2,0),"")</f>
        <v>ETAPA DE CIERRE</v>
      </c>
      <c r="D157" s="38" t="str">
        <f>IFERROR(VLOOKUP(B157,Actividades!$B$5:$D$42,3,0),"")</f>
        <v>Evaluación y encuesta feedback clientes</v>
      </c>
      <c r="E157" s="76">
        <f>IFERROR(VLOOKUP(D157,Actividades!$D$5:$E$42,2,0),"")</f>
        <v>2</v>
      </c>
      <c r="F157" s="71" t="s">
        <v>204</v>
      </c>
      <c r="G157" s="65">
        <f>IFERROR(VLOOKUP(F157,'Definición Recursos'!$C$5:$E$34,3,0),"")</f>
        <v>6495</v>
      </c>
      <c r="H157" s="41">
        <v>1</v>
      </c>
      <c r="I157" s="41">
        <v>8</v>
      </c>
      <c r="J157" s="84">
        <f t="shared" si="42"/>
        <v>16</v>
      </c>
      <c r="K157" s="85">
        <f t="shared" si="43"/>
        <v>103920</v>
      </c>
    </row>
    <row r="158" spans="2:11" ht="19.5" customHeight="1" x14ac:dyDescent="0.25">
      <c r="B158" s="35" t="s">
        <v>229</v>
      </c>
      <c r="C158" s="75" t="str">
        <f>IFERROR(VLOOKUP(B158,Actividades!$B$5:$C$42,2,0),"")</f>
        <v>ETAPA DE CIERRE</v>
      </c>
      <c r="D158" s="38" t="str">
        <f>IFERROR(VLOOKUP(B158,Actividades!$B$5:$D$42,3,0),"")</f>
        <v>Cierre de contratos y finanzas</v>
      </c>
      <c r="E158" s="76">
        <f>IFERROR(VLOOKUP(D158,Actividades!$D$5:$E$42,2,0),"")</f>
        <v>4</v>
      </c>
      <c r="F158" s="71" t="s">
        <v>201</v>
      </c>
      <c r="G158" s="65">
        <f>IFERROR(VLOOKUP(F158,'Definición Recursos'!$C$5:$E$34,3,0),"")</f>
        <v>13157</v>
      </c>
      <c r="H158" s="41">
        <v>1</v>
      </c>
      <c r="I158" s="41">
        <v>8</v>
      </c>
      <c r="J158" s="84">
        <f t="shared" si="42"/>
        <v>32</v>
      </c>
      <c r="K158" s="85">
        <f t="shared" si="43"/>
        <v>421024</v>
      </c>
    </row>
    <row r="159" spans="2:11" ht="19.5" customHeight="1" x14ac:dyDescent="0.25">
      <c r="B159" s="35" t="s">
        <v>229</v>
      </c>
      <c r="C159" s="75" t="str">
        <f>IFERROR(VLOOKUP(B159,Actividades!$B$5:$C$42,2,0),"")</f>
        <v>ETAPA DE CIERRE</v>
      </c>
      <c r="D159" s="38" t="str">
        <f>IFERROR(VLOOKUP(B159,Actividades!$B$5:$D$42,3,0),"")</f>
        <v>Cierre de contratos y finanzas</v>
      </c>
      <c r="E159" s="76">
        <f>IFERROR(VLOOKUP(D159,Actividades!$D$5:$E$42,2,0),"")</f>
        <v>4</v>
      </c>
      <c r="F159" s="72" t="s">
        <v>196</v>
      </c>
      <c r="G159" s="65">
        <f>IFERROR(VLOOKUP(F159,'Definición Recursos'!$C$5:$E$34,3,0),"")</f>
        <v>35714</v>
      </c>
      <c r="H159" s="41">
        <v>1</v>
      </c>
      <c r="I159" s="41">
        <v>8</v>
      </c>
      <c r="J159" s="84">
        <f t="shared" si="42"/>
        <v>32</v>
      </c>
      <c r="K159" s="85">
        <f t="shared" si="43"/>
        <v>1142848</v>
      </c>
    </row>
    <row r="160" spans="2:11" ht="19.5" customHeight="1" x14ac:dyDescent="0.25">
      <c r="B160" s="35" t="s">
        <v>229</v>
      </c>
      <c r="C160" s="75" t="str">
        <f>IFERROR(VLOOKUP(B160,Actividades!$B$5:$C$42,2,0),"")</f>
        <v>ETAPA DE CIERRE</v>
      </c>
      <c r="D160" s="38" t="str">
        <f>IFERROR(VLOOKUP(B160,Actividades!$B$5:$D$42,3,0),"")</f>
        <v>Cierre de contratos y finanzas</v>
      </c>
      <c r="E160" s="76">
        <f>IFERROR(VLOOKUP(D160,Actividades!$D$5:$E$42,2,0),"")</f>
        <v>4</v>
      </c>
      <c r="F160" s="72" t="s">
        <v>199</v>
      </c>
      <c r="G160" s="65">
        <f>IFERROR(VLOOKUP(F160,'Definición Recursos'!$C$5:$E$34,3,0),"")</f>
        <v>19780</v>
      </c>
      <c r="H160" s="41">
        <v>1</v>
      </c>
      <c r="I160" s="41">
        <v>8</v>
      </c>
      <c r="J160" s="84">
        <f t="shared" si="42"/>
        <v>32</v>
      </c>
      <c r="K160" s="85">
        <f t="shared" si="43"/>
        <v>632960</v>
      </c>
    </row>
    <row r="161" spans="2:11" ht="19.5" customHeight="1" x14ac:dyDescent="0.25">
      <c r="B161" s="35" t="s">
        <v>230</v>
      </c>
      <c r="C161" s="75" t="str">
        <f>IFERROR(VLOOKUP(B161,Actividades!$B$5:$C$42,2,0),"")</f>
        <v>ETAPA DE CIERRE</v>
      </c>
      <c r="D161" s="38" t="str">
        <f>IFERROR(VLOOKUP(B161,Actividades!$B$5:$D$42,3,0),"")</f>
        <v>Verificación de Reasignación de miembros del equipo</v>
      </c>
      <c r="E161" s="76">
        <f>IFERROR(VLOOKUP(D161,Actividades!$D$5:$E$42,2,0),"")</f>
        <v>1</v>
      </c>
      <c r="F161" s="72" t="s">
        <v>196</v>
      </c>
      <c r="G161" s="65">
        <f>IFERROR(VLOOKUP(F161,'Definición Recursos'!$C$5:$E$34,3,0),"")</f>
        <v>35714</v>
      </c>
      <c r="H161" s="41">
        <v>1</v>
      </c>
      <c r="I161" s="41">
        <v>8</v>
      </c>
      <c r="J161" s="84">
        <f t="shared" si="42"/>
        <v>8</v>
      </c>
      <c r="K161" s="85">
        <f t="shared" si="43"/>
        <v>285712</v>
      </c>
    </row>
    <row r="162" spans="2:11" ht="19.5" customHeight="1" x14ac:dyDescent="0.25">
      <c r="B162" s="35" t="s">
        <v>231</v>
      </c>
      <c r="C162" s="75" t="str">
        <f>IFERROR(VLOOKUP(B162,Actividades!$B$5:$C$42,2,0),"")</f>
        <v>ETAPA DE CIERRE</v>
      </c>
      <c r="D162" s="38" t="str">
        <f>IFERROR(VLOOKUP(B162,Actividades!$B$5:$D$42,3,0),"")</f>
        <v>Documentación lecciones aprendidas</v>
      </c>
      <c r="E162" s="76">
        <f>IFERROR(VLOOKUP(D162,Actividades!$D$5:$E$42,2,0),"")</f>
        <v>1</v>
      </c>
      <c r="F162" s="72" t="s">
        <v>198</v>
      </c>
      <c r="G162" s="65">
        <f>IFERROR(VLOOKUP(F162,'Definición Recursos'!$C$5:$E$34,3,0),"")</f>
        <v>24451</v>
      </c>
      <c r="H162" s="41">
        <v>1</v>
      </c>
      <c r="I162" s="41">
        <v>8</v>
      </c>
      <c r="J162" s="84">
        <f t="shared" si="42"/>
        <v>8</v>
      </c>
      <c r="K162" s="85">
        <f t="shared" si="43"/>
        <v>195608</v>
      </c>
    </row>
    <row r="163" spans="2:11" ht="19.5" customHeight="1" x14ac:dyDescent="0.25">
      <c r="B163" s="35" t="s">
        <v>231</v>
      </c>
      <c r="C163" s="75" t="str">
        <f>IFERROR(VLOOKUP(B163,Actividades!$B$5:$C$42,2,0),"")</f>
        <v>ETAPA DE CIERRE</v>
      </c>
      <c r="D163" s="38" t="str">
        <f>IFERROR(VLOOKUP(B163,Actividades!$B$5:$D$42,3,0),"")</f>
        <v>Documentación lecciones aprendidas</v>
      </c>
      <c r="E163" s="76">
        <f>IFERROR(VLOOKUP(D163,Actividades!$D$5:$E$42,2,0),"")</f>
        <v>1</v>
      </c>
      <c r="F163" s="72" t="s">
        <v>238</v>
      </c>
      <c r="G163" s="65">
        <f>IFERROR(VLOOKUP(F163,'Definición Recursos'!$C$5:$E$34,3,0),"")</f>
        <v>21978</v>
      </c>
      <c r="H163" s="41">
        <v>1</v>
      </c>
      <c r="I163" s="41">
        <v>8</v>
      </c>
      <c r="J163" s="84">
        <f t="shared" si="42"/>
        <v>8</v>
      </c>
      <c r="K163" s="85">
        <f t="shared" si="43"/>
        <v>175824</v>
      </c>
    </row>
    <row r="164" spans="2:11" ht="19.5" customHeight="1" x14ac:dyDescent="0.25">
      <c r="B164" s="35" t="s">
        <v>231</v>
      </c>
      <c r="C164" s="75" t="str">
        <f>IFERROR(VLOOKUP(B164,Actividades!$B$5:$C$42,2,0),"")</f>
        <v>ETAPA DE CIERRE</v>
      </c>
      <c r="D164" s="38" t="str">
        <f>IFERROR(VLOOKUP(B164,Actividades!$B$5:$D$42,3,0),"")</f>
        <v>Documentación lecciones aprendidas</v>
      </c>
      <c r="E164" s="76">
        <f>IFERROR(VLOOKUP(D164,Actividades!$D$5:$E$42,2,0),"")</f>
        <v>1</v>
      </c>
      <c r="F164" s="71" t="s">
        <v>199</v>
      </c>
      <c r="G164" s="65">
        <f>IFERROR(VLOOKUP(F164,'Definición Recursos'!$C$5:$E$34,3,0),"")</f>
        <v>19780</v>
      </c>
      <c r="H164" s="41">
        <v>1</v>
      </c>
      <c r="I164" s="41">
        <v>8</v>
      </c>
      <c r="J164" s="84">
        <f t="shared" ref="J164:J167" si="44">IF(H164="","",E164*I164*H164)</f>
        <v>8</v>
      </c>
      <c r="K164" s="85">
        <f t="shared" ref="K164:K167" si="45">IF(H164="","",G164*J164)</f>
        <v>158240</v>
      </c>
    </row>
    <row r="165" spans="2:11" ht="19.5" customHeight="1" x14ac:dyDescent="0.25">
      <c r="B165" s="35" t="s">
        <v>231</v>
      </c>
      <c r="C165" s="75" t="str">
        <f>IFERROR(VLOOKUP(B165,Actividades!$B$5:$C$42,2,0),"")</f>
        <v>ETAPA DE CIERRE</v>
      </c>
      <c r="D165" s="38" t="str">
        <f>IFERROR(VLOOKUP(B165,Actividades!$B$5:$D$42,3,0),"")</f>
        <v>Documentación lecciones aprendidas</v>
      </c>
      <c r="E165" s="76">
        <f>IFERROR(VLOOKUP(D165,Actividades!$D$5:$E$42,2,0),"")</f>
        <v>1</v>
      </c>
      <c r="F165" s="71" t="s">
        <v>200</v>
      </c>
      <c r="G165" s="65">
        <f>IFERROR(VLOOKUP(F165,'Definición Recursos'!$C$5:$E$34,3,0),"")</f>
        <v>18132</v>
      </c>
      <c r="H165" s="41">
        <v>1</v>
      </c>
      <c r="I165" s="41">
        <v>8</v>
      </c>
      <c r="J165" s="84">
        <f t="shared" si="44"/>
        <v>8</v>
      </c>
      <c r="K165" s="85">
        <f t="shared" si="45"/>
        <v>145056</v>
      </c>
    </row>
    <row r="166" spans="2:11" ht="19.5" customHeight="1" x14ac:dyDescent="0.25">
      <c r="B166" s="35" t="s">
        <v>231</v>
      </c>
      <c r="C166" s="75" t="str">
        <f>IFERROR(VLOOKUP(B166,Actividades!$B$5:$C$42,2,0),"")</f>
        <v>ETAPA DE CIERRE</v>
      </c>
      <c r="D166" s="38" t="str">
        <f>IFERROR(VLOOKUP(B166,Actividades!$B$5:$D$42,3,0),"")</f>
        <v>Documentación lecciones aprendidas</v>
      </c>
      <c r="E166" s="76">
        <f>IFERROR(VLOOKUP(D166,Actividades!$D$5:$E$42,2,0),"")</f>
        <v>1</v>
      </c>
      <c r="F166" s="71" t="s">
        <v>196</v>
      </c>
      <c r="G166" s="65">
        <f>IFERROR(VLOOKUP(F166,'Definición Recursos'!$C$5:$E$34,3,0),"")</f>
        <v>35714</v>
      </c>
      <c r="H166" s="41">
        <v>1</v>
      </c>
      <c r="I166" s="41">
        <v>8</v>
      </c>
      <c r="J166" s="84">
        <f t="shared" si="44"/>
        <v>8</v>
      </c>
      <c r="K166" s="85">
        <f t="shared" si="45"/>
        <v>285712</v>
      </c>
    </row>
    <row r="167" spans="2:11" ht="19.5" customHeight="1" x14ac:dyDescent="0.25">
      <c r="B167" s="35" t="s">
        <v>232</v>
      </c>
      <c r="C167" s="75" t="str">
        <f>IFERROR(VLOOKUP(B167,Actividades!$B$5:$C$42,2,0),"")</f>
        <v>ETAPA DE CIERRE</v>
      </c>
      <c r="D167" s="38" t="str">
        <f>IFERROR(VLOOKUP(B167,Actividades!$B$5:$D$42,3,0),"")</f>
        <v>Entrega del informe final</v>
      </c>
      <c r="E167" s="76">
        <f>IFERROR(VLOOKUP(D167,Actividades!$D$5:$E$42,2,0),"")</f>
        <v>1</v>
      </c>
      <c r="F167" s="71" t="s">
        <v>196</v>
      </c>
      <c r="G167" s="65">
        <f>IFERROR(VLOOKUP(F167,'Definición Recursos'!$C$5:$E$34,3,0),"")</f>
        <v>35714</v>
      </c>
      <c r="H167" s="41">
        <v>1</v>
      </c>
      <c r="I167" s="41">
        <v>8</v>
      </c>
      <c r="J167" s="84">
        <f t="shared" si="44"/>
        <v>8</v>
      </c>
      <c r="K167" s="85">
        <f t="shared" si="45"/>
        <v>285712</v>
      </c>
    </row>
    <row r="168" spans="2:11" ht="19.5" customHeight="1" x14ac:dyDescent="0.25">
      <c r="B168" s="35" t="s">
        <v>232</v>
      </c>
      <c r="C168" s="75" t="str">
        <f>IFERROR(VLOOKUP(B168,Actividades!$B$5:$C$42,2,0),"")</f>
        <v>ETAPA DE CIERRE</v>
      </c>
      <c r="D168" s="38" t="str">
        <f>IFERROR(VLOOKUP(B168,Actividades!$B$5:$D$42,3,0),"")</f>
        <v>Entrega del informe final</v>
      </c>
      <c r="E168" s="76">
        <f>IFERROR(VLOOKUP(D168,Actividades!$D$5:$E$42,2,0),"")</f>
        <v>1</v>
      </c>
      <c r="F168" s="71" t="s">
        <v>202</v>
      </c>
      <c r="G168" s="65">
        <f>IFERROR(VLOOKUP(F168,'Definición Recursos'!$C$5:$E$34,3,0),"")</f>
        <v>11465</v>
      </c>
      <c r="H168" s="41">
        <v>1</v>
      </c>
      <c r="I168" s="41">
        <v>8</v>
      </c>
      <c r="J168" s="84">
        <f t="shared" ref="J168:J169" si="46">IF(H168="","",E168*I168*H168)</f>
        <v>8</v>
      </c>
      <c r="K168" s="85">
        <f t="shared" ref="K168:K169" si="47">IF(H168="","",G168*J168)</f>
        <v>91720</v>
      </c>
    </row>
    <row r="169" spans="2:11" ht="19.5" customHeight="1" x14ac:dyDescent="0.25">
      <c r="B169" s="35" t="s">
        <v>233</v>
      </c>
      <c r="C169" s="75" t="str">
        <f>IFERROR(VLOOKUP(B169,Actividades!$B$5:$C$42,2,0),"")</f>
        <v>ETAPA DE CIERRE</v>
      </c>
      <c r="D169" s="38" t="str">
        <f>IFERROR(VLOOKUP(B169,Actividades!$B$5:$D$42,3,0),"")</f>
        <v>Formulación y firma documento de cierre</v>
      </c>
      <c r="E169" s="76">
        <f>IFERROR(VLOOKUP(D169,Actividades!$D$5:$E$42,2,0),"")</f>
        <v>1</v>
      </c>
      <c r="F169" s="71" t="s">
        <v>196</v>
      </c>
      <c r="G169" s="65">
        <f>IFERROR(VLOOKUP(F169,'Definición Recursos'!$C$5:$E$34,3,0),"")</f>
        <v>35714</v>
      </c>
      <c r="H169" s="41">
        <v>1</v>
      </c>
      <c r="I169" s="41">
        <v>8</v>
      </c>
      <c r="J169" s="84">
        <f t="shared" si="46"/>
        <v>8</v>
      </c>
      <c r="K169" s="85">
        <f t="shared" si="47"/>
        <v>285712</v>
      </c>
    </row>
    <row r="170" spans="2:11" ht="19.5" customHeight="1" x14ac:dyDescent="0.25">
      <c r="B170" s="36"/>
      <c r="C170" s="75"/>
      <c r="D170" s="38"/>
      <c r="E170" s="76"/>
      <c r="F170" s="72"/>
      <c r="G170" s="65"/>
      <c r="H170" s="44"/>
      <c r="I170" s="44"/>
      <c r="J170" s="84"/>
      <c r="K170" s="85"/>
    </row>
    <row r="171" spans="2:11" ht="19.5" customHeight="1" x14ac:dyDescent="0.25">
      <c r="B171" s="36"/>
      <c r="C171" s="75" t="str">
        <f>IFERROR(VLOOKUP(B171,Actividades!$B$5:$C$42,2,0),"")</f>
        <v/>
      </c>
      <c r="D171" s="38" t="str">
        <f>IFERROR(VLOOKUP(B171,Actividades!$B$5:$D$42,3,0),"")</f>
        <v/>
      </c>
      <c r="E171" s="76" t="str">
        <f>IFERROR(VLOOKUP(D171,Actividades!$D$5:$E$42,2,0),"")</f>
        <v/>
      </c>
      <c r="F171" s="72"/>
      <c r="G171" s="65" t="str">
        <f>IFERROR(VLOOKUP(F171,'Definición Recursos'!$C$5:$E$34,3,0),"")</f>
        <v/>
      </c>
      <c r="H171" s="44"/>
      <c r="I171" s="44"/>
      <c r="J171" s="84" t="str">
        <f t="shared" ref="J171:J172" si="48">IF(H171="","",E171*I171*H171)</f>
        <v/>
      </c>
      <c r="K171" s="85" t="str">
        <f t="shared" ref="K171:K172" si="49">IF(H171="","",G171*J171)</f>
        <v/>
      </c>
    </row>
    <row r="172" spans="2:11" ht="19.5" customHeight="1" x14ac:dyDescent="0.25">
      <c r="B172" s="36"/>
      <c r="C172" s="75" t="str">
        <f>IFERROR(VLOOKUP(B172,Actividades!$B$5:$C$42,2,0),"")</f>
        <v/>
      </c>
      <c r="D172" s="38" t="str">
        <f>IFERROR(VLOOKUP(B172,Actividades!$B$5:$D$42,3,0),"")</f>
        <v/>
      </c>
      <c r="E172" s="76" t="str">
        <f>IFERROR(VLOOKUP(D172,Actividades!$D$5:$E$42,2,0),"")</f>
        <v/>
      </c>
      <c r="F172" s="72"/>
      <c r="G172" s="65" t="str">
        <f>IFERROR(VLOOKUP(F172,'Definición Recursos'!$C$5:$E$34,3,0),"")</f>
        <v/>
      </c>
      <c r="H172" s="44"/>
      <c r="I172" s="44"/>
      <c r="J172" s="84" t="str">
        <f t="shared" si="48"/>
        <v/>
      </c>
      <c r="K172" s="85" t="str">
        <f t="shared" si="49"/>
        <v/>
      </c>
    </row>
    <row r="173" spans="2:11" ht="19.5" customHeight="1" thickBot="1" x14ac:dyDescent="0.3">
      <c r="B173" s="37"/>
      <c r="C173" s="77" t="str">
        <f>IFERROR(VLOOKUP(B173,Actividades!$B$5:$C$42,2,0),"")</f>
        <v/>
      </c>
      <c r="D173" s="78" t="str">
        <f>IFERROR(VLOOKUP(B173,Actividades!$B$5:$D$42,3,0),"")</f>
        <v/>
      </c>
      <c r="E173" s="79" t="str">
        <f>IFERROR(VLOOKUP(D173,Actividades!$D$5:$E$42,2,0),"")</f>
        <v/>
      </c>
      <c r="F173" s="73"/>
      <c r="G173" s="80" t="str">
        <f>IFERROR(VLOOKUP(F173,'Definición Recursos'!$C$5:$E$34,3,0),"")</f>
        <v/>
      </c>
      <c r="H173" s="47"/>
      <c r="I173" s="47"/>
      <c r="J173" s="86" t="str">
        <f t="shared" si="22"/>
        <v/>
      </c>
      <c r="K173" s="87" t="str">
        <f t="shared" si="23"/>
        <v/>
      </c>
    </row>
    <row r="174" spans="2:11" x14ac:dyDescent="0.25"/>
    <row r="175" spans="2:11" s="33" customFormat="1" x14ac:dyDescent="0.25">
      <c r="B175" s="34"/>
      <c r="C175" s="34"/>
      <c r="E175" s="34"/>
      <c r="H175" s="34"/>
      <c r="I175" s="34"/>
      <c r="K175" s="74"/>
    </row>
    <row r="176" spans="2:1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</sheetData>
  <mergeCells count="1">
    <mergeCell ref="B2:K2"/>
  </mergeCells>
  <phoneticPr fontId="6" type="noConversion"/>
  <dataValidations count="1">
    <dataValidation type="list" allowBlank="1" showInputMessage="1" showErrorMessage="1" sqref="F5:F173" xr:uid="{00000000-0002-0000-0300-000000000000}">
      <formula1>RECURSO_HORAS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2"/>
  <sheetViews>
    <sheetView showGridLines="0" tabSelected="1" topLeftCell="A2" workbookViewId="0">
      <selection activeCell="H72" sqref="C4:H72"/>
    </sheetView>
  </sheetViews>
  <sheetFormatPr baseColWidth="10" defaultColWidth="0" defaultRowHeight="12.75" zeroHeight="1" x14ac:dyDescent="0.25"/>
  <cols>
    <col min="1" max="1" width="2.7109375" style="1" customWidth="1"/>
    <col min="2" max="2" width="9.28515625" style="12" customWidth="1"/>
    <col min="3" max="3" width="24" style="1" customWidth="1"/>
    <col min="4" max="4" width="33" style="1" customWidth="1"/>
    <col min="5" max="5" width="18.7109375" style="1" customWidth="1"/>
    <col min="6" max="6" width="22.5703125" style="1" customWidth="1"/>
    <col min="7" max="7" width="11.42578125" style="1" customWidth="1"/>
    <col min="8" max="8" width="17.7109375" style="1" customWidth="1"/>
    <col min="9" max="9" width="6.140625" style="1" customWidth="1"/>
    <col min="10" max="10" width="2.7109375" style="33" customWidth="1"/>
    <col min="11" max="16384" width="11.42578125" style="1" hidden="1"/>
  </cols>
  <sheetData>
    <row r="1" spans="2:8" ht="13.5" thickBot="1" x14ac:dyDescent="0.3"/>
    <row r="2" spans="2:8" ht="13.5" thickBot="1" x14ac:dyDescent="0.3">
      <c r="B2" s="115" t="s">
        <v>50</v>
      </c>
      <c r="C2" s="116"/>
      <c r="D2" s="116"/>
      <c r="E2" s="116"/>
      <c r="F2" s="116"/>
      <c r="G2" s="116"/>
      <c r="H2" s="117"/>
    </row>
    <row r="3" spans="2:8" ht="3" customHeight="1" thickBot="1" x14ac:dyDescent="0.3"/>
    <row r="4" spans="2:8" ht="18" customHeight="1" thickBot="1" x14ac:dyDescent="0.3">
      <c r="B4" s="18" t="s">
        <v>10</v>
      </c>
      <c r="C4" s="22" t="s">
        <v>8</v>
      </c>
      <c r="D4" s="19" t="s">
        <v>9</v>
      </c>
      <c r="E4" s="19" t="s">
        <v>0</v>
      </c>
      <c r="F4" s="19" t="s">
        <v>52</v>
      </c>
      <c r="G4" s="19" t="s">
        <v>4</v>
      </c>
      <c r="H4" s="21" t="s">
        <v>6</v>
      </c>
    </row>
    <row r="5" spans="2:8" ht="16.5" customHeight="1" thickTop="1" x14ac:dyDescent="0.25">
      <c r="B5" s="35" t="s">
        <v>153</v>
      </c>
      <c r="C5" s="38" t="str">
        <f>IFERROR(VLOOKUP(B5,Actividades!$B$5:$C$42,2,0),"")</f>
        <v>ETAPA DE ANÁLISIS</v>
      </c>
      <c r="D5" s="38" t="str">
        <f>IFERROR(VLOOKUP(B5,Actividades!$B$5:$D$42,3,0),"")</f>
        <v>Planificación</v>
      </c>
      <c r="E5" s="71" t="s">
        <v>240</v>
      </c>
      <c r="F5" s="65">
        <f>IFERROR(VLOOKUP(E5,'Definición Recursos'!$C$40:$E$61,3,0),"")</f>
        <v>960000</v>
      </c>
      <c r="G5" s="41">
        <v>1</v>
      </c>
      <c r="H5" s="68">
        <f>IFERROR(F5*G5,"")</f>
        <v>960000</v>
      </c>
    </row>
    <row r="6" spans="2:8" ht="16.5" customHeight="1" x14ac:dyDescent="0.25">
      <c r="B6" s="35" t="s">
        <v>153</v>
      </c>
      <c r="C6" s="39" t="str">
        <f>IFERROR(VLOOKUP(B6,Actividades!$B$5:$C$42,2,0),"")</f>
        <v>ETAPA DE ANÁLISIS</v>
      </c>
      <c r="D6" s="39" t="str">
        <f>IFERROR(VLOOKUP(B6,Actividades!$B$5:$D$42,3,0),"")</f>
        <v>Planificación</v>
      </c>
      <c r="E6" s="72" t="s">
        <v>217</v>
      </c>
      <c r="F6" s="66">
        <f>IFERROR(VLOOKUP(E6,'Definición Recursos'!$C$40:$E$61,3,0),"")</f>
        <v>222200</v>
      </c>
      <c r="G6" s="41">
        <v>1</v>
      </c>
      <c r="H6" s="69">
        <f t="shared" ref="H6:H9" si="0">IFERROR(F6*G6,"")</f>
        <v>222200</v>
      </c>
    </row>
    <row r="7" spans="2:8" ht="16.5" customHeight="1" x14ac:dyDescent="0.25">
      <c r="B7" s="35" t="s">
        <v>153</v>
      </c>
      <c r="C7" s="39" t="str">
        <f>IFERROR(VLOOKUP(B7,Actividades!$B$5:$C$42,2,0),"")</f>
        <v>ETAPA DE ANÁLISIS</v>
      </c>
      <c r="D7" s="39" t="str">
        <f>IFERROR(VLOOKUP(B7,Actividades!$B$5:$D$42,3,0),"")</f>
        <v>Planificación</v>
      </c>
      <c r="E7" s="72" t="s">
        <v>216</v>
      </c>
      <c r="F7" s="66">
        <f>IFERROR(VLOOKUP(E7,'Definición Recursos'!$C$40:$E$61,3,0),"")</f>
        <v>88880</v>
      </c>
      <c r="G7" s="41">
        <v>3</v>
      </c>
      <c r="H7" s="69">
        <f t="shared" ref="H7" si="1">IFERROR(F7*G7,"")</f>
        <v>266640</v>
      </c>
    </row>
    <row r="8" spans="2:8" ht="16.5" customHeight="1" x14ac:dyDescent="0.25">
      <c r="B8" s="35" t="s">
        <v>155</v>
      </c>
      <c r="C8" s="39" t="str">
        <f>IFERROR(VLOOKUP(B8,Actividades!$B$5:$C$42,2,0),"")</f>
        <v>ETAPA DE ANÁLISIS</v>
      </c>
      <c r="D8" s="39" t="str">
        <f>IFERROR(VLOOKUP(B8,Actividades!$B$5:$D$42,3,0),"")</f>
        <v>Identificación y Análisis</v>
      </c>
      <c r="E8" s="72" t="s">
        <v>240</v>
      </c>
      <c r="F8" s="66">
        <f>IFERROR(VLOOKUP(E8,'Definición Recursos'!$C$40:$E$61,3,0),"")</f>
        <v>960000</v>
      </c>
      <c r="G8" s="41">
        <v>1</v>
      </c>
      <c r="H8" s="69">
        <f t="shared" si="0"/>
        <v>960000</v>
      </c>
    </row>
    <row r="9" spans="2:8" ht="16.5" customHeight="1" x14ac:dyDescent="0.25">
      <c r="B9" s="35" t="s">
        <v>155</v>
      </c>
      <c r="C9" s="39" t="str">
        <f>IFERROR(VLOOKUP(B9,Actividades!$B$5:$C$42,2,0),"")</f>
        <v>ETAPA DE ANÁLISIS</v>
      </c>
      <c r="D9" s="39" t="str">
        <f>IFERROR(VLOOKUP(B9,Actividades!$B$5:$D$42,3,0),"")</f>
        <v>Identificación y Análisis</v>
      </c>
      <c r="E9" s="72" t="s">
        <v>216</v>
      </c>
      <c r="F9" s="66">
        <f>IFERROR(VLOOKUP(E9,'Definición Recursos'!$C$40:$E$61,3,0),"")</f>
        <v>88880</v>
      </c>
      <c r="G9" s="41">
        <v>3</v>
      </c>
      <c r="H9" s="69">
        <f t="shared" si="0"/>
        <v>266640</v>
      </c>
    </row>
    <row r="10" spans="2:8" ht="16.5" customHeight="1" x14ac:dyDescent="0.25">
      <c r="B10" s="35" t="s">
        <v>155</v>
      </c>
      <c r="C10" s="39" t="str">
        <f>IFERROR(VLOOKUP(B10,Actividades!$B$5:$C$42,2,0),"")</f>
        <v>ETAPA DE ANÁLISIS</v>
      </c>
      <c r="D10" s="39" t="str">
        <f>IFERROR(VLOOKUP(B10,Actividades!$B$5:$D$42,3,0),"")</f>
        <v>Identificación y Análisis</v>
      </c>
      <c r="E10" s="72" t="s">
        <v>217</v>
      </c>
      <c r="F10" s="66">
        <f>IFERROR(VLOOKUP(E10,'Definición Recursos'!$C$40:$E$61,3,0),"")</f>
        <v>222200</v>
      </c>
      <c r="G10" s="41">
        <v>1</v>
      </c>
      <c r="H10" s="69">
        <f t="shared" ref="H10:H80" si="2">IFERROR(F10*G10,"")</f>
        <v>222200</v>
      </c>
    </row>
    <row r="11" spans="2:8" ht="16.5" customHeight="1" x14ac:dyDescent="0.25">
      <c r="B11" s="35" t="s">
        <v>156</v>
      </c>
      <c r="C11" s="39" t="str">
        <f>IFERROR(VLOOKUP(B11,Actividades!$B$5:$C$42,2,0),"")</f>
        <v>ETAPA DE ANÁLISIS</v>
      </c>
      <c r="D11" s="39" t="str">
        <f>IFERROR(VLOOKUP(B11,Actividades!$B$5:$D$42,3,0),"")</f>
        <v>Divulgación del Análisis.</v>
      </c>
      <c r="E11" s="72" t="s">
        <v>216</v>
      </c>
      <c r="F11" s="66">
        <f>IFERROR(VLOOKUP(E11,'Definición Recursos'!$C$40:$E$61,3,0),"")</f>
        <v>88880</v>
      </c>
      <c r="G11" s="41">
        <v>2</v>
      </c>
      <c r="H11" s="69">
        <f t="shared" ref="H11:H17" si="3">IFERROR(F11*G11,"")</f>
        <v>177760</v>
      </c>
    </row>
    <row r="12" spans="2:8" ht="16.5" customHeight="1" x14ac:dyDescent="0.25">
      <c r="B12" s="36" t="s">
        <v>157</v>
      </c>
      <c r="C12" s="39" t="str">
        <f>IFERROR(VLOOKUP(B12,Actividades!$B$5:$C$42,2,0),"")</f>
        <v>ETAPA DE DISEÑO</v>
      </c>
      <c r="D12" s="39" t="str">
        <f>IFERROR(VLOOKUP(B12,Actividades!$B$5:$D$42,3,0),"")</f>
        <v>Identificación de la arquitectura preliminar</v>
      </c>
      <c r="E12" s="72" t="s">
        <v>215</v>
      </c>
      <c r="F12" s="66">
        <f>IFERROR(VLOOKUP(E12,'Definición Recursos'!$C$40:$E$61,3,0),"")</f>
        <v>1500000</v>
      </c>
      <c r="G12" s="41">
        <v>1</v>
      </c>
      <c r="H12" s="69">
        <f t="shared" ref="H12:H14" si="4">IFERROR(F12*G12,"")</f>
        <v>1500000</v>
      </c>
    </row>
    <row r="13" spans="2:8" ht="16.5" customHeight="1" x14ac:dyDescent="0.25">
      <c r="B13" s="36" t="s">
        <v>157</v>
      </c>
      <c r="C13" s="39" t="str">
        <f>IFERROR(VLOOKUP(B13,Actividades!$B$5:$C$42,2,0),"")</f>
        <v>ETAPA DE DISEÑO</v>
      </c>
      <c r="D13" s="39" t="str">
        <f>IFERROR(VLOOKUP(B13,Actividades!$B$5:$D$42,3,0),"")</f>
        <v>Identificación de la arquitectura preliminar</v>
      </c>
      <c r="E13" s="72" t="s">
        <v>240</v>
      </c>
      <c r="F13" s="66">
        <f>IFERROR(VLOOKUP(E13,'Definición Recursos'!$C$40:$E$61,3,0),"")</f>
        <v>960000</v>
      </c>
      <c r="G13" s="41">
        <v>1</v>
      </c>
      <c r="H13" s="69">
        <f t="shared" si="4"/>
        <v>960000</v>
      </c>
    </row>
    <row r="14" spans="2:8" ht="16.5" customHeight="1" x14ac:dyDescent="0.25">
      <c r="B14" s="36" t="s">
        <v>157</v>
      </c>
      <c r="C14" s="39" t="str">
        <f>IFERROR(VLOOKUP(B14,Actividades!$B$5:$C$42,2,0),"")</f>
        <v>ETAPA DE DISEÑO</v>
      </c>
      <c r="D14" s="39" t="str">
        <f>IFERROR(VLOOKUP(B14,Actividades!$B$5:$D$42,3,0),"")</f>
        <v>Identificación de la arquitectura preliminar</v>
      </c>
      <c r="E14" s="72" t="s">
        <v>216</v>
      </c>
      <c r="F14" s="66">
        <f>IFERROR(VLOOKUP(E14,'Definición Recursos'!$C$40:$E$61,3,0),"")</f>
        <v>88880</v>
      </c>
      <c r="G14" s="41">
        <v>5</v>
      </c>
      <c r="H14" s="69">
        <f t="shared" si="4"/>
        <v>444400</v>
      </c>
    </row>
    <row r="15" spans="2:8" ht="16.5" customHeight="1" x14ac:dyDescent="0.25">
      <c r="B15" s="36" t="s">
        <v>157</v>
      </c>
      <c r="C15" s="39" t="str">
        <f>IFERROR(VLOOKUP(B15,Actividades!$B$5:$C$42,2,0),"")</f>
        <v>ETAPA DE DISEÑO</v>
      </c>
      <c r="D15" s="39" t="str">
        <f>IFERROR(VLOOKUP(B15,Actividades!$B$5:$D$42,3,0),"")</f>
        <v>Identificación de la arquitectura preliminar</v>
      </c>
      <c r="E15" s="72" t="s">
        <v>213</v>
      </c>
      <c r="F15" s="66">
        <f>IFERROR(VLOOKUP(E15,'Definición Recursos'!$C$40:$E$61,3,0),"")</f>
        <v>60000</v>
      </c>
      <c r="G15" s="41">
        <v>1</v>
      </c>
      <c r="H15" s="69">
        <f t="shared" si="3"/>
        <v>60000</v>
      </c>
    </row>
    <row r="16" spans="2:8" ht="16.5" customHeight="1" x14ac:dyDescent="0.25">
      <c r="B16" s="36" t="s">
        <v>158</v>
      </c>
      <c r="C16" s="39" t="str">
        <f>IFERROR(VLOOKUP(B16,Actividades!$B$5:$C$42,2,0),"")</f>
        <v>ETAPA DE DISEÑO</v>
      </c>
      <c r="D16" s="39" t="str">
        <f>IFERROR(VLOOKUP(B16,Actividades!$B$5:$D$42,3,0),"")</f>
        <v>Especificaciones de los componentes del Sistema de información</v>
      </c>
      <c r="E16" s="72" t="s">
        <v>213</v>
      </c>
      <c r="F16" s="66">
        <f>IFERROR(VLOOKUP(E16,'Definición Recursos'!$C$40:$E$61,3,0),"")</f>
        <v>60000</v>
      </c>
      <c r="G16" s="41">
        <v>3</v>
      </c>
      <c r="H16" s="69">
        <f t="shared" si="3"/>
        <v>180000</v>
      </c>
    </row>
    <row r="17" spans="2:8" ht="16.5" customHeight="1" x14ac:dyDescent="0.25">
      <c r="B17" s="36" t="s">
        <v>158</v>
      </c>
      <c r="C17" s="39" t="str">
        <f>IFERROR(VLOOKUP(B17,Actividades!$B$5:$C$42,2,0),"")</f>
        <v>ETAPA DE DISEÑO</v>
      </c>
      <c r="D17" s="39" t="str">
        <f>IFERROR(VLOOKUP(B17,Actividades!$B$5:$D$42,3,0),"")</f>
        <v>Especificaciones de los componentes del Sistema de información</v>
      </c>
      <c r="E17" s="72" t="s">
        <v>240</v>
      </c>
      <c r="F17" s="66">
        <f>IFERROR(VLOOKUP(E17,'Definición Recursos'!$C$40:$E$61,3,0),"")</f>
        <v>960000</v>
      </c>
      <c r="G17" s="41">
        <v>1</v>
      </c>
      <c r="H17" s="69">
        <f t="shared" si="3"/>
        <v>960000</v>
      </c>
    </row>
    <row r="18" spans="2:8" ht="16.5" customHeight="1" x14ac:dyDescent="0.25">
      <c r="B18" s="36" t="s">
        <v>158</v>
      </c>
      <c r="C18" s="39" t="str">
        <f>IFERROR(VLOOKUP(B18,Actividades!$B$5:$C$42,2,0),"")</f>
        <v>ETAPA DE DISEÑO</v>
      </c>
      <c r="D18" s="39" t="str">
        <f>IFERROR(VLOOKUP(B18,Actividades!$B$5:$D$42,3,0),"")</f>
        <v>Especificaciones de los componentes del Sistema de información</v>
      </c>
      <c r="E18" s="72" t="s">
        <v>215</v>
      </c>
      <c r="F18" s="66">
        <f>IFERROR(VLOOKUP(E18,'Definición Recursos'!$C$40:$E$61,3,0),"")</f>
        <v>1500000</v>
      </c>
      <c r="G18" s="41">
        <v>1</v>
      </c>
      <c r="H18" s="69">
        <f t="shared" si="2"/>
        <v>1500000</v>
      </c>
    </row>
    <row r="19" spans="2:8" ht="16.5" customHeight="1" x14ac:dyDescent="0.25">
      <c r="B19" s="36" t="s">
        <v>159</v>
      </c>
      <c r="C19" s="39" t="str">
        <f>IFERROR(VLOOKUP(B19,Actividades!$B$5:$C$42,2,0),"")</f>
        <v>ETAPA DE DISEÑO</v>
      </c>
      <c r="D19" s="39" t="str">
        <f>IFERROR(VLOOKUP(B19,Actividades!$B$5:$D$42,3,0),"")</f>
        <v xml:space="preserve">Diseño arquitectura, componentes y elementos del sistema. </v>
      </c>
      <c r="E19" s="72" t="s">
        <v>213</v>
      </c>
      <c r="F19" s="66">
        <f>IFERROR(VLOOKUP(E19,'Definición Recursos'!$C$40:$E$61,3,0),"")</f>
        <v>60000</v>
      </c>
      <c r="G19" s="41">
        <v>3</v>
      </c>
      <c r="H19" s="69">
        <f t="shared" ref="H19:H21" si="5">IFERROR(F19*G19,"")</f>
        <v>180000</v>
      </c>
    </row>
    <row r="20" spans="2:8" ht="16.5" customHeight="1" x14ac:dyDescent="0.25">
      <c r="B20" s="36" t="s">
        <v>159</v>
      </c>
      <c r="C20" s="39" t="str">
        <f>IFERROR(VLOOKUP(B20,Actividades!$B$5:$C$42,2,0),"")</f>
        <v>ETAPA DE DISEÑO</v>
      </c>
      <c r="D20" s="39" t="str">
        <f>IFERROR(VLOOKUP(B20,Actividades!$B$5:$D$42,3,0),"")</f>
        <v xml:space="preserve">Diseño arquitectura, componentes y elementos del sistema. </v>
      </c>
      <c r="E20" s="72" t="s">
        <v>215</v>
      </c>
      <c r="F20" s="66">
        <f>IFERROR(VLOOKUP(E20,'Definición Recursos'!$C$40:$E$61,3,0),"")</f>
        <v>1500000</v>
      </c>
      <c r="G20" s="41">
        <v>1</v>
      </c>
      <c r="H20" s="69">
        <f t="shared" si="5"/>
        <v>1500000</v>
      </c>
    </row>
    <row r="21" spans="2:8" ht="16.5" customHeight="1" x14ac:dyDescent="0.25">
      <c r="B21" s="36" t="s">
        <v>159</v>
      </c>
      <c r="C21" s="39" t="str">
        <f>IFERROR(VLOOKUP(B21,Actividades!$B$5:$C$42,2,0),"")</f>
        <v>ETAPA DE DISEÑO</v>
      </c>
      <c r="D21" s="39" t="str">
        <f>IFERROR(VLOOKUP(B21,Actividades!$B$5:$D$42,3,0),"")</f>
        <v xml:space="preserve">Diseño arquitectura, componentes y elementos del sistema. </v>
      </c>
      <c r="E21" s="72" t="s">
        <v>216</v>
      </c>
      <c r="F21" s="66">
        <f>IFERROR(VLOOKUP(E21,'Definición Recursos'!$C$40:$E$61,3,0),"")</f>
        <v>88880</v>
      </c>
      <c r="G21" s="41">
        <v>1</v>
      </c>
      <c r="H21" s="69">
        <f t="shared" si="5"/>
        <v>88880</v>
      </c>
    </row>
    <row r="22" spans="2:8" ht="16.5" customHeight="1" x14ac:dyDescent="0.25">
      <c r="B22" s="36" t="s">
        <v>159</v>
      </c>
      <c r="C22" s="39" t="str">
        <f>IFERROR(VLOOKUP(B22,Actividades!$B$5:$C$42,2,0),"")</f>
        <v>ETAPA DE DISEÑO</v>
      </c>
      <c r="D22" s="39" t="str">
        <f>IFERROR(VLOOKUP(B22,Actividades!$B$5:$D$42,3,0),"")</f>
        <v xml:space="preserve">Diseño arquitectura, componentes y elementos del sistema. </v>
      </c>
      <c r="E22" s="72" t="s">
        <v>240</v>
      </c>
      <c r="F22" s="66">
        <f>IFERROR(VLOOKUP(E22,'Definición Recursos'!$C$40:$E$61,3,0),"")</f>
        <v>960000</v>
      </c>
      <c r="G22" s="41">
        <v>1</v>
      </c>
      <c r="H22" s="69">
        <f t="shared" si="2"/>
        <v>960000</v>
      </c>
    </row>
    <row r="23" spans="2:8" ht="16.5" customHeight="1" x14ac:dyDescent="0.25">
      <c r="B23" s="36" t="s">
        <v>160</v>
      </c>
      <c r="C23" s="39" t="str">
        <f>IFERROR(VLOOKUP(B23,Actividades!$B$5:$C$42,2,0),"")</f>
        <v>ETAPA DE DISEÑO</v>
      </c>
      <c r="D23" s="39" t="str">
        <f>IFERROR(VLOOKUP(B23,Actividades!$B$5:$D$42,3,0),"")</f>
        <v>Presentación de diseño al arquitecto Cencosud</v>
      </c>
      <c r="E23" s="72" t="s">
        <v>240</v>
      </c>
      <c r="F23" s="66">
        <f>IFERROR(VLOOKUP(E23,'Definición Recursos'!$C$40:$E$61,3,0),"")</f>
        <v>960000</v>
      </c>
      <c r="G23" s="41">
        <v>1</v>
      </c>
      <c r="H23" s="69">
        <f>IFERROR(F23*G23,"")</f>
        <v>960000</v>
      </c>
    </row>
    <row r="24" spans="2:8" ht="16.5" customHeight="1" x14ac:dyDescent="0.25">
      <c r="B24" s="36" t="s">
        <v>160</v>
      </c>
      <c r="C24" s="39" t="str">
        <f>IFERROR(VLOOKUP(B24,Actividades!$B$5:$C$42,2,0),"")</f>
        <v>ETAPA DE DISEÑO</v>
      </c>
      <c r="D24" s="39" t="str">
        <f>IFERROR(VLOOKUP(B24,Actividades!$B$5:$D$42,3,0),"")</f>
        <v>Presentación de diseño al arquitecto Cencosud</v>
      </c>
      <c r="E24" s="72" t="s">
        <v>213</v>
      </c>
      <c r="F24" s="66">
        <f>IFERROR(VLOOKUP(E24,'Definición Recursos'!$C$40:$E$61,3,0),"")</f>
        <v>60000</v>
      </c>
      <c r="G24" s="41">
        <v>1</v>
      </c>
      <c r="H24" s="69">
        <f>IFERROR(F24*G24,"")</f>
        <v>60000</v>
      </c>
    </row>
    <row r="25" spans="2:8" ht="16.5" customHeight="1" x14ac:dyDescent="0.25">
      <c r="B25" s="36" t="s">
        <v>160</v>
      </c>
      <c r="C25" s="39" t="str">
        <f>IFERROR(VLOOKUP(B25,Actividades!$B$5:$C$42,2,0),"")</f>
        <v>ETAPA DE DISEÑO</v>
      </c>
      <c r="D25" s="39" t="str">
        <f>IFERROR(VLOOKUP(B25,Actividades!$B$5:$D$42,3,0),"")</f>
        <v>Presentación de diseño al arquitecto Cencosud</v>
      </c>
      <c r="E25" s="72" t="s">
        <v>215</v>
      </c>
      <c r="F25" s="66">
        <f>IFERROR(VLOOKUP(E25,'Definición Recursos'!$C$40:$E$61,3,0),"")</f>
        <v>1500000</v>
      </c>
      <c r="G25" s="41">
        <v>1</v>
      </c>
      <c r="H25" s="69">
        <f>IFERROR(F25*G25,"")</f>
        <v>1500000</v>
      </c>
    </row>
    <row r="26" spans="2:8" ht="16.5" customHeight="1" x14ac:dyDescent="0.25">
      <c r="B26" s="36" t="s">
        <v>161</v>
      </c>
      <c r="C26" s="39" t="str">
        <f>IFERROR(VLOOKUP(B26,Actividades!$B$5:$C$42,2,0),"")</f>
        <v>ETAPA DE DISEÑO</v>
      </c>
      <c r="D26" s="39" t="str">
        <f>IFERROR(VLOOKUP(B26,Actividades!$B$5:$D$42,3,0),"")</f>
        <v>Diseñar plan y cronograma comunicacional</v>
      </c>
      <c r="E26" s="72" t="s">
        <v>240</v>
      </c>
      <c r="F26" s="66">
        <f>IFERROR(VLOOKUP(E26,'Definición Recursos'!$C$40:$E$61,3,0),"")</f>
        <v>960000</v>
      </c>
      <c r="G26" s="41">
        <v>1</v>
      </c>
      <c r="H26" s="69">
        <f t="shared" ref="H26:H28" si="6">IFERROR(F26*G26,"")</f>
        <v>960000</v>
      </c>
    </row>
    <row r="27" spans="2:8" ht="16.5" customHeight="1" x14ac:dyDescent="0.25">
      <c r="B27" s="36" t="s">
        <v>161</v>
      </c>
      <c r="C27" s="39" t="str">
        <f>IFERROR(VLOOKUP(B27,Actividades!$B$5:$C$42,2,0),"")</f>
        <v>ETAPA DE DISEÑO</v>
      </c>
      <c r="D27" s="39" t="str">
        <f>IFERROR(VLOOKUP(B27,Actividades!$B$5:$D$42,3,0),"")</f>
        <v>Diseñar plan y cronograma comunicacional</v>
      </c>
      <c r="E27" s="72" t="s">
        <v>217</v>
      </c>
      <c r="F27" s="66">
        <f>IFERROR(VLOOKUP(E27,'Definición Recursos'!$C$40:$E$61,3,0),"")</f>
        <v>222200</v>
      </c>
      <c r="G27" s="41">
        <v>1</v>
      </c>
      <c r="H27" s="69">
        <f t="shared" si="6"/>
        <v>222200</v>
      </c>
    </row>
    <row r="28" spans="2:8" ht="16.5" customHeight="1" x14ac:dyDescent="0.25">
      <c r="B28" s="36" t="s">
        <v>161</v>
      </c>
      <c r="C28" s="39" t="str">
        <f>IFERROR(VLOOKUP(B28,Actividades!$B$5:$C$42,2,0),"")</f>
        <v>ETAPA DE DISEÑO</v>
      </c>
      <c r="D28" s="39" t="str">
        <f>IFERROR(VLOOKUP(B28,Actividades!$B$5:$D$42,3,0),"")</f>
        <v>Diseñar plan y cronograma comunicacional</v>
      </c>
      <c r="E28" s="72" t="s">
        <v>216</v>
      </c>
      <c r="F28" s="66">
        <f>IFERROR(VLOOKUP(E28,'Definición Recursos'!$C$40:$E$61,3,0),"")</f>
        <v>88880</v>
      </c>
      <c r="G28" s="41">
        <v>1</v>
      </c>
      <c r="H28" s="69">
        <f t="shared" si="6"/>
        <v>88880</v>
      </c>
    </row>
    <row r="29" spans="2:8" ht="16.5" customHeight="1" x14ac:dyDescent="0.25">
      <c r="B29" s="36" t="s">
        <v>161</v>
      </c>
      <c r="C29" s="39" t="str">
        <f>IFERROR(VLOOKUP(B29,Actividades!$B$5:$C$42,2,0),"")</f>
        <v>ETAPA DE DISEÑO</v>
      </c>
      <c r="D29" s="39" t="str">
        <f>IFERROR(VLOOKUP(B29,Actividades!$B$5:$D$42,3,0),"")</f>
        <v>Diseñar plan y cronograma comunicacional</v>
      </c>
      <c r="E29" s="72" t="s">
        <v>213</v>
      </c>
      <c r="F29" s="66">
        <f>IFERROR(VLOOKUP(E29,'Definición Recursos'!$C$40:$E$61,3,0),"")</f>
        <v>60000</v>
      </c>
      <c r="G29" s="41">
        <v>1</v>
      </c>
      <c r="H29" s="69">
        <f t="shared" si="2"/>
        <v>60000</v>
      </c>
    </row>
    <row r="30" spans="2:8" ht="16.5" customHeight="1" x14ac:dyDescent="0.25">
      <c r="B30" s="36" t="s">
        <v>164</v>
      </c>
      <c r="C30" s="39" t="str">
        <f>IFERROR(VLOOKUP(B30,Actividades!$B$5:$C$42,2,0),"")</f>
        <v>ETAPA DE DESARROLLO</v>
      </c>
      <c r="D30" s="39" t="str">
        <f>IFERROR(VLOOKUP(B30,Actividades!$B$5:$D$42,3,0),"")</f>
        <v xml:space="preserve">Crear plan de desarrollo </v>
      </c>
      <c r="E30" s="72" t="s">
        <v>217</v>
      </c>
      <c r="F30" s="66">
        <f>IFERROR(VLOOKUP(E30,'Definición Recursos'!$C$40:$E$61,3,0),"")</f>
        <v>222200</v>
      </c>
      <c r="G30" s="44">
        <v>1</v>
      </c>
      <c r="H30" s="69">
        <f t="shared" ref="H30:H31" si="7">IFERROR(F30*G30,"")</f>
        <v>222200</v>
      </c>
    </row>
    <row r="31" spans="2:8" ht="16.5" customHeight="1" x14ac:dyDescent="0.25">
      <c r="B31" s="36" t="s">
        <v>164</v>
      </c>
      <c r="C31" s="39" t="str">
        <f>IFERROR(VLOOKUP(B31,Actividades!$B$5:$C$42,2,0),"")</f>
        <v>ETAPA DE DESARROLLO</v>
      </c>
      <c r="D31" s="39" t="str">
        <f>IFERROR(VLOOKUP(B31,Actividades!$B$5:$D$42,3,0),"")</f>
        <v xml:space="preserve">Crear plan de desarrollo </v>
      </c>
      <c r="E31" s="72" t="s">
        <v>213</v>
      </c>
      <c r="F31" s="66">
        <f>IFERROR(VLOOKUP(E31,'Definición Recursos'!$C$40:$E$61,3,0),"")</f>
        <v>60000</v>
      </c>
      <c r="G31" s="44">
        <v>1</v>
      </c>
      <c r="H31" s="69">
        <f t="shared" si="7"/>
        <v>60000</v>
      </c>
    </row>
    <row r="32" spans="2:8" ht="16.5" customHeight="1" x14ac:dyDescent="0.25">
      <c r="B32" s="36" t="s">
        <v>164</v>
      </c>
      <c r="C32" s="39" t="str">
        <f>IFERROR(VLOOKUP(B32,Actividades!$B$5:$C$42,2,0),"")</f>
        <v>ETAPA DE DESARROLLO</v>
      </c>
      <c r="D32" s="39" t="str">
        <f>IFERROR(VLOOKUP(B32,Actividades!$B$5:$D$42,3,0),"")</f>
        <v xml:space="preserve">Crear plan de desarrollo </v>
      </c>
      <c r="E32" s="72" t="s">
        <v>216</v>
      </c>
      <c r="F32" s="66">
        <f>IFERROR(VLOOKUP(E32,'Definición Recursos'!$C$40:$E$61,3,0),"")</f>
        <v>88880</v>
      </c>
      <c r="G32" s="44">
        <v>1</v>
      </c>
      <c r="H32" s="69">
        <f t="shared" ref="H32" si="8">IFERROR(F32*G32,"")</f>
        <v>88880</v>
      </c>
    </row>
    <row r="33" spans="2:8" ht="16.5" customHeight="1" x14ac:dyDescent="0.25">
      <c r="B33" s="36" t="s">
        <v>164</v>
      </c>
      <c r="C33" s="39" t="str">
        <f>IFERROR(VLOOKUP(B33,Actividades!$B$5:$C$42,2,0),"")</f>
        <v>ETAPA DE DESARROLLO</v>
      </c>
      <c r="D33" s="39" t="str">
        <f>IFERROR(VLOOKUP(B33,Actividades!$B$5:$D$42,3,0),"")</f>
        <v xml:space="preserve">Crear plan de desarrollo </v>
      </c>
      <c r="E33" s="72" t="s">
        <v>215</v>
      </c>
      <c r="F33" s="66">
        <f>IFERROR(VLOOKUP(E33,'Definición Recursos'!$C$40:$E$61,3,0),"")</f>
        <v>1500000</v>
      </c>
      <c r="G33" s="44">
        <v>1</v>
      </c>
      <c r="H33" s="69">
        <f t="shared" si="2"/>
        <v>1500000</v>
      </c>
    </row>
    <row r="34" spans="2:8" ht="16.5" customHeight="1" x14ac:dyDescent="0.25">
      <c r="B34" s="36" t="s">
        <v>165</v>
      </c>
      <c r="C34" s="39" t="str">
        <f>IFERROR(VLOOKUP(B34,Actividades!$B$5:$C$42,2,0),"")</f>
        <v>ETAPA DE DESARROLLO</v>
      </c>
      <c r="D34" s="39" t="str">
        <f>IFERROR(VLOOKUP(B34,Actividades!$B$5:$D$42,3,0),"")</f>
        <v xml:space="preserve">Configuración y validación del ambiente </v>
      </c>
      <c r="E34" s="72" t="s">
        <v>215</v>
      </c>
      <c r="F34" s="66">
        <f>IFERROR(VLOOKUP(E34,'Definición Recursos'!$C$40:$E$61,3,0),"")</f>
        <v>1500000</v>
      </c>
      <c r="G34" s="44">
        <v>1</v>
      </c>
      <c r="H34" s="69">
        <f t="shared" ref="H34" si="9">IFERROR(F34*G34,"")</f>
        <v>1500000</v>
      </c>
    </row>
    <row r="35" spans="2:8" ht="16.5" customHeight="1" x14ac:dyDescent="0.25">
      <c r="B35" s="36" t="s">
        <v>165</v>
      </c>
      <c r="C35" s="39" t="str">
        <f>IFERROR(VLOOKUP(B35,Actividades!$B$5:$C$42,2,0),"")</f>
        <v>ETAPA DE DESARROLLO</v>
      </c>
      <c r="D35" s="39" t="str">
        <f>IFERROR(VLOOKUP(B35,Actividades!$B$5:$D$42,3,0),"")</f>
        <v xml:space="preserve">Configuración y validación del ambiente </v>
      </c>
      <c r="E35" s="72" t="s">
        <v>240</v>
      </c>
      <c r="F35" s="66">
        <f>IFERROR(VLOOKUP(E35,'Definición Recursos'!$C$40:$E$61,3,0),"")</f>
        <v>960000</v>
      </c>
      <c r="G35" s="44">
        <v>1</v>
      </c>
      <c r="H35" s="69">
        <f t="shared" si="2"/>
        <v>960000</v>
      </c>
    </row>
    <row r="36" spans="2:8" ht="16.5" customHeight="1" x14ac:dyDescent="0.25">
      <c r="B36" s="36" t="s">
        <v>166</v>
      </c>
      <c r="C36" s="39" t="str">
        <f>IFERROR(VLOOKUP(B36,Actividades!$B$5:$C$42,2,0),"")</f>
        <v>ETAPA DE DESARROLLO</v>
      </c>
      <c r="D36" s="39" t="str">
        <f>IFERROR(VLOOKUP(B36,Actividades!$B$5:$D$42,3,0),"")</f>
        <v xml:space="preserve">Creación prototipo del sistema de aprovisionamiento automático en la góndola. </v>
      </c>
      <c r="E36" s="72" t="s">
        <v>240</v>
      </c>
      <c r="F36" s="66">
        <f>IFERROR(VLOOKUP(E36,'Definición Recursos'!$C$40:$E$61,3,0),"")</f>
        <v>960000</v>
      </c>
      <c r="G36" s="44">
        <v>1</v>
      </c>
      <c r="H36" s="69">
        <f t="shared" si="2"/>
        <v>960000</v>
      </c>
    </row>
    <row r="37" spans="2:8" ht="16.5" customHeight="1" x14ac:dyDescent="0.25">
      <c r="B37" s="36" t="s">
        <v>166</v>
      </c>
      <c r="C37" s="39" t="str">
        <f>IFERROR(VLOOKUP(B37,Actividades!$B$5:$C$42,2,0),"")</f>
        <v>ETAPA DE DESARROLLO</v>
      </c>
      <c r="D37" s="39" t="str">
        <f>IFERROR(VLOOKUP(B37,Actividades!$B$5:$D$42,3,0),"")</f>
        <v xml:space="preserve">Creación prototipo del sistema de aprovisionamiento automático en la góndola. </v>
      </c>
      <c r="E37" s="72" t="s">
        <v>215</v>
      </c>
      <c r="F37" s="66">
        <f>IFERROR(VLOOKUP(E37,'Definición Recursos'!$C$40:$E$61,3,0),"")</f>
        <v>1500000</v>
      </c>
      <c r="G37" s="44">
        <v>1</v>
      </c>
      <c r="H37" s="69">
        <f t="shared" ref="H37:H38" si="10">IFERROR(F37*G37,"")</f>
        <v>1500000</v>
      </c>
    </row>
    <row r="38" spans="2:8" ht="16.5" customHeight="1" x14ac:dyDescent="0.25">
      <c r="B38" s="36" t="s">
        <v>167</v>
      </c>
      <c r="C38" s="39" t="str">
        <f>IFERROR(VLOOKUP(B38,Actividades!$B$5:$C$42,2,0),"")</f>
        <v>ETAPA DE DESARROLLO</v>
      </c>
      <c r="D38" s="39" t="str">
        <f>IFERROR(VLOOKUP(B38,Actividades!$B$5:$D$42,3,0),"")</f>
        <v>Creación prototipo del sistema de integración e implementación del sistema de inventario</v>
      </c>
      <c r="E38" s="72" t="s">
        <v>213</v>
      </c>
      <c r="F38" s="66">
        <f>IFERROR(VLOOKUP(E38,'Definición Recursos'!$C$40:$E$61,3,0),"")</f>
        <v>60000</v>
      </c>
      <c r="G38" s="44">
        <v>1</v>
      </c>
      <c r="H38" s="69">
        <f t="shared" si="10"/>
        <v>60000</v>
      </c>
    </row>
    <row r="39" spans="2:8" ht="16.5" customHeight="1" x14ac:dyDescent="0.25">
      <c r="B39" s="36" t="s">
        <v>167</v>
      </c>
      <c r="C39" s="39" t="str">
        <f>IFERROR(VLOOKUP(B39,Actividades!$B$5:$C$42,2,0),"")</f>
        <v>ETAPA DE DESARROLLO</v>
      </c>
      <c r="D39" s="39" t="str">
        <f>IFERROR(VLOOKUP(B39,Actividades!$B$5:$D$42,3,0),"")</f>
        <v>Creación prototipo del sistema de integración e implementación del sistema de inventario</v>
      </c>
      <c r="E39" s="72" t="s">
        <v>215</v>
      </c>
      <c r="F39" s="66">
        <f>IFERROR(VLOOKUP(E39,'Definición Recursos'!$C$40:$E$61,3,0),"")</f>
        <v>1500000</v>
      </c>
      <c r="G39" s="44">
        <v>1</v>
      </c>
      <c r="H39" s="69">
        <f t="shared" si="2"/>
        <v>1500000</v>
      </c>
    </row>
    <row r="40" spans="2:8" ht="16.5" customHeight="1" x14ac:dyDescent="0.25">
      <c r="B40" s="36" t="s">
        <v>168</v>
      </c>
      <c r="C40" s="39" t="str">
        <f>IFERROR(VLOOKUP(B40,Actividades!$B$5:$C$42,2,0),"")</f>
        <v>ETAPA DE DESARROLLO</v>
      </c>
      <c r="D40" s="39" t="str">
        <f>IFERROR(VLOOKUP(B40,Actividades!$B$5:$D$42,3,0),"")</f>
        <v>Creación del prototipo del modelo de gestión de productos de alta rotación</v>
      </c>
      <c r="E40" s="72" t="s">
        <v>240</v>
      </c>
      <c r="F40" s="66">
        <f>IFERROR(VLOOKUP(E40,'Definición Recursos'!$C$40:$E$61,3,0),"")</f>
        <v>960000</v>
      </c>
      <c r="G40" s="44">
        <v>1</v>
      </c>
      <c r="H40" s="69">
        <f t="shared" si="2"/>
        <v>960000</v>
      </c>
    </row>
    <row r="41" spans="2:8" ht="16.5" customHeight="1" x14ac:dyDescent="0.25">
      <c r="B41" s="36" t="s">
        <v>169</v>
      </c>
      <c r="C41" s="39" t="str">
        <f>IFERROR(VLOOKUP(B41,Actividades!$B$5:$C$42,2,0),"")</f>
        <v>ETAPA DE DESARROLLO</v>
      </c>
      <c r="D41" s="39" t="str">
        <f>IFERROR(VLOOKUP(B41,Actividades!$B$5:$D$42,3,0),"")</f>
        <v xml:space="preserve">Implementación de homologación y calidad de datos.  </v>
      </c>
      <c r="E41" s="72" t="s">
        <v>240</v>
      </c>
      <c r="F41" s="66">
        <f>IFERROR(VLOOKUP(E41,'Definición Recursos'!$C$40:$E$61,3,0),"")</f>
        <v>960000</v>
      </c>
      <c r="G41" s="44">
        <v>1</v>
      </c>
      <c r="H41" s="69">
        <f t="shared" si="2"/>
        <v>960000</v>
      </c>
    </row>
    <row r="42" spans="2:8" ht="16.5" customHeight="1" x14ac:dyDescent="0.25">
      <c r="B42" s="36" t="s">
        <v>170</v>
      </c>
      <c r="C42" s="39" t="str">
        <f>IFERROR(VLOOKUP(B42,Actividades!$B$5:$C$42,2,0),"")</f>
        <v>ETAPA DE DESARROLLO</v>
      </c>
      <c r="D42" s="39" t="str">
        <f>IFERROR(VLOOKUP(B42,Actividades!$B$5:$D$42,3,0),"")</f>
        <v>Presentación de la primera versión - prototipo del sistema</v>
      </c>
      <c r="E42" s="72" t="s">
        <v>240</v>
      </c>
      <c r="F42" s="66">
        <f>IFERROR(VLOOKUP(E42,'Definición Recursos'!$C$40:$E$61,3,0),"")</f>
        <v>960000</v>
      </c>
      <c r="G42" s="44">
        <v>1</v>
      </c>
      <c r="H42" s="69">
        <f t="shared" si="2"/>
        <v>960000</v>
      </c>
    </row>
    <row r="43" spans="2:8" ht="16.5" customHeight="1" x14ac:dyDescent="0.25">
      <c r="B43" s="36" t="s">
        <v>176</v>
      </c>
      <c r="C43" s="39" t="str">
        <f>IFERROR(VLOOKUP(B43,Actividades!$B$5:$C$42,2,0),"")</f>
        <v>ETAPA DE PRUEBAS</v>
      </c>
      <c r="D43" s="39" t="str">
        <f>IFERROR(VLOOKUP(B43,Actividades!$B$5:$D$42,3,0),"")</f>
        <v>Configuración de prerequisitos</v>
      </c>
      <c r="E43" s="72" t="s">
        <v>215</v>
      </c>
      <c r="F43" s="66">
        <f>IFERROR(VLOOKUP(E43,'Definición Recursos'!$C$40:$E$61,3,0),"")</f>
        <v>1500000</v>
      </c>
      <c r="G43" s="41">
        <v>1</v>
      </c>
      <c r="H43" s="69">
        <f t="shared" ref="H43" si="11">IFERROR(F43*G43,"")</f>
        <v>1500000</v>
      </c>
    </row>
    <row r="44" spans="2:8" ht="16.5" customHeight="1" x14ac:dyDescent="0.25">
      <c r="B44" s="36" t="s">
        <v>176</v>
      </c>
      <c r="C44" s="39" t="str">
        <f>IFERROR(VLOOKUP(B44,Actividades!$B$5:$C$42,2,0),"")</f>
        <v>ETAPA DE PRUEBAS</v>
      </c>
      <c r="D44" s="39" t="str">
        <f>IFERROR(VLOOKUP(B44,Actividades!$B$5:$D$42,3,0),"")</f>
        <v>Configuración de prerequisitos</v>
      </c>
      <c r="E44" s="72" t="s">
        <v>240</v>
      </c>
      <c r="F44" s="66">
        <f>IFERROR(VLOOKUP(E44,'Definición Recursos'!$C$40:$E$61,3,0),"")</f>
        <v>960000</v>
      </c>
      <c r="G44" s="41">
        <v>1</v>
      </c>
      <c r="H44" s="69">
        <f t="shared" si="2"/>
        <v>960000</v>
      </c>
    </row>
    <row r="45" spans="2:8" ht="16.5" customHeight="1" x14ac:dyDescent="0.25">
      <c r="B45" s="36" t="s">
        <v>177</v>
      </c>
      <c r="C45" s="39" t="str">
        <f>IFERROR(VLOOKUP(B45,Actividades!$B$5:$C$42,2,0),"")</f>
        <v>ETAPA DE PRUEBAS</v>
      </c>
      <c r="D45" s="39" t="str">
        <f>IFERROR(VLOOKUP(B45,Actividades!$B$5:$D$42,3,0),"")</f>
        <v>Ejecutar pruebas del sistema de integración</v>
      </c>
      <c r="E45" s="72" t="s">
        <v>240</v>
      </c>
      <c r="F45" s="66">
        <f>IFERROR(VLOOKUP(E45,'Definición Recursos'!$C$40:$E$61,3,0),"")</f>
        <v>960000</v>
      </c>
      <c r="G45" s="41">
        <v>1</v>
      </c>
      <c r="H45" s="69">
        <f t="shared" si="2"/>
        <v>960000</v>
      </c>
    </row>
    <row r="46" spans="2:8" ht="16.5" customHeight="1" x14ac:dyDescent="0.25">
      <c r="B46" s="36" t="s">
        <v>178</v>
      </c>
      <c r="C46" s="39" t="str">
        <f>IFERROR(VLOOKUP(B46,Actividades!$B$5:$C$42,2,0),"")</f>
        <v>ETAPA DE PRUEBAS</v>
      </c>
      <c r="D46" s="39" t="str">
        <f>IFERROR(VLOOKUP(B46,Actividades!$B$5:$D$42,3,0),"")</f>
        <v xml:space="preserve">Documentar los resultados de las pruebas. </v>
      </c>
      <c r="E46" s="72" t="s">
        <v>216</v>
      </c>
      <c r="F46" s="66">
        <f>IFERROR(VLOOKUP(E46,'Definición Recursos'!$C$40:$E$61,3,0),"")</f>
        <v>88880</v>
      </c>
      <c r="G46" s="41">
        <v>1</v>
      </c>
      <c r="H46" s="69">
        <f t="shared" si="2"/>
        <v>88880</v>
      </c>
    </row>
    <row r="47" spans="2:8" ht="16.5" customHeight="1" x14ac:dyDescent="0.25">
      <c r="B47" s="36" t="s">
        <v>178</v>
      </c>
      <c r="C47" s="39" t="str">
        <f>IFERROR(VLOOKUP(B47,Actividades!$B$5:$C$42,2,0),"")</f>
        <v>ETAPA DE PRUEBAS</v>
      </c>
      <c r="D47" s="39" t="str">
        <f>IFERROR(VLOOKUP(B47,Actividades!$B$5:$D$42,3,0),"")</f>
        <v xml:space="preserve">Documentar los resultados de las pruebas. </v>
      </c>
      <c r="E47" s="72" t="s">
        <v>240</v>
      </c>
      <c r="F47" s="66">
        <f>IFERROR(VLOOKUP(E47,'Definición Recursos'!$C$40:$E$61,3,0),"")</f>
        <v>960000</v>
      </c>
      <c r="G47" s="41">
        <v>1</v>
      </c>
      <c r="H47" s="69">
        <f t="shared" ref="H47:H52" si="12">IFERROR(F47*G47,"")</f>
        <v>960000</v>
      </c>
    </row>
    <row r="48" spans="2:8" ht="16.5" customHeight="1" x14ac:dyDescent="0.25">
      <c r="B48" s="36" t="s">
        <v>225</v>
      </c>
      <c r="C48" s="39" t="str">
        <f>IFERROR(VLOOKUP(B48,Actividades!$B$5:$C$42,2,0),"")</f>
        <v>ETAPA DE AJUSTES</v>
      </c>
      <c r="D48" s="39" t="str">
        <f>IFERROR(VLOOKUP(B48,Actividades!$B$5:$D$42,3,0),"")</f>
        <v>Definición del plan de ajustes</v>
      </c>
      <c r="E48" s="72" t="s">
        <v>240</v>
      </c>
      <c r="F48" s="66">
        <f>IFERROR(VLOOKUP(E48,'Definición Recursos'!$C$40:$E$61,3,0),"")</f>
        <v>960000</v>
      </c>
      <c r="G48" s="41">
        <v>1</v>
      </c>
      <c r="H48" s="69">
        <f t="shared" si="12"/>
        <v>960000</v>
      </c>
    </row>
    <row r="49" spans="2:8" ht="16.5" customHeight="1" x14ac:dyDescent="0.25">
      <c r="B49" s="36" t="s">
        <v>180</v>
      </c>
      <c r="C49" s="39" t="str">
        <f>IFERROR(VLOOKUP(B49,Actividades!$B$5:$C$42,2,0),"")</f>
        <v>ETAPA DE AJUSTES</v>
      </c>
      <c r="D49" s="39" t="str">
        <f>IFERROR(VLOOKUP(B49,Actividades!$B$5:$D$42,3,0),"")</f>
        <v>Ejecutar Pruebas</v>
      </c>
      <c r="E49" s="72" t="s">
        <v>240</v>
      </c>
      <c r="F49" s="66">
        <f>IFERROR(VLOOKUP(E49,'Definición Recursos'!$C$40:$E$61,3,0),"")</f>
        <v>960000</v>
      </c>
      <c r="G49" s="41">
        <v>1</v>
      </c>
      <c r="H49" s="69">
        <f t="shared" ref="H49" si="13">IFERROR(F49*G49,"")</f>
        <v>960000</v>
      </c>
    </row>
    <row r="50" spans="2:8" ht="16.5" customHeight="1" x14ac:dyDescent="0.25">
      <c r="B50" s="36" t="s">
        <v>180</v>
      </c>
      <c r="C50" s="39" t="str">
        <f>IFERROR(VLOOKUP(B50,Actividades!$B$5:$C$42,2,0),"")</f>
        <v>ETAPA DE AJUSTES</v>
      </c>
      <c r="D50" s="39" t="str">
        <f>IFERROR(VLOOKUP(B50,Actividades!$B$5:$D$42,3,0),"")</f>
        <v>Ejecutar Pruebas</v>
      </c>
      <c r="E50" s="72" t="s">
        <v>215</v>
      </c>
      <c r="F50" s="66">
        <f>IFERROR(VLOOKUP(E50,'Definición Recursos'!$C$40:$E$61,3,0),"")</f>
        <v>1500000</v>
      </c>
      <c r="G50" s="41">
        <v>1</v>
      </c>
      <c r="H50" s="69">
        <f t="shared" si="12"/>
        <v>1500000</v>
      </c>
    </row>
    <row r="51" spans="2:8" ht="16.5" customHeight="1" x14ac:dyDescent="0.25">
      <c r="B51" s="36" t="s">
        <v>181</v>
      </c>
      <c r="C51" s="39" t="str">
        <f>IFERROR(VLOOKUP(B51,Actividades!$B$5:$C$42,2,0),"")</f>
        <v>ETAPA DE AJUSTES</v>
      </c>
      <c r="D51" s="39" t="str">
        <f>IFERROR(VLOOKUP(B51,Actividades!$B$5:$D$42,3,0),"")</f>
        <v>Actualización de documentación</v>
      </c>
      <c r="E51" s="72" t="s">
        <v>215</v>
      </c>
      <c r="F51" s="66">
        <f>IFERROR(VLOOKUP(E51,'Definición Recursos'!$C$40:$E$61,3,0),"")</f>
        <v>1500000</v>
      </c>
      <c r="G51" s="41">
        <v>1</v>
      </c>
      <c r="H51" s="69">
        <f t="shared" ref="H51" si="14">IFERROR(F51*G51,"")</f>
        <v>1500000</v>
      </c>
    </row>
    <row r="52" spans="2:8" ht="16.5" customHeight="1" x14ac:dyDescent="0.25">
      <c r="B52" s="36" t="s">
        <v>181</v>
      </c>
      <c r="C52" s="39" t="str">
        <f>IFERROR(VLOOKUP(B52,Actividades!$B$5:$C$42,2,0),"")</f>
        <v>ETAPA DE AJUSTES</v>
      </c>
      <c r="D52" s="39" t="str">
        <f>IFERROR(VLOOKUP(B52,Actividades!$B$5:$D$42,3,0),"")</f>
        <v>Actualización de documentación</v>
      </c>
      <c r="E52" s="72" t="s">
        <v>216</v>
      </c>
      <c r="F52" s="66">
        <f>IFERROR(VLOOKUP(E52,'Definición Recursos'!$C$40:$E$61,3,0),"")</f>
        <v>88880</v>
      </c>
      <c r="G52" s="41">
        <v>1</v>
      </c>
      <c r="H52" s="69">
        <f t="shared" si="12"/>
        <v>88880</v>
      </c>
    </row>
    <row r="53" spans="2:8" ht="16.5" customHeight="1" x14ac:dyDescent="0.25">
      <c r="B53" s="36" t="s">
        <v>185</v>
      </c>
      <c r="C53" s="39" t="str">
        <f>IFERROR(VLOOKUP(B53,Actividades!$B$5:$C$42,2,0),"")</f>
        <v>ETAPA DE DESPLIEGUE</v>
      </c>
      <c r="D53" s="39" t="str">
        <f>IFERROR(VLOOKUP(B53,Actividades!$B$5:$D$42,3,0),"")</f>
        <v>Validación del ambiente preproductivo y productivo</v>
      </c>
      <c r="E53" s="72" t="s">
        <v>215</v>
      </c>
      <c r="F53" s="66">
        <f>IFERROR(VLOOKUP(E53,'Definición Recursos'!$C$40:$E$61,3,0),"")</f>
        <v>1500000</v>
      </c>
      <c r="G53" s="44">
        <v>1</v>
      </c>
      <c r="H53" s="69">
        <f t="shared" si="2"/>
        <v>1500000</v>
      </c>
    </row>
    <row r="54" spans="2:8" ht="16.5" customHeight="1" x14ac:dyDescent="0.25">
      <c r="B54" s="36" t="s">
        <v>186</v>
      </c>
      <c r="C54" s="39" t="str">
        <f>IFERROR(VLOOKUP(B54,Actividades!$B$5:$C$42,2,0),"")</f>
        <v>ETAPA DE DESPLIEGUE</v>
      </c>
      <c r="D54" s="39" t="str">
        <f>IFERROR(VLOOKUP(B54,Actividades!$B$5:$D$42,3,0),"")</f>
        <v>Despliegue marcha blanca</v>
      </c>
      <c r="E54" s="72" t="s">
        <v>216</v>
      </c>
      <c r="F54" s="66">
        <f>IFERROR(VLOOKUP(E54,'Definición Recursos'!$C$40:$E$61,3,0),"")</f>
        <v>88880</v>
      </c>
      <c r="G54" s="44">
        <v>1</v>
      </c>
      <c r="H54" s="69">
        <f t="shared" ref="H54:H55" si="15">IFERROR(F54*G54,"")</f>
        <v>88880</v>
      </c>
    </row>
    <row r="55" spans="2:8" ht="16.5" customHeight="1" x14ac:dyDescent="0.25">
      <c r="B55" s="36" t="s">
        <v>186</v>
      </c>
      <c r="C55" s="39" t="str">
        <f>IFERROR(VLOOKUP(B55,Actividades!$B$5:$C$42,2,0),"")</f>
        <v>ETAPA DE DESPLIEGUE</v>
      </c>
      <c r="D55" s="39" t="str">
        <f>IFERROR(VLOOKUP(B55,Actividades!$B$5:$D$42,3,0),"")</f>
        <v>Despliegue marcha blanca</v>
      </c>
      <c r="E55" s="72" t="s">
        <v>213</v>
      </c>
      <c r="F55" s="66">
        <f>IFERROR(VLOOKUP(E55,'Definición Recursos'!$C$40:$E$61,3,0),"")</f>
        <v>60000</v>
      </c>
      <c r="G55" s="44">
        <v>1</v>
      </c>
      <c r="H55" s="69">
        <f t="shared" si="15"/>
        <v>60000</v>
      </c>
    </row>
    <row r="56" spans="2:8" ht="16.5" customHeight="1" x14ac:dyDescent="0.25">
      <c r="B56" s="36" t="s">
        <v>186</v>
      </c>
      <c r="C56" s="39" t="str">
        <f>IFERROR(VLOOKUP(B56,Actividades!$B$5:$C$42,2,0),"")</f>
        <v>ETAPA DE DESPLIEGUE</v>
      </c>
      <c r="D56" s="39" t="str">
        <f>IFERROR(VLOOKUP(B56,Actividades!$B$5:$D$42,3,0),"")</f>
        <v>Despliegue marcha blanca</v>
      </c>
      <c r="E56" s="72" t="s">
        <v>215</v>
      </c>
      <c r="F56" s="66">
        <f>IFERROR(VLOOKUP(E56,'Definición Recursos'!$C$40:$E$61,3,0),"")</f>
        <v>1500000</v>
      </c>
      <c r="G56" s="44">
        <v>1</v>
      </c>
      <c r="H56" s="69">
        <f t="shared" si="2"/>
        <v>1500000</v>
      </c>
    </row>
    <row r="57" spans="2:8" ht="16.5" customHeight="1" x14ac:dyDescent="0.25">
      <c r="B57" s="36" t="s">
        <v>187</v>
      </c>
      <c r="C57" s="39" t="str">
        <f>IFERROR(VLOOKUP(B57,Actividades!$B$5:$C$42,2,0),"")</f>
        <v>ETAPA DE DESPLIEGUE</v>
      </c>
      <c r="D57" s="39" t="str">
        <f>IFERROR(VLOOKUP(B57,Actividades!$B$5:$D$42,3,0),"")</f>
        <v>Go Live</v>
      </c>
      <c r="E57" s="72" t="s">
        <v>215</v>
      </c>
      <c r="F57" s="66">
        <f>IFERROR(VLOOKUP(E57,'Definición Recursos'!$C$40:$E$61,3,0),"")</f>
        <v>1500000</v>
      </c>
      <c r="G57" s="44">
        <v>1</v>
      </c>
      <c r="H57" s="69">
        <f t="shared" ref="H57" si="16">IFERROR(F57*G57,"")</f>
        <v>1500000</v>
      </c>
    </row>
    <row r="58" spans="2:8" ht="16.5" customHeight="1" x14ac:dyDescent="0.25">
      <c r="B58" s="36" t="s">
        <v>187</v>
      </c>
      <c r="C58" s="39" t="str">
        <f>IFERROR(VLOOKUP(B58,Actividades!$B$5:$C$42,2,0),"")</f>
        <v>ETAPA DE DESPLIEGUE</v>
      </c>
      <c r="D58" s="39" t="str">
        <f>IFERROR(VLOOKUP(B58,Actividades!$B$5:$D$42,3,0),"")</f>
        <v>Go Live</v>
      </c>
      <c r="E58" s="72" t="s">
        <v>240</v>
      </c>
      <c r="F58" s="66">
        <f>IFERROR(VLOOKUP(E58,'Definición Recursos'!$C$40:$E$61,3,0),"")</f>
        <v>960000</v>
      </c>
      <c r="G58" s="44">
        <v>1</v>
      </c>
      <c r="H58" s="69">
        <f t="shared" si="2"/>
        <v>960000</v>
      </c>
    </row>
    <row r="59" spans="2:8" ht="16.5" customHeight="1" x14ac:dyDescent="0.25">
      <c r="B59" s="36" t="s">
        <v>188</v>
      </c>
      <c r="C59" s="39" t="str">
        <f>IFERROR(VLOOKUP(B59,Actividades!$B$5:$C$42,2,0),"")</f>
        <v>ETAPA DE DESPLIEGUE</v>
      </c>
      <c r="D59" s="39" t="str">
        <f>IFERROR(VLOOKUP(B59,Actividades!$B$5:$D$42,3,0),"")</f>
        <v>Gestion del cambio</v>
      </c>
      <c r="E59" s="72" t="s">
        <v>216</v>
      </c>
      <c r="F59" s="66">
        <f>IFERROR(VLOOKUP(E59,'Definición Recursos'!$C$40:$E$61,3,0),"")</f>
        <v>88880</v>
      </c>
      <c r="G59" s="41">
        <v>1</v>
      </c>
      <c r="H59" s="69">
        <f t="shared" si="2"/>
        <v>88880</v>
      </c>
    </row>
    <row r="60" spans="2:8" ht="16.5" customHeight="1" x14ac:dyDescent="0.25">
      <c r="B60" s="36" t="s">
        <v>226</v>
      </c>
      <c r="C60" s="39" t="str">
        <f>IFERROR(VLOOKUP(B60,Actividades!$B$5:$C$42,2,0),"")</f>
        <v>ETAPA DE CIERRE</v>
      </c>
      <c r="D60" s="39" t="str">
        <f>IFERROR(VLOOKUP(B60,Actividades!$B$5:$D$42,3,0),"")</f>
        <v>Presentación de resultados</v>
      </c>
      <c r="E60" s="72" t="s">
        <v>217</v>
      </c>
      <c r="F60" s="66">
        <f>IFERROR(VLOOKUP(E60,'Definición Recursos'!$C$40:$E$61,3,0),"")</f>
        <v>222200</v>
      </c>
      <c r="G60" s="41">
        <v>1</v>
      </c>
      <c r="H60" s="69">
        <f t="shared" ref="H60" si="17">IFERROR(F60*G60,"")</f>
        <v>222200</v>
      </c>
    </row>
    <row r="61" spans="2:8" ht="16.5" customHeight="1" x14ac:dyDescent="0.25">
      <c r="B61" s="36" t="s">
        <v>226</v>
      </c>
      <c r="C61" s="39" t="str">
        <f>IFERROR(VLOOKUP(B61,Actividades!$B$5:$C$42,2,0),"")</f>
        <v>ETAPA DE CIERRE</v>
      </c>
      <c r="D61" s="39" t="str">
        <f>IFERROR(VLOOKUP(B61,Actividades!$B$5:$D$42,3,0),"")</f>
        <v>Presentación de resultados</v>
      </c>
      <c r="E61" s="72" t="s">
        <v>216</v>
      </c>
      <c r="F61" s="66">
        <f>IFERROR(VLOOKUP(E61,'Definición Recursos'!$C$40:$E$61,3,0),"")</f>
        <v>88880</v>
      </c>
      <c r="G61" s="41">
        <v>1</v>
      </c>
      <c r="H61" s="69">
        <f t="shared" si="2"/>
        <v>88880</v>
      </c>
    </row>
    <row r="62" spans="2:8" ht="16.5" customHeight="1" x14ac:dyDescent="0.25">
      <c r="B62" s="36" t="s">
        <v>227</v>
      </c>
      <c r="C62" s="39" t="str">
        <f>IFERROR(VLOOKUP(B62,Actividades!$B$5:$C$42,2,0),"")</f>
        <v>ETAPA DE CIERRE</v>
      </c>
      <c r="D62" s="39" t="str">
        <f>IFERROR(VLOOKUP(B62,Actividades!$B$5:$D$42,3,0),"")</f>
        <v>Actualización de documentación</v>
      </c>
      <c r="E62" s="72" t="s">
        <v>240</v>
      </c>
      <c r="F62" s="66">
        <f>IFERROR(VLOOKUP(E62,'Definición Recursos'!$C$40:$E$61,3,0),"")</f>
        <v>960000</v>
      </c>
      <c r="G62" s="41">
        <v>1</v>
      </c>
      <c r="H62" s="69">
        <f t="shared" si="2"/>
        <v>960000</v>
      </c>
    </row>
    <row r="63" spans="2:8" ht="16.5" customHeight="1" x14ac:dyDescent="0.25">
      <c r="B63" s="36" t="s">
        <v>228</v>
      </c>
      <c r="C63" s="39" t="str">
        <f>IFERROR(VLOOKUP(B63,Actividades!$B$5:$C$42,2,0),"")</f>
        <v>ETAPA DE CIERRE</v>
      </c>
      <c r="D63" s="39" t="str">
        <f>IFERROR(VLOOKUP(B63,Actividades!$B$5:$D$42,3,0),"")</f>
        <v>Evaluación y encuesta feedback clientes</v>
      </c>
      <c r="E63" s="72" t="s">
        <v>216</v>
      </c>
      <c r="F63" s="66">
        <f>IFERROR(VLOOKUP(E63,'Definición Recursos'!$C$40:$E$61,3,0),"")</f>
        <v>88880</v>
      </c>
      <c r="G63" s="41">
        <v>1</v>
      </c>
      <c r="H63" s="69">
        <f t="shared" si="2"/>
        <v>88880</v>
      </c>
    </row>
    <row r="64" spans="2:8" ht="16.5" customHeight="1" x14ac:dyDescent="0.25">
      <c r="B64" s="36" t="s">
        <v>229</v>
      </c>
      <c r="C64" s="39" t="str">
        <f>IFERROR(VLOOKUP(B64,Actividades!$B$5:$C$42,2,0),"")</f>
        <v>ETAPA DE CIERRE</v>
      </c>
      <c r="D64" s="39" t="str">
        <f>IFERROR(VLOOKUP(B64,Actividades!$B$5:$D$42,3,0),"")</f>
        <v>Cierre de contratos y finanzas</v>
      </c>
      <c r="E64" s="72" t="s">
        <v>239</v>
      </c>
      <c r="F64" s="66">
        <f>IFERROR(VLOOKUP(E64,'Definición Recursos'!$C$40:$E$61,3,0),"")</f>
        <v>300000</v>
      </c>
      <c r="G64" s="41">
        <v>1</v>
      </c>
      <c r="H64" s="69">
        <f t="shared" ref="H64" si="18">IFERROR(F64*G64,"")</f>
        <v>300000</v>
      </c>
    </row>
    <row r="65" spans="2:8" ht="16.5" customHeight="1" x14ac:dyDescent="0.25">
      <c r="B65" s="36" t="s">
        <v>229</v>
      </c>
      <c r="C65" s="39" t="str">
        <f>IFERROR(VLOOKUP(B65,Actividades!$B$5:$C$42,2,0),"")</f>
        <v>ETAPA DE CIERRE</v>
      </c>
      <c r="D65" s="39" t="str">
        <f>IFERROR(VLOOKUP(B65,Actividades!$B$5:$D$42,3,0),"")</f>
        <v>Cierre de contratos y finanzas</v>
      </c>
      <c r="E65" s="72" t="s">
        <v>240</v>
      </c>
      <c r="F65" s="66">
        <f>IFERROR(VLOOKUP(E65,'Definición Recursos'!$C$40:$E$61,3,0),"")</f>
        <v>960000</v>
      </c>
      <c r="G65" s="41">
        <v>1</v>
      </c>
      <c r="H65" s="69">
        <f t="shared" si="2"/>
        <v>960000</v>
      </c>
    </row>
    <row r="66" spans="2:8" ht="16.5" customHeight="1" x14ac:dyDescent="0.25">
      <c r="B66" s="36" t="s">
        <v>230</v>
      </c>
      <c r="C66" s="39" t="str">
        <f>IFERROR(VLOOKUP(B66,Actividades!$B$5:$C$42,2,0),"")</f>
        <v>ETAPA DE CIERRE</v>
      </c>
      <c r="D66" s="39" t="str">
        <f>IFERROR(VLOOKUP(B66,Actividades!$B$5:$D$42,3,0),"")</f>
        <v>Verificación de Reasignación de miembros del equipo</v>
      </c>
      <c r="E66" s="72" t="s">
        <v>240</v>
      </c>
      <c r="F66" s="66">
        <f>IFERROR(VLOOKUP(E66,'Definición Recursos'!$C$40:$E$61,3,0),"")</f>
        <v>960000</v>
      </c>
      <c r="G66" s="41">
        <v>1</v>
      </c>
      <c r="H66" s="69">
        <f t="shared" si="2"/>
        <v>960000</v>
      </c>
    </row>
    <row r="67" spans="2:8" ht="16.5" customHeight="1" x14ac:dyDescent="0.25">
      <c r="B67" s="36" t="s">
        <v>231</v>
      </c>
      <c r="C67" s="39" t="str">
        <f>IFERROR(VLOOKUP(B67,Actividades!$B$5:$C$42,2,0),"")</f>
        <v>ETAPA DE CIERRE</v>
      </c>
      <c r="D67" s="39" t="str">
        <f>IFERROR(VLOOKUP(B67,Actividades!$B$5:$D$42,3,0),"")</f>
        <v>Documentación lecciones aprendidas</v>
      </c>
      <c r="E67" s="72" t="s">
        <v>216</v>
      </c>
      <c r="F67" s="66">
        <f>IFERROR(VLOOKUP(E67,'Definición Recursos'!$C$40:$E$61,3,0),"")</f>
        <v>88880</v>
      </c>
      <c r="G67" s="44">
        <v>1</v>
      </c>
      <c r="H67" s="69">
        <f t="shared" ref="H67" si="19">IFERROR(F67*G67,"")</f>
        <v>88880</v>
      </c>
    </row>
    <row r="68" spans="2:8" ht="16.5" customHeight="1" x14ac:dyDescent="0.25">
      <c r="B68" s="36" t="s">
        <v>231</v>
      </c>
      <c r="C68" s="39" t="str">
        <f>IFERROR(VLOOKUP(B68,Actividades!$B$5:$C$42,2,0),"")</f>
        <v>ETAPA DE CIERRE</v>
      </c>
      <c r="D68" s="39" t="str">
        <f>IFERROR(VLOOKUP(B68,Actividades!$B$5:$D$42,3,0),"")</f>
        <v>Documentación lecciones aprendidas</v>
      </c>
      <c r="E68" s="72" t="s">
        <v>240</v>
      </c>
      <c r="F68" s="66">
        <f>IFERROR(VLOOKUP(E68,'Definición Recursos'!$C$40:$E$61,3,0),"")</f>
        <v>960000</v>
      </c>
      <c r="G68" s="44">
        <v>1</v>
      </c>
      <c r="H68" s="69">
        <f t="shared" si="2"/>
        <v>960000</v>
      </c>
    </row>
    <row r="69" spans="2:8" ht="16.5" customHeight="1" x14ac:dyDescent="0.25">
      <c r="B69" s="36" t="s">
        <v>232</v>
      </c>
      <c r="C69" s="39" t="str">
        <f>IFERROR(VLOOKUP(B69,Actividades!$B$5:$C$42,2,0),"")</f>
        <v>ETAPA DE CIERRE</v>
      </c>
      <c r="D69" s="39" t="str">
        <f>IFERROR(VLOOKUP(B69,Actividades!$B$5:$D$42,3,0),"")</f>
        <v>Entrega del informe final</v>
      </c>
      <c r="E69" s="72" t="s">
        <v>213</v>
      </c>
      <c r="F69" s="66">
        <f>IFERROR(VLOOKUP(E69,'Definición Recursos'!$C$40:$E$61,3,0),"")</f>
        <v>60000</v>
      </c>
      <c r="G69" s="44">
        <v>1</v>
      </c>
      <c r="H69" s="69">
        <f t="shared" ref="H69" si="20">IFERROR(F69*G69,"")</f>
        <v>60000</v>
      </c>
    </row>
    <row r="70" spans="2:8" ht="16.5" customHeight="1" x14ac:dyDescent="0.25">
      <c r="B70" s="36" t="s">
        <v>232</v>
      </c>
      <c r="C70" s="39" t="str">
        <f>IFERROR(VLOOKUP(B70,Actividades!$B$5:$C$42,2,0),"")</f>
        <v>ETAPA DE CIERRE</v>
      </c>
      <c r="D70" s="39" t="str">
        <f>IFERROR(VLOOKUP(B70,Actividades!$B$5:$D$42,3,0),"")</f>
        <v>Entrega del informe final</v>
      </c>
      <c r="E70" s="72" t="s">
        <v>240</v>
      </c>
      <c r="F70" s="66">
        <f>IFERROR(VLOOKUP(E70,'Definición Recursos'!$C$40:$E$61,3,0),"")</f>
        <v>960000</v>
      </c>
      <c r="G70" s="44">
        <v>1</v>
      </c>
      <c r="H70" s="69">
        <f t="shared" si="2"/>
        <v>960000</v>
      </c>
    </row>
    <row r="71" spans="2:8" ht="16.5" customHeight="1" x14ac:dyDescent="0.25">
      <c r="B71" s="36" t="s">
        <v>233</v>
      </c>
      <c r="C71" s="39" t="str">
        <f>IFERROR(VLOOKUP(B71,Actividades!$B$5:$C$42,2,0),"")</f>
        <v>ETAPA DE CIERRE</v>
      </c>
      <c r="D71" s="39" t="str">
        <f>IFERROR(VLOOKUP(B71,Actividades!$B$5:$D$42,3,0),"")</f>
        <v>Formulación y firma documento de cierre</v>
      </c>
      <c r="E71" s="72" t="s">
        <v>240</v>
      </c>
      <c r="F71" s="66">
        <f>IFERROR(VLOOKUP(E71,'Definición Recursos'!$C$40:$E$61,3,0),"")</f>
        <v>960000</v>
      </c>
      <c r="G71" s="44">
        <v>1</v>
      </c>
      <c r="H71" s="69">
        <f t="shared" si="2"/>
        <v>960000</v>
      </c>
    </row>
    <row r="72" spans="2:8" ht="16.5" customHeight="1" x14ac:dyDescent="0.25">
      <c r="B72" s="36" t="s">
        <v>233</v>
      </c>
      <c r="C72" s="39" t="str">
        <f>IFERROR(VLOOKUP(B72,Actividades!$B$5:$C$42,2,0),"")</f>
        <v>ETAPA DE CIERRE</v>
      </c>
      <c r="D72" s="39" t="str">
        <f>IFERROR(VLOOKUP(B72,Actividades!$B$5:$D$42,3,0),"")</f>
        <v>Formulación y firma documento de cierre</v>
      </c>
      <c r="E72" s="72" t="s">
        <v>239</v>
      </c>
      <c r="F72" s="66">
        <f>IFERROR(VLOOKUP(E72,'Definición Recursos'!$C$40:$E$61,3,0),"")</f>
        <v>300000</v>
      </c>
      <c r="G72" s="44">
        <v>1</v>
      </c>
      <c r="H72" s="69">
        <f t="shared" ref="H72" si="21">IFERROR(F72*G72,"")</f>
        <v>300000</v>
      </c>
    </row>
    <row r="73" spans="2:8" ht="16.5" customHeight="1" x14ac:dyDescent="0.25">
      <c r="B73" s="36"/>
      <c r="C73" s="39" t="str">
        <f>IFERROR(VLOOKUP(B73,Actividades!$B$5:$C$42,2,0),"")</f>
        <v/>
      </c>
      <c r="D73" s="39" t="str">
        <f>IFERROR(VLOOKUP(B73,Actividades!$B$5:$D$42,3,0),"")</f>
        <v/>
      </c>
      <c r="E73" s="72"/>
      <c r="F73" s="66" t="str">
        <f>IFERROR(VLOOKUP(E73,'Definición Recursos'!$C$40:$E$61,3,0),"")</f>
        <v/>
      </c>
      <c r="G73" s="44"/>
      <c r="H73" s="69" t="str">
        <f t="shared" si="2"/>
        <v/>
      </c>
    </row>
    <row r="74" spans="2:8" ht="16.5" customHeight="1" x14ac:dyDescent="0.25">
      <c r="B74" s="36"/>
      <c r="C74" s="39" t="str">
        <f>IFERROR(VLOOKUP(B74,Actividades!$B$5:$C$42,2,0),"")</f>
        <v/>
      </c>
      <c r="D74" s="39" t="str">
        <f>IFERROR(VLOOKUP(B74,Actividades!$B$5:$D$42,3,0),"")</f>
        <v/>
      </c>
      <c r="E74" s="72"/>
      <c r="F74" s="66" t="str">
        <f>IFERROR(VLOOKUP(E74,'Definición Recursos'!$C$40:$E$61,3,0),"")</f>
        <v/>
      </c>
      <c r="G74" s="44"/>
      <c r="H74" s="69" t="str">
        <f t="shared" si="2"/>
        <v/>
      </c>
    </row>
    <row r="75" spans="2:8" ht="16.5" customHeight="1" x14ac:dyDescent="0.25">
      <c r="B75" s="36"/>
      <c r="C75" s="39" t="str">
        <f>IFERROR(VLOOKUP(B75,Actividades!$B$5:$C$42,2,0),"")</f>
        <v/>
      </c>
      <c r="D75" s="39" t="str">
        <f>IFERROR(VLOOKUP(B75,Actividades!$B$5:$D$42,3,0),"")</f>
        <v/>
      </c>
      <c r="E75" s="72"/>
      <c r="F75" s="66" t="str">
        <f>IFERROR(VLOOKUP(E75,'Definición Recursos'!$C$40:$E$61,3,0),"")</f>
        <v/>
      </c>
      <c r="G75" s="44"/>
      <c r="H75" s="69" t="str">
        <f t="shared" si="2"/>
        <v/>
      </c>
    </row>
    <row r="76" spans="2:8" ht="16.5" customHeight="1" x14ac:dyDescent="0.25">
      <c r="B76" s="36"/>
      <c r="C76" s="39" t="str">
        <f>IFERROR(VLOOKUP(B76,Actividades!$B$5:$C$42,2,0),"")</f>
        <v/>
      </c>
      <c r="D76" s="39" t="str">
        <f>IFERROR(VLOOKUP(B76,Actividades!$B$5:$D$42,3,0),"")</f>
        <v/>
      </c>
      <c r="E76" s="72"/>
      <c r="F76" s="66" t="str">
        <f>IFERROR(VLOOKUP(E76,'Definición Recursos'!$C$40:$E$61,3,0),"")</f>
        <v/>
      </c>
      <c r="G76" s="44"/>
      <c r="H76" s="69" t="str">
        <f t="shared" si="2"/>
        <v/>
      </c>
    </row>
    <row r="77" spans="2:8" ht="16.5" customHeight="1" x14ac:dyDescent="0.25">
      <c r="B77" s="36"/>
      <c r="C77" s="39" t="str">
        <f>IFERROR(VLOOKUP(B77,Actividades!$B$5:$C$42,2,0),"")</f>
        <v/>
      </c>
      <c r="D77" s="39" t="str">
        <f>IFERROR(VLOOKUP(B77,Actividades!$B$5:$D$42,3,0),"")</f>
        <v/>
      </c>
      <c r="E77" s="72"/>
      <c r="F77" s="66" t="str">
        <f>IFERROR(VLOOKUP(E77,'Definición Recursos'!$C$40:$E$61,3,0),"")</f>
        <v/>
      </c>
      <c r="G77" s="44"/>
      <c r="H77" s="69" t="str">
        <f t="shared" si="2"/>
        <v/>
      </c>
    </row>
    <row r="78" spans="2:8" ht="16.5" customHeight="1" x14ac:dyDescent="0.25">
      <c r="B78" s="36"/>
      <c r="C78" s="39" t="str">
        <f>IFERROR(VLOOKUP(B78,Actividades!$B$5:$C$42,2,0),"")</f>
        <v/>
      </c>
      <c r="D78" s="39" t="str">
        <f>IFERROR(VLOOKUP(B78,Actividades!$B$5:$D$42,3,0),"")</f>
        <v/>
      </c>
      <c r="E78" s="72"/>
      <c r="F78" s="66" t="str">
        <f>IFERROR(VLOOKUP(E78,'Definición Recursos'!$C$40:$E$61,3,0),"")</f>
        <v/>
      </c>
      <c r="G78" s="44"/>
      <c r="H78" s="69" t="str">
        <f t="shared" ref="H78" si="22">IFERROR(F78*G78,"")</f>
        <v/>
      </c>
    </row>
    <row r="79" spans="2:8" ht="16.5" customHeight="1" x14ac:dyDescent="0.25">
      <c r="B79" s="36"/>
      <c r="C79" s="39" t="str">
        <f>IFERROR(VLOOKUP(B79,Actividades!$B$5:$C$42,2,0),"")</f>
        <v/>
      </c>
      <c r="D79" s="39" t="str">
        <f>IFERROR(VLOOKUP(B79,Actividades!$B$5:$D$42,3,0),"")</f>
        <v/>
      </c>
      <c r="E79" s="72"/>
      <c r="F79" s="66" t="str">
        <f>IFERROR(VLOOKUP(E79,'Definición Recursos'!$C$40:$E$61,3,0),"")</f>
        <v/>
      </c>
      <c r="G79" s="44"/>
      <c r="H79" s="69" t="str">
        <f t="shared" si="2"/>
        <v/>
      </c>
    </row>
    <row r="80" spans="2:8" ht="16.5" customHeight="1" thickBot="1" x14ac:dyDescent="0.3">
      <c r="B80" s="37"/>
      <c r="C80" s="40" t="str">
        <f>IFERROR(VLOOKUP(B80,Actividades!$B$5:$C$42,2,0),"")</f>
        <v/>
      </c>
      <c r="D80" s="40" t="str">
        <f>IFERROR(VLOOKUP(B80,Actividades!$B$5:$D$42,3,0),"")</f>
        <v/>
      </c>
      <c r="E80" s="73"/>
      <c r="F80" s="67" t="str">
        <f>IFERROR(VLOOKUP(E80,'Definición Recursos'!$C$40:$E$61,3,0),"")</f>
        <v/>
      </c>
      <c r="G80" s="47"/>
      <c r="H80" s="70" t="str">
        <f t="shared" si="2"/>
        <v/>
      </c>
    </row>
    <row r="81" spans="2:2" x14ac:dyDescent="0.25"/>
    <row r="82" spans="2:2" s="33" customFormat="1" x14ac:dyDescent="0.25">
      <c r="B82" s="34"/>
    </row>
  </sheetData>
  <mergeCells count="1">
    <mergeCell ref="B2:H2"/>
  </mergeCells>
  <dataValidations count="1">
    <dataValidation type="list" allowBlank="1" showInputMessage="1" showErrorMessage="1" sqref="E5:E80" xr:uid="{00000000-0002-0000-0400-000000000000}">
      <formula1>RECURSO_GLOBAL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showGridLines="0" topLeftCell="A10" workbookViewId="0">
      <selection activeCell="G37" sqref="G37"/>
    </sheetView>
  </sheetViews>
  <sheetFormatPr baseColWidth="10" defaultColWidth="0" defaultRowHeight="12.75" zeroHeight="1" x14ac:dyDescent="0.2"/>
  <cols>
    <col min="1" max="1" width="5" style="10" customWidth="1"/>
    <col min="2" max="2" width="8.42578125" style="10" customWidth="1"/>
    <col min="3" max="3" width="20.28515625" style="10" customWidth="1"/>
    <col min="4" max="4" width="20.85546875" style="10" customWidth="1"/>
    <col min="5" max="5" width="14.85546875" style="10" bestFit="1" customWidth="1"/>
    <col min="6" max="6" width="15.85546875" style="10" bestFit="1" customWidth="1"/>
    <col min="7" max="7" width="13.85546875" style="10" bestFit="1" customWidth="1"/>
    <col min="8" max="8" width="15.85546875" style="10" bestFit="1" customWidth="1"/>
    <col min="9" max="9" width="10.85546875" style="10" customWidth="1"/>
    <col min="10" max="10" width="7" style="10" customWidth="1"/>
    <col min="11" max="11" width="4.28515625" style="10" customWidth="1"/>
    <col min="12" max="12" width="3.7109375" style="64" customWidth="1"/>
    <col min="13" max="13" width="12.5703125" style="10" hidden="1" customWidth="1"/>
    <col min="14" max="16384" width="11.42578125" style="10" hidden="1"/>
  </cols>
  <sheetData>
    <row r="1" spans="2:9" ht="13.5" thickBot="1" x14ac:dyDescent="0.25"/>
    <row r="2" spans="2:9" ht="15.75" customHeight="1" thickBot="1" x14ac:dyDescent="0.25">
      <c r="B2" s="115" t="s">
        <v>114</v>
      </c>
      <c r="C2" s="116"/>
      <c r="D2" s="116"/>
      <c r="E2" s="116"/>
      <c r="F2" s="116"/>
      <c r="G2" s="116"/>
      <c r="H2" s="116"/>
      <c r="I2" s="117"/>
    </row>
    <row r="3" spans="2:9" ht="7.5" customHeight="1" thickBot="1" x14ac:dyDescent="0.25"/>
    <row r="4" spans="2:9" ht="18" customHeight="1" thickBot="1" x14ac:dyDescent="0.25">
      <c r="B4" s="24" t="s">
        <v>44</v>
      </c>
      <c r="C4" s="23" t="s">
        <v>8</v>
      </c>
      <c r="D4" s="23" t="s">
        <v>57</v>
      </c>
      <c r="E4" s="23" t="s">
        <v>58</v>
      </c>
      <c r="F4" s="23" t="s">
        <v>53</v>
      </c>
      <c r="G4" s="23" t="s">
        <v>54</v>
      </c>
      <c r="H4" s="23" t="s">
        <v>55</v>
      </c>
      <c r="I4" s="25" t="s">
        <v>56</v>
      </c>
    </row>
    <row r="5" spans="2:9" ht="17.25" customHeight="1" thickTop="1" x14ac:dyDescent="0.2">
      <c r="B5" s="50">
        <v>1</v>
      </c>
      <c r="C5" s="51" t="str">
        <f>IF(Entregables!C5="","",Entregables!C5)</f>
        <v>ETAPA DE ANÁLISIS</v>
      </c>
      <c r="D5" s="52">
        <f ca="1">IF(C5="","",SUMIF('Asignacion Recursos Horas'!$C$5:$K$173,C5,'Asignacion Recursos Horas'!$K$5:$K$173))</f>
        <v>29793942</v>
      </c>
      <c r="E5" s="52">
        <f ca="1">IF(C5="","",SUMIF('Asignación Recursos Global'!$C$5:$H$80,C5,'Asignación Recursos Global'!$H$5:$H$80))</f>
        <v>3075440</v>
      </c>
      <c r="F5" s="53">
        <f ca="1">IF(C5="","",D5+E5)</f>
        <v>32869382</v>
      </c>
      <c r="G5" s="52">
        <f ca="1">IF(C5="","",SUMIF('Ejecución Presupuestal'!$C$5:$F$56,C5,'Ejecución Presupuestal'!$F$5:$F$56))</f>
        <v>0</v>
      </c>
      <c r="H5" s="53">
        <f ca="1">IF(C5="","",F5-G5)</f>
        <v>32869382</v>
      </c>
      <c r="I5" s="54">
        <f ca="1">IFERROR(G5/F5,"")</f>
        <v>0</v>
      </c>
    </row>
    <row r="6" spans="2:9" ht="17.25" customHeight="1" x14ac:dyDescent="0.2">
      <c r="B6" s="55">
        <v>2</v>
      </c>
      <c r="C6" s="56" t="str">
        <f>IF(Entregables!C6="","",Entregables!C6)</f>
        <v>ETAPA DE DISEÑO</v>
      </c>
      <c r="D6" s="57">
        <f ca="1">IF(C6="","",SUMIF('Asignacion Recursos Horas'!$C$5:$K$173,C6,'Asignacion Recursos Horas'!$K$5:$K$173))</f>
        <v>36466152</v>
      </c>
      <c r="E6" s="57">
        <f ca="1">IF(C6="","",SUMIF('Asignación Recursos Global'!$C$5:$H$80,C6,'Asignación Recursos Global'!$H$5:$H$80))</f>
        <v>12184360</v>
      </c>
      <c r="F6" s="58">
        <f t="shared" ref="F6:F13" ca="1" si="0">IF(C6="","",D6+E6)</f>
        <v>48650512</v>
      </c>
      <c r="G6" s="57">
        <f ca="1">IF(C6="","",SUMIF('Ejecución Presupuestal'!$C$5:$F$56,C6,'Ejecución Presupuestal'!$F$5:$F$56))</f>
        <v>0</v>
      </c>
      <c r="H6" s="58">
        <f t="shared" ref="H6:H13" ca="1" si="1">IF(C6="","",F6-G6)</f>
        <v>48650512</v>
      </c>
      <c r="I6" s="59">
        <f t="shared" ref="I6:I13" ca="1" si="2">IFERROR(G6/F6,"")</f>
        <v>0</v>
      </c>
    </row>
    <row r="7" spans="2:9" ht="17.25" customHeight="1" x14ac:dyDescent="0.2">
      <c r="B7" s="55">
        <v>3</v>
      </c>
      <c r="C7" s="56" t="str">
        <f>IF(Entregables!C7="","",Entregables!C7)</f>
        <v>ETAPA DE DESARROLLO</v>
      </c>
      <c r="D7" s="57">
        <f ca="1">IF(C7="","",SUMIF('Asignacion Recursos Horas'!$C$5:$K$173,C7,'Asignacion Recursos Horas'!$K$5:$K$173))</f>
        <v>92942986</v>
      </c>
      <c r="E7" s="57">
        <f ca="1">IF(C7="","",SUMIF('Asignación Recursos Global'!$C$5:$H$80,C7,'Asignación Recursos Global'!$H$5:$H$80))</f>
        <v>11231080</v>
      </c>
      <c r="F7" s="58">
        <f t="shared" ca="1" si="0"/>
        <v>104174066</v>
      </c>
      <c r="G7" s="57">
        <f ca="1">IF(C7="","",SUMIF('Ejecución Presupuestal'!$C$5:$F$56,C7,'Ejecución Presupuestal'!$F$5:$F$56))</f>
        <v>0</v>
      </c>
      <c r="H7" s="58">
        <f t="shared" ca="1" si="1"/>
        <v>104174066</v>
      </c>
      <c r="I7" s="59">
        <f t="shared" ca="1" si="2"/>
        <v>0</v>
      </c>
    </row>
    <row r="8" spans="2:9" ht="17.25" customHeight="1" x14ac:dyDescent="0.2">
      <c r="B8" s="55">
        <v>4</v>
      </c>
      <c r="C8" s="56" t="str">
        <f>IF(Entregables!C8="","",Entregables!C8)</f>
        <v>ETAPA DE PRUEBAS</v>
      </c>
      <c r="D8" s="57">
        <f ca="1">IF(C8="","",SUMIF('Asignacion Recursos Horas'!$C$5:$K$173,C8,'Asignacion Recursos Horas'!$K$5:$K$173))</f>
        <v>2822521</v>
      </c>
      <c r="E8" s="57">
        <f ca="1">IF(C8="","",SUMIF('Asignación Recursos Global'!$C$5:$H$80,C8,'Asignación Recursos Global'!$H$5:$H$80))</f>
        <v>4468880</v>
      </c>
      <c r="F8" s="58">
        <f t="shared" ca="1" si="0"/>
        <v>7291401</v>
      </c>
      <c r="G8" s="57">
        <f ca="1">IF(C8="","",SUMIF('Ejecución Presupuestal'!$C$5:$F$56,C8,'Ejecución Presupuestal'!$F$5:$F$56))</f>
        <v>0</v>
      </c>
      <c r="H8" s="58">
        <f t="shared" ca="1" si="1"/>
        <v>7291401</v>
      </c>
      <c r="I8" s="59">
        <f t="shared" ca="1" si="2"/>
        <v>0</v>
      </c>
    </row>
    <row r="9" spans="2:9" ht="17.25" customHeight="1" x14ac:dyDescent="0.2">
      <c r="B9" s="55">
        <v>5</v>
      </c>
      <c r="C9" s="56" t="str">
        <f>IF(Entregables!C9="","",Entregables!C9)</f>
        <v>ETAPA DE AJUSTES</v>
      </c>
      <c r="D9" s="57">
        <f ca="1">IF(C9="","",SUMIF('Asignacion Recursos Horas'!$C$5:$K$173,C9,'Asignacion Recursos Horas'!$K$5:$K$173))</f>
        <v>11797222</v>
      </c>
      <c r="E9" s="57">
        <f ca="1">IF(C9="","",SUMIF('Asignación Recursos Global'!$C$5:$H$80,C9,'Asignación Recursos Global'!$H$5:$H$80))</f>
        <v>5008880</v>
      </c>
      <c r="F9" s="58">
        <f t="shared" ca="1" si="0"/>
        <v>16806102</v>
      </c>
      <c r="G9" s="57">
        <f ca="1">IF(C9="","",SUMIF('Ejecución Presupuestal'!$C$5:$F$56,C9,'Ejecución Presupuestal'!$F$5:$F$56))</f>
        <v>0</v>
      </c>
      <c r="H9" s="58">
        <f t="shared" ca="1" si="1"/>
        <v>16806102</v>
      </c>
      <c r="I9" s="59">
        <f t="shared" ca="1" si="2"/>
        <v>0</v>
      </c>
    </row>
    <row r="10" spans="2:9" ht="17.25" customHeight="1" x14ac:dyDescent="0.2">
      <c r="B10" s="55">
        <v>6</v>
      </c>
      <c r="C10" s="56" t="str">
        <f>IF(Entregables!C10="","",Entregables!C10)</f>
        <v>ETAPA DE DESPLIEGUE</v>
      </c>
      <c r="D10" s="57">
        <f ca="1">IF(C10="","",SUMIF('Asignacion Recursos Horas'!$C$5:$K$173,C10,'Asignacion Recursos Horas'!$K$5:$K$173))</f>
        <v>22731583</v>
      </c>
      <c r="E10" s="57">
        <f ca="1">IF(C10="","",SUMIF('Asignación Recursos Global'!$C$5:$H$80,C10,'Asignación Recursos Global'!$H$5:$H$80))</f>
        <v>5697760</v>
      </c>
      <c r="F10" s="58">
        <f t="shared" ca="1" si="0"/>
        <v>28429343</v>
      </c>
      <c r="G10" s="57">
        <f ca="1">IF(C10="","",SUMIF('Ejecución Presupuestal'!$C$5:$F$56,C10,'Ejecución Presupuestal'!$F$5:$F$56))</f>
        <v>0</v>
      </c>
      <c r="H10" s="58">
        <f t="shared" ca="1" si="1"/>
        <v>28429343</v>
      </c>
      <c r="I10" s="59">
        <f t="shared" ca="1" si="2"/>
        <v>0</v>
      </c>
    </row>
    <row r="11" spans="2:9" ht="17.25" customHeight="1" x14ac:dyDescent="0.2">
      <c r="B11" s="55">
        <v>7</v>
      </c>
      <c r="C11" s="56" t="str">
        <f>IF(Entregables!C11="","",Entregables!C11)</f>
        <v>ETAPA DE CIERRE</v>
      </c>
      <c r="D11" s="57">
        <f ca="1">IF(C11="","",SUMIF('Asignacion Recursos Horas'!$C$5:$K$173,C11,'Asignacion Recursos Horas'!$K$5:$K$173))</f>
        <v>10066916</v>
      </c>
      <c r="E11" s="57">
        <f ca="1">IF(C11="","",SUMIF('Asignación Recursos Global'!$C$5:$H$80,C11,'Asignación Recursos Global'!$H$5:$H$80))</f>
        <v>6908840</v>
      </c>
      <c r="F11" s="58">
        <f t="shared" ca="1" si="0"/>
        <v>16975756</v>
      </c>
      <c r="G11" s="57">
        <f ca="1">IF(C11="","",SUMIF('Ejecución Presupuestal'!$C$5:$F$56,C11,'Ejecución Presupuestal'!$F$5:$F$56))</f>
        <v>0</v>
      </c>
      <c r="H11" s="58">
        <f t="shared" ca="1" si="1"/>
        <v>16975756</v>
      </c>
      <c r="I11" s="59">
        <f t="shared" ca="1" si="2"/>
        <v>0</v>
      </c>
    </row>
    <row r="12" spans="2:9" ht="17.25" customHeight="1" x14ac:dyDescent="0.2">
      <c r="B12" s="55">
        <v>8</v>
      </c>
      <c r="C12" s="56" t="str">
        <f>IF(Entregables!C12="","",Entregables!C12)</f>
        <v/>
      </c>
      <c r="D12" s="57" t="str">
        <f>IF(C12="","",SUMIF('Asignacion Recursos Horas'!$C$5:$K$173,C12,'Asignacion Recursos Horas'!$K$5:$K$173))</f>
        <v/>
      </c>
      <c r="E12" s="57" t="str">
        <f>IF(C12="","",SUMIF('Asignación Recursos Global'!$C$5:$H$80,C12,'Asignación Recursos Global'!$H$5:$H$80))</f>
        <v/>
      </c>
      <c r="F12" s="58" t="str">
        <f t="shared" si="0"/>
        <v/>
      </c>
      <c r="G12" s="57" t="str">
        <f>IF(C12="","",SUMIF('Ejecución Presupuestal'!$C$5:$F$56,C12,'Ejecución Presupuestal'!$F$5:$F$56))</f>
        <v/>
      </c>
      <c r="H12" s="58" t="str">
        <f t="shared" si="1"/>
        <v/>
      </c>
      <c r="I12" s="59" t="str">
        <f t="shared" si="2"/>
        <v/>
      </c>
    </row>
    <row r="13" spans="2:9" ht="17.25" customHeight="1" thickBot="1" x14ac:dyDescent="0.25">
      <c r="B13" s="60">
        <v>9</v>
      </c>
      <c r="C13" s="61" t="str">
        <f>IF(Entregables!C13="","",Entregables!C13)</f>
        <v/>
      </c>
      <c r="D13" s="62" t="str">
        <f>IF(C13="","",SUMIF('Asignacion Recursos Horas'!$C$5:$K$173,C13,'Asignacion Recursos Horas'!$K$5:$K$173))</f>
        <v/>
      </c>
      <c r="E13" s="62" t="str">
        <f>IF(C13="","",SUMIF('Asignación Recursos Global'!$C$5:$H$80,C13,'Asignación Recursos Global'!$H$5:$H$80))</f>
        <v/>
      </c>
      <c r="F13" s="110" t="str">
        <f t="shared" si="0"/>
        <v/>
      </c>
      <c r="G13" s="62" t="str">
        <f>IF(C13="","",SUMIF('Ejecución Presupuestal'!$C$5:$F$56,C13,'Ejecución Presupuestal'!$F$5:$F$56))</f>
        <v/>
      </c>
      <c r="H13" s="110" t="str">
        <f t="shared" si="1"/>
        <v/>
      </c>
      <c r="I13" s="111" t="str">
        <f t="shared" si="2"/>
        <v/>
      </c>
    </row>
    <row r="14" spans="2:9" ht="18.75" customHeight="1" thickBot="1" x14ac:dyDescent="0.25">
      <c r="B14" s="63"/>
      <c r="C14" s="63"/>
      <c r="D14" s="63"/>
      <c r="E14" s="107" t="s">
        <v>117</v>
      </c>
      <c r="F14" s="108">
        <f ca="1">SUM(F5:F13)</f>
        <v>255196562</v>
      </c>
      <c r="G14" s="108">
        <f ca="1">SUM(G5:G13)</f>
        <v>0</v>
      </c>
      <c r="H14" s="108">
        <f ca="1">SUM(H5:H13)</f>
        <v>255196562</v>
      </c>
      <c r="I14" s="109">
        <f ca="1">G14/F14</f>
        <v>0</v>
      </c>
    </row>
    <row r="15" spans="2:9" ht="15" x14ac:dyDescent="0.25">
      <c r="B15"/>
      <c r="C15"/>
      <c r="D15"/>
      <c r="F15" s="106"/>
    </row>
    <row r="16" spans="2:9" ht="15" x14ac:dyDescent="0.25">
      <c r="B16"/>
      <c r="C16"/>
      <c r="D16"/>
    </row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s="64" customFormat="1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</sheetData>
  <mergeCells count="1">
    <mergeCell ref="B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X59"/>
  <sheetViews>
    <sheetView showGridLines="0" workbookViewId="0">
      <selection activeCell="D7" sqref="D7"/>
    </sheetView>
  </sheetViews>
  <sheetFormatPr baseColWidth="10" defaultColWidth="0" defaultRowHeight="12.75" zeroHeight="1" x14ac:dyDescent="0.25"/>
  <cols>
    <col min="1" max="1" width="4.140625" style="1" customWidth="1"/>
    <col min="2" max="2" width="7.7109375" style="1" customWidth="1"/>
    <col min="3" max="3" width="28.5703125" style="1" customWidth="1"/>
    <col min="4" max="4" width="24.140625" style="1" customWidth="1"/>
    <col min="5" max="5" width="11.140625" style="12" customWidth="1"/>
    <col min="6" max="6" width="18.5703125" style="1" customWidth="1"/>
    <col min="7" max="7" width="30.85546875" style="1" customWidth="1"/>
    <col min="8" max="8" width="4.5703125" style="1" customWidth="1"/>
    <col min="9" max="9" width="3" style="33" customWidth="1"/>
    <col min="10" max="16378" width="0" style="1" hidden="1"/>
    <col min="16379" max="16384" width="11.42578125" style="1" hidden="1"/>
  </cols>
  <sheetData>
    <row r="1" spans="2:7 16378:16378" ht="13.5" thickBot="1" x14ac:dyDescent="0.3"/>
    <row r="2" spans="2:7 16378:16378" ht="13.5" thickBot="1" x14ac:dyDescent="0.3">
      <c r="B2" s="115" t="s">
        <v>115</v>
      </c>
      <c r="C2" s="116"/>
      <c r="D2" s="116"/>
      <c r="E2" s="116"/>
      <c r="F2" s="116"/>
      <c r="G2" s="117"/>
    </row>
    <row r="3" spans="2:7 16378:16378" ht="4.5" customHeight="1" thickBot="1" x14ac:dyDescent="0.3"/>
    <row r="4" spans="2:7 16378:16378" ht="13.5" thickBot="1" x14ac:dyDescent="0.3">
      <c r="B4" s="24" t="s">
        <v>44</v>
      </c>
      <c r="C4" s="23" t="s">
        <v>8</v>
      </c>
      <c r="D4" s="23" t="s">
        <v>51</v>
      </c>
      <c r="E4" s="23" t="s">
        <v>61</v>
      </c>
      <c r="F4" s="23" t="s">
        <v>60</v>
      </c>
      <c r="G4" s="25" t="s">
        <v>59</v>
      </c>
      <c r="XEX4" s="11" t="s">
        <v>61</v>
      </c>
    </row>
    <row r="5" spans="2:7 16378:16378" ht="15.75" customHeight="1" thickTop="1" x14ac:dyDescent="0.25">
      <c r="B5" s="35"/>
      <c r="C5" s="38" t="str">
        <f>IFERROR(VLOOKUP(B5,Actividades!$B$5:$C$42,2,0),"")</f>
        <v/>
      </c>
      <c r="D5" s="38" t="str">
        <f>IFERROR(VLOOKUP(B5,Actividades!$B$5:$D$42,3,0),"")</f>
        <v/>
      </c>
      <c r="E5" s="41"/>
      <c r="F5" s="42"/>
      <c r="G5" s="43"/>
      <c r="XEX5" s="1" t="s">
        <v>62</v>
      </c>
    </row>
    <row r="6" spans="2:7 16378:16378" ht="15.75" customHeight="1" x14ac:dyDescent="0.25">
      <c r="B6" s="36"/>
      <c r="C6" s="39" t="str">
        <f>IFERROR(VLOOKUP(B6,Actividades!$B$5:$C$42,2,0),"")</f>
        <v/>
      </c>
      <c r="D6" s="39" t="str">
        <f>IFERROR(VLOOKUP(B6,Actividades!$B$5:$D$42,3,0),"")</f>
        <v/>
      </c>
      <c r="E6" s="44"/>
      <c r="F6" s="45"/>
      <c r="G6" s="46"/>
      <c r="XEX6" s="1" t="s">
        <v>63</v>
      </c>
    </row>
    <row r="7" spans="2:7 16378:16378" ht="15.75" customHeight="1" x14ac:dyDescent="0.25">
      <c r="B7" s="36"/>
      <c r="C7" s="39" t="str">
        <f>IFERROR(VLOOKUP(B7,Actividades!$B$5:$C$42,2,0),"")</f>
        <v/>
      </c>
      <c r="D7" s="39" t="str">
        <f>IFERROR(VLOOKUP(B7,Actividades!$B$5:$D$42,3,0),"")</f>
        <v/>
      </c>
      <c r="E7" s="44"/>
      <c r="F7" s="45"/>
      <c r="G7" s="46"/>
      <c r="XEX7" s="1" t="s">
        <v>64</v>
      </c>
    </row>
    <row r="8" spans="2:7 16378:16378" ht="15.75" customHeight="1" x14ac:dyDescent="0.25">
      <c r="B8" s="36"/>
      <c r="C8" s="39" t="str">
        <f>IFERROR(VLOOKUP(B8,Actividades!$B$5:$C$42,2,0),"")</f>
        <v/>
      </c>
      <c r="D8" s="39" t="str">
        <f>IFERROR(VLOOKUP(B8,Actividades!$B$5:$D$42,3,0),"")</f>
        <v/>
      </c>
      <c r="E8" s="44"/>
      <c r="F8" s="45"/>
      <c r="G8" s="46"/>
      <c r="XEX8" s="1" t="s">
        <v>65</v>
      </c>
    </row>
    <row r="9" spans="2:7 16378:16378" ht="15.75" customHeight="1" x14ac:dyDescent="0.25">
      <c r="B9" s="36"/>
      <c r="C9" s="39" t="str">
        <f>IFERROR(VLOOKUP(B9,Actividades!$B$5:$C$42,2,0),"")</f>
        <v/>
      </c>
      <c r="D9" s="39" t="str">
        <f>IFERROR(VLOOKUP(B9,Actividades!$B$5:$D$42,3,0),"")</f>
        <v/>
      </c>
      <c r="E9" s="44"/>
      <c r="F9" s="45"/>
      <c r="G9" s="46"/>
      <c r="XEX9" s="1" t="s">
        <v>66</v>
      </c>
    </row>
    <row r="10" spans="2:7 16378:16378" ht="15.75" customHeight="1" x14ac:dyDescent="0.25">
      <c r="B10" s="36"/>
      <c r="C10" s="39" t="str">
        <f>IFERROR(VLOOKUP(B10,Actividades!$B$5:$C$42,2,0),"")</f>
        <v/>
      </c>
      <c r="D10" s="39" t="str">
        <f>IFERROR(VLOOKUP(B10,Actividades!$B$5:$D$42,3,0),"")</f>
        <v/>
      </c>
      <c r="E10" s="44"/>
      <c r="F10" s="45"/>
      <c r="G10" s="46"/>
      <c r="XEX10" s="1" t="s">
        <v>67</v>
      </c>
    </row>
    <row r="11" spans="2:7 16378:16378" ht="15.75" customHeight="1" x14ac:dyDescent="0.25">
      <c r="B11" s="36"/>
      <c r="C11" s="39" t="str">
        <f>IFERROR(VLOOKUP(B11,Actividades!$B$5:$C$42,2,0),"")</f>
        <v/>
      </c>
      <c r="D11" s="39" t="str">
        <f>IFERROR(VLOOKUP(B11,Actividades!$B$5:$D$42,3,0),"")</f>
        <v/>
      </c>
      <c r="E11" s="44"/>
      <c r="F11" s="45"/>
      <c r="G11" s="46"/>
      <c r="XEX11" s="1" t="s">
        <v>68</v>
      </c>
    </row>
    <row r="12" spans="2:7 16378:16378" ht="15.75" customHeight="1" x14ac:dyDescent="0.25">
      <c r="B12" s="36"/>
      <c r="C12" s="39" t="str">
        <f>IFERROR(VLOOKUP(B12,Actividades!$B$5:$C$42,2,0),"")</f>
        <v/>
      </c>
      <c r="D12" s="39" t="str">
        <f>IFERROR(VLOOKUP(B12,Actividades!$B$5:$D$42,3,0),"")</f>
        <v/>
      </c>
      <c r="E12" s="44"/>
      <c r="F12" s="45"/>
      <c r="G12" s="46"/>
      <c r="XEX12" s="1" t="s">
        <v>69</v>
      </c>
    </row>
    <row r="13" spans="2:7 16378:16378" ht="15.75" customHeight="1" x14ac:dyDescent="0.25">
      <c r="B13" s="36"/>
      <c r="C13" s="39" t="str">
        <f>IFERROR(VLOOKUP(B13,Actividades!$B$5:$C$42,2,0),"")</f>
        <v/>
      </c>
      <c r="D13" s="39" t="str">
        <f>IFERROR(VLOOKUP(B13,Actividades!$B$5:$D$42,3,0),"")</f>
        <v/>
      </c>
      <c r="E13" s="44"/>
      <c r="F13" s="45"/>
      <c r="G13" s="46"/>
      <c r="XEX13" s="1" t="s">
        <v>70</v>
      </c>
    </row>
    <row r="14" spans="2:7 16378:16378" ht="15.75" customHeight="1" x14ac:dyDescent="0.25">
      <c r="B14" s="36"/>
      <c r="C14" s="39" t="str">
        <f>IFERROR(VLOOKUP(B14,Actividades!$B$5:$C$42,2,0),"")</f>
        <v/>
      </c>
      <c r="D14" s="39" t="str">
        <f>IFERROR(VLOOKUP(B14,Actividades!$B$5:$D$42,3,0),"")</f>
        <v/>
      </c>
      <c r="E14" s="44"/>
      <c r="F14" s="45"/>
      <c r="G14" s="46"/>
      <c r="XEX14" s="1" t="s">
        <v>71</v>
      </c>
    </row>
    <row r="15" spans="2:7 16378:16378" ht="15.75" customHeight="1" x14ac:dyDescent="0.25">
      <c r="B15" s="36"/>
      <c r="C15" s="39" t="str">
        <f>IFERROR(VLOOKUP(B15,Actividades!$B$5:$C$42,2,0),"")</f>
        <v/>
      </c>
      <c r="D15" s="39" t="str">
        <f>IFERROR(VLOOKUP(B15,Actividades!$B$5:$D$42,3,0),"")</f>
        <v/>
      </c>
      <c r="E15" s="44"/>
      <c r="F15" s="45"/>
      <c r="G15" s="46"/>
      <c r="XEX15" s="1" t="s">
        <v>72</v>
      </c>
    </row>
    <row r="16" spans="2:7 16378:16378" ht="15.75" customHeight="1" x14ac:dyDescent="0.25">
      <c r="B16" s="36"/>
      <c r="C16" s="39" t="str">
        <f>IFERROR(VLOOKUP(B16,Actividades!$B$5:$C$42,2,0),"")</f>
        <v/>
      </c>
      <c r="D16" s="39" t="str">
        <f>IFERROR(VLOOKUP(B16,Actividades!$B$5:$D$42,3,0),"")</f>
        <v/>
      </c>
      <c r="E16" s="44"/>
      <c r="F16" s="45"/>
      <c r="G16" s="46"/>
      <c r="XEX16" s="1" t="s">
        <v>73</v>
      </c>
    </row>
    <row r="17" spans="2:7 16378:16378" ht="15.75" customHeight="1" x14ac:dyDescent="0.25">
      <c r="B17" s="36"/>
      <c r="C17" s="39" t="str">
        <f>IFERROR(VLOOKUP(B17,Actividades!$B$5:$C$42,2,0),"")</f>
        <v/>
      </c>
      <c r="D17" s="39" t="str">
        <f>IFERROR(VLOOKUP(B17,Actividades!$B$5:$D$42,3,0),"")</f>
        <v/>
      </c>
      <c r="E17" s="44"/>
      <c r="F17" s="45"/>
      <c r="G17" s="46"/>
      <c r="XEX17" s="1" t="s">
        <v>74</v>
      </c>
    </row>
    <row r="18" spans="2:7 16378:16378" ht="15.75" customHeight="1" x14ac:dyDescent="0.25">
      <c r="B18" s="36"/>
      <c r="C18" s="39" t="str">
        <f>IFERROR(VLOOKUP(B18,Actividades!$B$5:$C$42,2,0),"")</f>
        <v/>
      </c>
      <c r="D18" s="39" t="str">
        <f>IFERROR(VLOOKUP(B18,Actividades!$B$5:$D$42,3,0),"")</f>
        <v/>
      </c>
      <c r="E18" s="44"/>
      <c r="F18" s="45"/>
      <c r="G18" s="46"/>
      <c r="XEX18" s="1" t="s">
        <v>75</v>
      </c>
    </row>
    <row r="19" spans="2:7 16378:16378" ht="15.75" customHeight="1" x14ac:dyDescent="0.25">
      <c r="B19" s="36"/>
      <c r="C19" s="39" t="str">
        <f>IFERROR(VLOOKUP(B19,Actividades!$B$5:$C$42,2,0),"")</f>
        <v/>
      </c>
      <c r="D19" s="39" t="str">
        <f>IFERROR(VLOOKUP(B19,Actividades!$B$5:$D$42,3,0),"")</f>
        <v/>
      </c>
      <c r="E19" s="44"/>
      <c r="F19" s="45"/>
      <c r="G19" s="46"/>
      <c r="XEX19" s="1" t="s">
        <v>76</v>
      </c>
    </row>
    <row r="20" spans="2:7 16378:16378" ht="15.75" customHeight="1" x14ac:dyDescent="0.25">
      <c r="B20" s="36"/>
      <c r="C20" s="39" t="str">
        <f>IFERROR(VLOOKUP(B20,Actividades!$B$5:$C$42,2,0),"")</f>
        <v/>
      </c>
      <c r="D20" s="39" t="str">
        <f>IFERROR(VLOOKUP(B20,Actividades!$B$5:$D$42,3,0),"")</f>
        <v/>
      </c>
      <c r="E20" s="44"/>
      <c r="F20" s="45"/>
      <c r="G20" s="46"/>
      <c r="XEX20" s="1" t="s">
        <v>77</v>
      </c>
    </row>
    <row r="21" spans="2:7 16378:16378" ht="15.75" customHeight="1" x14ac:dyDescent="0.25">
      <c r="B21" s="36"/>
      <c r="C21" s="39" t="str">
        <f>IFERROR(VLOOKUP(B21,Actividades!$B$5:$C$42,2,0),"")</f>
        <v/>
      </c>
      <c r="D21" s="39" t="str">
        <f>IFERROR(VLOOKUP(B21,Actividades!$B$5:$D$42,3,0),"")</f>
        <v/>
      </c>
      <c r="E21" s="44"/>
      <c r="F21" s="45"/>
      <c r="G21" s="46"/>
      <c r="XEX21" s="1" t="s">
        <v>78</v>
      </c>
    </row>
    <row r="22" spans="2:7 16378:16378" ht="15.75" customHeight="1" x14ac:dyDescent="0.25">
      <c r="B22" s="36"/>
      <c r="C22" s="39" t="str">
        <f>IFERROR(VLOOKUP(B22,Actividades!$B$5:$C$42,2,0),"")</f>
        <v/>
      </c>
      <c r="D22" s="39" t="str">
        <f>IFERROR(VLOOKUP(B22,Actividades!$B$5:$D$42,3,0),"")</f>
        <v/>
      </c>
      <c r="E22" s="44"/>
      <c r="F22" s="45"/>
      <c r="G22" s="46"/>
      <c r="XEX22" s="1" t="s">
        <v>79</v>
      </c>
    </row>
    <row r="23" spans="2:7 16378:16378" ht="15.75" customHeight="1" x14ac:dyDescent="0.25">
      <c r="B23" s="36"/>
      <c r="C23" s="39" t="str">
        <f>IFERROR(VLOOKUP(B23,Actividades!$B$5:$C$42,2,0),"")</f>
        <v/>
      </c>
      <c r="D23" s="39" t="str">
        <f>IFERROR(VLOOKUP(B23,Actividades!$B$5:$D$42,3,0),"")</f>
        <v/>
      </c>
      <c r="E23" s="44"/>
      <c r="F23" s="45"/>
      <c r="G23" s="46"/>
      <c r="XEX23" s="1" t="s">
        <v>80</v>
      </c>
    </row>
    <row r="24" spans="2:7 16378:16378" ht="15.75" customHeight="1" x14ac:dyDescent="0.25">
      <c r="B24" s="36"/>
      <c r="C24" s="39" t="str">
        <f>IFERROR(VLOOKUP(B24,Actividades!$B$5:$C$42,2,0),"")</f>
        <v/>
      </c>
      <c r="D24" s="39" t="str">
        <f>IFERROR(VLOOKUP(B24,Actividades!$B$5:$D$42,3,0),"")</f>
        <v/>
      </c>
      <c r="E24" s="44"/>
      <c r="F24" s="45"/>
      <c r="G24" s="46"/>
      <c r="XEX24" s="1" t="s">
        <v>81</v>
      </c>
    </row>
    <row r="25" spans="2:7 16378:16378" ht="15.75" customHeight="1" x14ac:dyDescent="0.25">
      <c r="B25" s="36"/>
      <c r="C25" s="39" t="str">
        <f>IFERROR(VLOOKUP(B25,Actividades!$B$5:$C$42,2,0),"")</f>
        <v/>
      </c>
      <c r="D25" s="39" t="str">
        <f>IFERROR(VLOOKUP(B25,Actividades!$B$5:$D$42,3,0),"")</f>
        <v/>
      </c>
      <c r="E25" s="44"/>
      <c r="F25" s="45"/>
      <c r="G25" s="46"/>
      <c r="XEX25" s="1" t="s">
        <v>82</v>
      </c>
    </row>
    <row r="26" spans="2:7 16378:16378" ht="15.75" customHeight="1" x14ac:dyDescent="0.25">
      <c r="B26" s="36"/>
      <c r="C26" s="39" t="str">
        <f>IFERROR(VLOOKUP(B26,Actividades!$B$5:$C$42,2,0),"")</f>
        <v/>
      </c>
      <c r="D26" s="39" t="str">
        <f>IFERROR(VLOOKUP(B26,Actividades!$B$5:$D$42,3,0),"")</f>
        <v/>
      </c>
      <c r="E26" s="44"/>
      <c r="F26" s="45"/>
      <c r="G26" s="46"/>
      <c r="XEX26" s="1" t="s">
        <v>83</v>
      </c>
    </row>
    <row r="27" spans="2:7 16378:16378" ht="15.75" customHeight="1" x14ac:dyDescent="0.25">
      <c r="B27" s="36"/>
      <c r="C27" s="39" t="str">
        <f>IFERROR(VLOOKUP(B27,Actividades!$B$5:$C$42,2,0),"")</f>
        <v/>
      </c>
      <c r="D27" s="39" t="str">
        <f>IFERROR(VLOOKUP(B27,Actividades!$B$5:$D$42,3,0),"")</f>
        <v/>
      </c>
      <c r="E27" s="44"/>
      <c r="F27" s="45"/>
      <c r="G27" s="46"/>
      <c r="XEX27" s="1" t="s">
        <v>84</v>
      </c>
    </row>
    <row r="28" spans="2:7 16378:16378" ht="15.75" customHeight="1" x14ac:dyDescent="0.25">
      <c r="B28" s="36"/>
      <c r="C28" s="39" t="str">
        <f>IFERROR(VLOOKUP(B28,Actividades!$B$5:$C$42,2,0),"")</f>
        <v/>
      </c>
      <c r="D28" s="39" t="str">
        <f>IFERROR(VLOOKUP(B28,Actividades!$B$5:$D$42,3,0),"")</f>
        <v/>
      </c>
      <c r="E28" s="44"/>
      <c r="F28" s="45"/>
      <c r="G28" s="46"/>
      <c r="XEX28" s="1" t="s">
        <v>85</v>
      </c>
    </row>
    <row r="29" spans="2:7 16378:16378" ht="15.75" customHeight="1" x14ac:dyDescent="0.25">
      <c r="B29" s="36"/>
      <c r="C29" s="39" t="str">
        <f>IFERROR(VLOOKUP(B29,Actividades!$B$5:$C$42,2,0),"")</f>
        <v/>
      </c>
      <c r="D29" s="39" t="str">
        <f>IFERROR(VLOOKUP(B29,Actividades!$B$5:$D$42,3,0),"")</f>
        <v/>
      </c>
      <c r="E29" s="44"/>
      <c r="F29" s="45"/>
      <c r="G29" s="46"/>
      <c r="XEX29" s="1" t="s">
        <v>86</v>
      </c>
    </row>
    <row r="30" spans="2:7 16378:16378" ht="15.75" customHeight="1" x14ac:dyDescent="0.25">
      <c r="B30" s="36"/>
      <c r="C30" s="39" t="str">
        <f>IFERROR(VLOOKUP(B30,Actividades!$B$5:$C$42,2,0),"")</f>
        <v/>
      </c>
      <c r="D30" s="39" t="str">
        <f>IFERROR(VLOOKUP(B30,Actividades!$B$5:$D$42,3,0),"")</f>
        <v/>
      </c>
      <c r="E30" s="44"/>
      <c r="F30" s="45"/>
      <c r="G30" s="46"/>
      <c r="XEX30" s="1" t="s">
        <v>87</v>
      </c>
    </row>
    <row r="31" spans="2:7 16378:16378" ht="15.75" customHeight="1" x14ac:dyDescent="0.25">
      <c r="B31" s="36"/>
      <c r="C31" s="39" t="str">
        <f>IFERROR(VLOOKUP(B31,Actividades!$B$5:$C$42,2,0),"")</f>
        <v/>
      </c>
      <c r="D31" s="39" t="str">
        <f>IFERROR(VLOOKUP(B31,Actividades!$B$5:$D$42,3,0),"")</f>
        <v/>
      </c>
      <c r="E31" s="44"/>
      <c r="F31" s="45"/>
      <c r="G31" s="46"/>
      <c r="XEX31" s="1" t="s">
        <v>88</v>
      </c>
    </row>
    <row r="32" spans="2:7 16378:16378" ht="15.75" customHeight="1" x14ac:dyDescent="0.25">
      <c r="B32" s="36"/>
      <c r="C32" s="39" t="str">
        <f>IFERROR(VLOOKUP(B32,Actividades!$B$5:$C$42,2,0),"")</f>
        <v/>
      </c>
      <c r="D32" s="39" t="str">
        <f>IFERROR(VLOOKUP(B32,Actividades!$B$5:$D$42,3,0),"")</f>
        <v/>
      </c>
      <c r="E32" s="44"/>
      <c r="F32" s="45"/>
      <c r="G32" s="46"/>
      <c r="XEX32" s="1" t="s">
        <v>89</v>
      </c>
    </row>
    <row r="33" spans="2:7 16378:16378" ht="15.75" customHeight="1" x14ac:dyDescent="0.25">
      <c r="B33" s="36"/>
      <c r="C33" s="39" t="str">
        <f>IFERROR(VLOOKUP(B33,Actividades!$B$5:$C$42,2,0),"")</f>
        <v/>
      </c>
      <c r="D33" s="39" t="str">
        <f>IFERROR(VLOOKUP(B33,Actividades!$B$5:$D$42,3,0),"")</f>
        <v/>
      </c>
      <c r="E33" s="44"/>
      <c r="F33" s="45"/>
      <c r="G33" s="46"/>
      <c r="XEX33" s="1" t="s">
        <v>90</v>
      </c>
    </row>
    <row r="34" spans="2:7 16378:16378" ht="15.75" customHeight="1" x14ac:dyDescent="0.25">
      <c r="B34" s="36"/>
      <c r="C34" s="39" t="str">
        <f>IFERROR(VLOOKUP(B34,Actividades!$B$5:$C$42,2,0),"")</f>
        <v/>
      </c>
      <c r="D34" s="39" t="str">
        <f>IFERROR(VLOOKUP(B34,Actividades!$B$5:$D$42,3,0),"")</f>
        <v/>
      </c>
      <c r="E34" s="44"/>
      <c r="F34" s="45"/>
      <c r="G34" s="46"/>
      <c r="XEX34" s="1" t="s">
        <v>91</v>
      </c>
    </row>
    <row r="35" spans="2:7 16378:16378" ht="15.75" customHeight="1" x14ac:dyDescent="0.25">
      <c r="B35" s="36"/>
      <c r="C35" s="39" t="str">
        <f>IFERROR(VLOOKUP(B35,Actividades!$B$5:$C$42,2,0),"")</f>
        <v/>
      </c>
      <c r="D35" s="39" t="str">
        <f>IFERROR(VLOOKUP(B35,Actividades!$B$5:$D$42,3,0),"")</f>
        <v/>
      </c>
      <c r="E35" s="44"/>
      <c r="F35" s="45"/>
      <c r="G35" s="46"/>
      <c r="XEX35" s="1" t="s">
        <v>92</v>
      </c>
    </row>
    <row r="36" spans="2:7 16378:16378" ht="15.75" customHeight="1" x14ac:dyDescent="0.25">
      <c r="B36" s="36"/>
      <c r="C36" s="39" t="str">
        <f>IFERROR(VLOOKUP(B36,Actividades!$B$5:$C$42,2,0),"")</f>
        <v/>
      </c>
      <c r="D36" s="39" t="str">
        <f>IFERROR(VLOOKUP(B36,Actividades!$B$5:$D$42,3,0),"")</f>
        <v/>
      </c>
      <c r="E36" s="44"/>
      <c r="F36" s="45"/>
      <c r="G36" s="46"/>
      <c r="XEX36" s="1" t="s">
        <v>93</v>
      </c>
    </row>
    <row r="37" spans="2:7 16378:16378" ht="15.75" customHeight="1" x14ac:dyDescent="0.25">
      <c r="B37" s="36"/>
      <c r="C37" s="39" t="str">
        <f>IFERROR(VLOOKUP(B37,Actividades!$B$5:$C$42,2,0),"")</f>
        <v/>
      </c>
      <c r="D37" s="39" t="str">
        <f>IFERROR(VLOOKUP(B37,Actividades!$B$5:$D$42,3,0),"")</f>
        <v/>
      </c>
      <c r="E37" s="44"/>
      <c r="F37" s="45"/>
      <c r="G37" s="46"/>
      <c r="XEX37" s="1" t="s">
        <v>94</v>
      </c>
    </row>
    <row r="38" spans="2:7 16378:16378" ht="15.75" customHeight="1" x14ac:dyDescent="0.25">
      <c r="B38" s="36"/>
      <c r="C38" s="39" t="str">
        <f>IFERROR(VLOOKUP(B38,Actividades!$B$5:$C$42,2,0),"")</f>
        <v/>
      </c>
      <c r="D38" s="39" t="str">
        <f>IFERROR(VLOOKUP(B38,Actividades!$B$5:$D$42,3,0),"")</f>
        <v/>
      </c>
      <c r="E38" s="44"/>
      <c r="F38" s="45"/>
      <c r="G38" s="46"/>
      <c r="XEX38" s="1" t="s">
        <v>95</v>
      </c>
    </row>
    <row r="39" spans="2:7 16378:16378" ht="16.5" customHeight="1" x14ac:dyDescent="0.25">
      <c r="B39" s="36"/>
      <c r="C39" s="39" t="str">
        <f>IFERROR(VLOOKUP(B39,Actividades!$B$5:$C$42,2,0),"")</f>
        <v/>
      </c>
      <c r="D39" s="39" t="str">
        <f>IFERROR(VLOOKUP(B39,Actividades!$B$5:$D$42,3,0),"")</f>
        <v/>
      </c>
      <c r="E39" s="44"/>
      <c r="F39" s="45"/>
      <c r="G39" s="46"/>
      <c r="XEX39" s="1" t="s">
        <v>96</v>
      </c>
    </row>
    <row r="40" spans="2:7 16378:16378" ht="16.5" customHeight="1" x14ac:dyDescent="0.25">
      <c r="B40" s="36"/>
      <c r="C40" s="39" t="str">
        <f>IFERROR(VLOOKUP(B40,Actividades!$B$5:$C$42,2,0),"")</f>
        <v/>
      </c>
      <c r="D40" s="39" t="str">
        <f>IFERROR(VLOOKUP(B40,Actividades!$B$5:$D$42,3,0),"")</f>
        <v/>
      </c>
      <c r="E40" s="44"/>
      <c r="F40" s="45"/>
      <c r="G40" s="46"/>
      <c r="XEX40" s="1" t="s">
        <v>97</v>
      </c>
    </row>
    <row r="41" spans="2:7 16378:16378" ht="16.5" customHeight="1" x14ac:dyDescent="0.25">
      <c r="B41" s="36"/>
      <c r="C41" s="39" t="str">
        <f>IFERROR(VLOOKUP(B41,Actividades!$B$5:$C$42,2,0),"")</f>
        <v/>
      </c>
      <c r="D41" s="39" t="str">
        <f>IFERROR(VLOOKUP(B41,Actividades!$B$5:$D$42,3,0),"")</f>
        <v/>
      </c>
      <c r="E41" s="44"/>
      <c r="F41" s="45"/>
      <c r="G41" s="46"/>
      <c r="XEX41" s="1" t="s">
        <v>98</v>
      </c>
    </row>
    <row r="42" spans="2:7 16378:16378" ht="16.5" customHeight="1" x14ac:dyDescent="0.25">
      <c r="B42" s="36"/>
      <c r="C42" s="39" t="str">
        <f>IFERROR(VLOOKUP(B42,Actividades!$B$5:$C$42,2,0),"")</f>
        <v/>
      </c>
      <c r="D42" s="39" t="str">
        <f>IFERROR(VLOOKUP(B42,Actividades!$B$5:$D$42,3,0),"")</f>
        <v/>
      </c>
      <c r="E42" s="44"/>
      <c r="F42" s="45"/>
      <c r="G42" s="46"/>
      <c r="XEX42" s="1" t="s">
        <v>99</v>
      </c>
    </row>
    <row r="43" spans="2:7 16378:16378" ht="16.5" customHeight="1" x14ac:dyDescent="0.25">
      <c r="B43" s="36"/>
      <c r="C43" s="39" t="str">
        <f>IFERROR(VLOOKUP(B43,Actividades!$B$5:$C$42,2,0),"")</f>
        <v/>
      </c>
      <c r="D43" s="39" t="str">
        <f>IFERROR(VLOOKUP(B43,Actividades!$B$5:$D$42,3,0),"")</f>
        <v/>
      </c>
      <c r="E43" s="44"/>
      <c r="F43" s="45"/>
      <c r="G43" s="46"/>
      <c r="XEX43" s="1" t="s">
        <v>100</v>
      </c>
    </row>
    <row r="44" spans="2:7 16378:16378" ht="16.5" customHeight="1" x14ac:dyDescent="0.25">
      <c r="B44" s="36"/>
      <c r="C44" s="39" t="str">
        <f>IFERROR(VLOOKUP(B44,Actividades!$B$5:$C$42,2,0),"")</f>
        <v/>
      </c>
      <c r="D44" s="39" t="str">
        <f>IFERROR(VLOOKUP(B44,Actividades!$B$5:$D$42,3,0),"")</f>
        <v/>
      </c>
      <c r="E44" s="44"/>
      <c r="F44" s="45"/>
      <c r="G44" s="46"/>
      <c r="XEX44" s="1" t="s">
        <v>101</v>
      </c>
    </row>
    <row r="45" spans="2:7 16378:16378" ht="16.5" customHeight="1" x14ac:dyDescent="0.25">
      <c r="B45" s="36"/>
      <c r="C45" s="39" t="str">
        <f>IFERROR(VLOOKUP(B45,Actividades!$B$5:$C$42,2,0),"")</f>
        <v/>
      </c>
      <c r="D45" s="39" t="str">
        <f>IFERROR(VLOOKUP(B45,Actividades!$B$5:$D$42,3,0),"")</f>
        <v/>
      </c>
      <c r="E45" s="44"/>
      <c r="F45" s="45"/>
      <c r="G45" s="46"/>
      <c r="XEX45" s="1" t="s">
        <v>102</v>
      </c>
    </row>
    <row r="46" spans="2:7 16378:16378" ht="16.5" customHeight="1" x14ac:dyDescent="0.25">
      <c r="B46" s="36"/>
      <c r="C46" s="39" t="str">
        <f>IFERROR(VLOOKUP(B46,Actividades!$B$5:$C$42,2,0),"")</f>
        <v/>
      </c>
      <c r="D46" s="39" t="str">
        <f>IFERROR(VLOOKUP(B46,Actividades!$B$5:$D$42,3,0),"")</f>
        <v/>
      </c>
      <c r="E46" s="44"/>
      <c r="F46" s="45"/>
      <c r="G46" s="46"/>
      <c r="XEX46" s="1" t="s">
        <v>103</v>
      </c>
    </row>
    <row r="47" spans="2:7 16378:16378" ht="16.5" customHeight="1" x14ac:dyDescent="0.25">
      <c r="B47" s="36"/>
      <c r="C47" s="39" t="str">
        <f>IFERROR(VLOOKUP(B47,Actividades!$B$5:$C$42,2,0),"")</f>
        <v/>
      </c>
      <c r="D47" s="39" t="str">
        <f>IFERROR(VLOOKUP(B47,Actividades!$B$5:$D$42,3,0),"")</f>
        <v/>
      </c>
      <c r="E47" s="44"/>
      <c r="F47" s="45"/>
      <c r="G47" s="46"/>
      <c r="XEX47" s="1" t="s">
        <v>104</v>
      </c>
    </row>
    <row r="48" spans="2:7 16378:16378" ht="16.5" customHeight="1" x14ac:dyDescent="0.25">
      <c r="B48" s="36"/>
      <c r="C48" s="39" t="str">
        <f>IFERROR(VLOOKUP(B48,Actividades!$B$5:$C$42,2,0),"")</f>
        <v/>
      </c>
      <c r="D48" s="39" t="str">
        <f>IFERROR(VLOOKUP(B48,Actividades!$B$5:$D$42,3,0),"")</f>
        <v/>
      </c>
      <c r="E48" s="44"/>
      <c r="F48" s="45"/>
      <c r="G48" s="46"/>
      <c r="XEX48" s="1" t="s">
        <v>105</v>
      </c>
    </row>
    <row r="49" spans="2:7 16378:16378" ht="16.5" customHeight="1" x14ac:dyDescent="0.25">
      <c r="B49" s="36"/>
      <c r="C49" s="39" t="str">
        <f>IFERROR(VLOOKUP(B49,Actividades!$B$5:$C$42,2,0),"")</f>
        <v/>
      </c>
      <c r="D49" s="39" t="str">
        <f>IFERROR(VLOOKUP(B49,Actividades!$B$5:$D$42,3,0),"")</f>
        <v/>
      </c>
      <c r="E49" s="44"/>
      <c r="F49" s="45"/>
      <c r="G49" s="46"/>
      <c r="XEX49" s="1" t="s">
        <v>106</v>
      </c>
    </row>
    <row r="50" spans="2:7 16378:16378" ht="16.5" customHeight="1" x14ac:dyDescent="0.25">
      <c r="B50" s="36"/>
      <c r="C50" s="39" t="str">
        <f>IFERROR(VLOOKUP(B50,Actividades!$B$5:$C$42,2,0),"")</f>
        <v/>
      </c>
      <c r="D50" s="39" t="str">
        <f>IFERROR(VLOOKUP(B50,Actividades!$B$5:$D$42,3,0),"")</f>
        <v/>
      </c>
      <c r="E50" s="44"/>
      <c r="F50" s="45"/>
      <c r="G50" s="46"/>
      <c r="XEX50" s="1" t="s">
        <v>107</v>
      </c>
    </row>
    <row r="51" spans="2:7 16378:16378" ht="16.5" customHeight="1" x14ac:dyDescent="0.25">
      <c r="B51" s="36"/>
      <c r="C51" s="39" t="str">
        <f>IFERROR(VLOOKUP(B51,Actividades!$B$5:$C$42,2,0),"")</f>
        <v/>
      </c>
      <c r="D51" s="39" t="str">
        <f>IFERROR(VLOOKUP(B51,Actividades!$B$5:$D$42,3,0),"")</f>
        <v/>
      </c>
      <c r="E51" s="44"/>
      <c r="F51" s="45"/>
      <c r="G51" s="46"/>
      <c r="XEX51" s="1" t="s">
        <v>108</v>
      </c>
    </row>
    <row r="52" spans="2:7 16378:16378" ht="16.5" customHeight="1" x14ac:dyDescent="0.25">
      <c r="B52" s="36"/>
      <c r="C52" s="39" t="str">
        <f>IFERROR(VLOOKUP(B52,Actividades!$B$5:$C$42,2,0),"")</f>
        <v/>
      </c>
      <c r="D52" s="39" t="str">
        <f>IFERROR(VLOOKUP(B52,Actividades!$B$5:$D$42,3,0),"")</f>
        <v/>
      </c>
      <c r="E52" s="44"/>
      <c r="F52" s="45"/>
      <c r="G52" s="46"/>
      <c r="XEX52" s="1" t="s">
        <v>109</v>
      </c>
    </row>
    <row r="53" spans="2:7 16378:16378" ht="16.5" customHeight="1" x14ac:dyDescent="0.25">
      <c r="B53" s="36"/>
      <c r="C53" s="39" t="str">
        <f>IFERROR(VLOOKUP(B53,Actividades!$B$5:$C$42,2,0),"")</f>
        <v/>
      </c>
      <c r="D53" s="39" t="str">
        <f>IFERROR(VLOOKUP(B53,Actividades!$B$5:$D$42,3,0),"")</f>
        <v/>
      </c>
      <c r="E53" s="44"/>
      <c r="F53" s="45"/>
      <c r="G53" s="46"/>
      <c r="XEX53" s="1" t="s">
        <v>110</v>
      </c>
    </row>
    <row r="54" spans="2:7 16378:16378" ht="16.5" customHeight="1" x14ac:dyDescent="0.25">
      <c r="B54" s="36"/>
      <c r="C54" s="39" t="str">
        <f>IFERROR(VLOOKUP(B54,Actividades!$B$5:$C$42,2,0),"")</f>
        <v/>
      </c>
      <c r="D54" s="39" t="str">
        <f>IFERROR(VLOOKUP(B54,Actividades!$B$5:$D$42,3,0),"")</f>
        <v/>
      </c>
      <c r="E54" s="44"/>
      <c r="F54" s="45"/>
      <c r="G54" s="46"/>
      <c r="XEX54" s="1" t="s">
        <v>111</v>
      </c>
    </row>
    <row r="55" spans="2:7 16378:16378" ht="16.5" customHeight="1" x14ac:dyDescent="0.25">
      <c r="B55" s="36"/>
      <c r="C55" s="39" t="str">
        <f>IFERROR(VLOOKUP(B55,Actividades!$B$5:$C$42,2,0),"")</f>
        <v/>
      </c>
      <c r="D55" s="39" t="str">
        <f>IFERROR(VLOOKUP(B55,Actividades!$B$5:$D$42,3,0),"")</f>
        <v/>
      </c>
      <c r="E55" s="44"/>
      <c r="F55" s="45"/>
      <c r="G55" s="46"/>
      <c r="XEX55" s="1" t="s">
        <v>112</v>
      </c>
    </row>
    <row r="56" spans="2:7 16378:16378" ht="16.5" customHeight="1" thickBot="1" x14ac:dyDescent="0.3">
      <c r="B56" s="37"/>
      <c r="C56" s="40" t="str">
        <f>IFERROR(VLOOKUP(B56,Actividades!$B$5:$C$42,2,0),"")</f>
        <v/>
      </c>
      <c r="D56" s="40" t="str">
        <f>IFERROR(VLOOKUP(B56,Actividades!$B$5:$D$42,3,0),"")</f>
        <v/>
      </c>
      <c r="E56" s="47"/>
      <c r="F56" s="48"/>
      <c r="G56" s="49"/>
      <c r="XEX56" s="1" t="s">
        <v>113</v>
      </c>
    </row>
    <row r="57" spans="2:7 16378:16378" x14ac:dyDescent="0.25"/>
    <row r="58" spans="2:7 16378:16378" s="33" customFormat="1" x14ac:dyDescent="0.25">
      <c r="E58" s="34"/>
    </row>
    <row r="59" spans="2:7 16378:16378" x14ac:dyDescent="0.25"/>
  </sheetData>
  <sheetProtection password="CA9C" sheet="1" objects="1" scenarios="1"/>
  <mergeCells count="1">
    <mergeCell ref="B2:G2"/>
  </mergeCells>
  <dataValidations count="1">
    <dataValidation type="list" allowBlank="1" showInputMessage="1" showErrorMessage="1" sqref="E5:E56" xr:uid="{00000000-0002-0000-0600-000000000000}">
      <formula1>SEMANA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E28C4A3280C546B6ECFECFE2330D7E" ma:contentTypeVersion="11" ma:contentTypeDescription="Crear nuevo documento." ma:contentTypeScope="" ma:versionID="865f7948b7b0983999ab9dcda09bce4e">
  <xsd:schema xmlns:xsd="http://www.w3.org/2001/XMLSchema" xmlns:xs="http://www.w3.org/2001/XMLSchema" xmlns:p="http://schemas.microsoft.com/office/2006/metadata/properties" xmlns:ns2="a4b6f4d6-c5e5-4298-9910-1aba9d751b0c" xmlns:ns3="e1f5cb80-3193-495b-a1d3-737efb827e69" targetNamespace="http://schemas.microsoft.com/office/2006/metadata/properties" ma:root="true" ma:fieldsID="eefaa0909446a87b3bba40027c80c790" ns2:_="" ns3:_="">
    <xsd:import namespace="a4b6f4d6-c5e5-4298-9910-1aba9d751b0c"/>
    <xsd:import namespace="e1f5cb80-3193-495b-a1d3-737efb827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6f4d6-c5e5-4298-9910-1aba9d751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5cb80-3193-495b-a1d3-737efb827e6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1b47f7-bb52-4d5b-837a-85eaebe0a7ef}" ma:internalName="TaxCatchAll" ma:showField="CatchAllData" ma:web="e1f5cb80-3193-495b-a1d3-737efb827e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6f4d6-c5e5-4298-9910-1aba9d751b0c">
      <Terms xmlns="http://schemas.microsoft.com/office/infopath/2007/PartnerControls"/>
    </lcf76f155ced4ddcb4097134ff3c332f>
    <TaxCatchAll xmlns="e1f5cb80-3193-495b-a1d3-737efb827e6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44A1A8-A3E9-402B-AA3E-B07A2FF7600D}"/>
</file>

<file path=customXml/itemProps2.xml><?xml version="1.0" encoding="utf-8"?>
<ds:datastoreItem xmlns:ds="http://schemas.openxmlformats.org/officeDocument/2006/customXml" ds:itemID="{A5D821A3-4BD0-4E85-80BE-F7DD068B83A0}">
  <ds:schemaRefs>
    <ds:schemaRef ds:uri="a4b6f4d6-c5e5-4298-9910-1aba9d751b0c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BEE398-B0AC-42BA-9464-3C6D4B20BA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Entregables</vt:lpstr>
      <vt:lpstr>Actividades</vt:lpstr>
      <vt:lpstr>Definición Recursos</vt:lpstr>
      <vt:lpstr>Asignacion Recursos Horas</vt:lpstr>
      <vt:lpstr>Asignación Recursos Global</vt:lpstr>
      <vt:lpstr>Presupuesto</vt:lpstr>
      <vt:lpstr>Ejecución Presupuestal</vt:lpstr>
      <vt:lpstr>ENTREGABLE</vt:lpstr>
      <vt:lpstr>ETIQUETA</vt:lpstr>
      <vt:lpstr>RECURSO_GLOBAL</vt:lpstr>
      <vt:lpstr>RECURSO_HORAS</vt:lpstr>
      <vt:lpstr>SEMANA</vt:lpstr>
      <vt:lpstr>TAREA</vt:lpstr>
      <vt:lpstr>UNIDADES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ANTONIO MORENO MONSALVE</dc:creator>
  <cp:lastModifiedBy>JAIRO ALEJANDRO MUÑOZ DIAZ</cp:lastModifiedBy>
  <dcterms:created xsi:type="dcterms:W3CDTF">2012-07-31T20:54:04Z</dcterms:created>
  <dcterms:modified xsi:type="dcterms:W3CDTF">2023-11-29T04:58:58Z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0x01010071E28C4A3280C546B6ECFECFE2330D7E</vt:lpwstr>
  </property>
</Properties>
</file>