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https://universidadeaneduco.sharepoint.com/sites/MaestriaSeminarioInvestigacin921/Documentos compartidos/General/"/>
    </mc:Choice>
  </mc:AlternateContent>
  <xr:revisionPtr revIDLastSave="332" documentId="11_932C24A9CC90368160F3F249BC96E37D419F902D" xr6:coauthVersionLast="47" xr6:coauthVersionMax="47" xr10:uidLastSave="{45196F3C-D349-423A-8AF8-519CBBC421A4}"/>
  <bookViews>
    <workbookView xWindow="28680" yWindow="-120" windowWidth="29040" windowHeight="15720" activeTab="1" xr2:uid="{00000000-000D-0000-FFFF-FFFF00000000}"/>
  </bookViews>
  <sheets>
    <sheet name="Costos Generales" sheetId="1" r:id="rId1"/>
    <sheet name="Costos piloto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3" l="1"/>
  <c r="E7" i="3"/>
  <c r="E16" i="3" s="1"/>
  <c r="E8" i="3"/>
  <c r="E11" i="3"/>
  <c r="E12" i="3"/>
  <c r="F24" i="3"/>
  <c r="C32" i="3" s="1"/>
  <c r="F25" i="3"/>
  <c r="C33" i="3" s="1"/>
  <c r="F26" i="3"/>
  <c r="C34" i="3" s="1"/>
  <c r="D34" i="3" l="1"/>
  <c r="E34" i="3" s="1"/>
  <c r="F34" i="3" s="1"/>
  <c r="D33" i="3"/>
  <c r="E33" i="3" s="1"/>
  <c r="F33" i="3" s="1"/>
  <c r="D32" i="3"/>
  <c r="E32" i="3" s="1"/>
  <c r="F32" i="3" s="1"/>
</calcChain>
</file>

<file path=xl/sharedStrings.xml><?xml version="1.0" encoding="utf-8"?>
<sst xmlns="http://schemas.openxmlformats.org/spreadsheetml/2006/main" count="201" uniqueCount="195">
  <si>
    <t>ANEXO 2 - ESTIMADOS DE COSTOS</t>
  </si>
  <si>
    <t>Aspecto</t>
  </si>
  <si>
    <t>Categoría de Costo</t>
  </si>
  <si>
    <t>Descripción</t>
  </si>
  <si>
    <t>Costo Estimado</t>
  </si>
  <si>
    <t>Notas</t>
  </si>
  <si>
    <t>Marco Regulatorio Integrado</t>
  </si>
  <si>
    <t>Registro de Drones</t>
  </si>
  <si>
    <t>Registro de UAS para operaciones comerciales.</t>
  </si>
  <si>
    <t>Generalmente gratuito para el registro inicial.</t>
  </si>
  <si>
    <t>Los operadores con 3 o más UAS registrados podrían estar sujetos a cargos .</t>
  </si>
  <si>
    <t>Certificación de Idoneidad para Pilotos de UAS</t>
  </si>
  <si>
    <t>Obtención de un certificado de idoneidad de piloto.</t>
  </si>
  <si>
    <t>Los costos de los cursos varían entre $1.400.000 y $4.730.000 COP . La tarifa del examen teórico es de alrededor de $52.500 - $56.900 COP . El costo del certificado médico ocupacional no se especifica . Posibles tarifas por adiciones especializadas (por ejemplo, vuelos nocturnos, BVLOS) .</t>
  </si>
  <si>
    <t>Los costos varían según el centro de formación y el tipo de curso.</t>
  </si>
  <si>
    <t>Seguro de Responsabilidad Civil Obligatorio</t>
  </si>
  <si>
    <t>Seguro de responsabilidad civil obligatorio para cubrir daños a terceros.</t>
  </si>
  <si>
    <t>$2,065,000 - $20,650,000+/año/dron</t>
  </si>
  <si>
    <t>n/a</t>
  </si>
  <si>
    <t>Implementación de un Sistema de Gestión de Seguridad Operacional (SMS)</t>
  </si>
  <si>
    <t>Establecimiento y mantenimiento de un Sistema de Gestión de Seguridad Operacional.</t>
  </si>
  <si>
    <t>Costos iniciales para el desarrollo, la documentación y la formación del personal. Costos continuos para el mantenimiento y las actualizaciones.</t>
  </si>
  <si>
    <t>APD Drones Academy ofrece un curso de SMS por $1.000.000 COP . Podría requerir la adquisición de software .</t>
  </si>
  <si>
    <t>Innovación Tecnologica</t>
  </si>
  <si>
    <t>Implementación de Blockchain</t>
  </si>
  <si>
    <t>Desarrollo de la aplicación o integración en sistemas existentes.</t>
  </si>
  <si>
    <t>$206,500,000 - $1,239,000,000+ COP</t>
  </si>
  <si>
    <t>Depende de la complejidad y la plataforma elegida .</t>
  </si>
  <si>
    <t>Infraestructura (hosting).</t>
  </si>
  <si>
    <t>~$6,195,000+/mes (privada) o ~$41.3/transacción (pública) + ~$3,097,500 (terceros) COP</t>
  </si>
  <si>
    <t>La blockchain privada tiene costos mensuales, la pública por transacción .</t>
  </si>
  <si>
    <t>Integración con sistemas logísticos.</t>
  </si>
  <si>
    <t>$41,300,000 - $413,000,000+ COP</t>
  </si>
  <si>
    <t>La heterogeneidad de los sistemas puede aumentar el costo .</t>
  </si>
  <si>
    <t>Mantenimiento anual.</t>
  </si>
  <si>
    <t>15-25% del costo total del proyecto</t>
  </si>
  <si>
    <t>Varía según la complejidad de la aplicación .</t>
  </si>
  <si>
    <t>Algoritmos Avanzados</t>
  </si>
  <si>
    <t>Software de planificación de rutas.</t>
  </si>
  <si>
    <t>$1,652,000 - $24,780,000/año/dron</t>
  </si>
  <si>
    <t>Opciones comerciales disponibles .</t>
  </si>
  <si>
    <t>Desarrollo de algoritmos de optimización personalizados.</t>
  </si>
  <si>
    <t>$41,300,000 - $206,500,000+ COP</t>
  </si>
  <si>
    <t>Depende de la sofisticación y personalización .</t>
  </si>
  <si>
    <t>Integración de sistemas de prevención de colisiones.</t>
  </si>
  <si>
    <t>$20,650,000 - $206,500,000+ COP</t>
  </si>
  <si>
    <t>Los costos varían según la tecnología .</t>
  </si>
  <si>
    <t>IA y Sensores</t>
  </si>
  <si>
    <t>Software de mapeo y análisis con IA.</t>
  </si>
  <si>
    <t>$4,130,000 - $8,260,000+/mes o $41,300,000 - $103,250,000+/proyecto</t>
  </si>
  <si>
    <t>También hay opciones de suscripción .</t>
  </si>
  <si>
    <t>Sensores LiDAR.</t>
  </si>
  <si>
    <t>$2,065,000 - $413,000,000+/dron</t>
  </si>
  <si>
    <t>El costo depende del rango y la precisión .</t>
  </si>
  <si>
    <t>Sistemas de visión computarizada.</t>
  </si>
  <si>
    <t>$826,000 - $20,650,000+/dron</t>
  </si>
  <si>
    <t>Los precios varían según la complejidad .</t>
  </si>
  <si>
    <t>Sensores acústicos.</t>
  </si>
  <si>
    <t>$206,500 - $4,130,000+/dron (hasta $20,650,000,000 COP para sistemas C-UAS)</t>
  </si>
  <si>
    <t>Para detección de drones no autorizados .</t>
  </si>
  <si>
    <t>Sensores infrarrojos.</t>
  </si>
  <si>
    <t>$2,065,000 - $41,300,000+/dron (hasta $42,303,200+ COP para cámaras de alta resolución)</t>
  </si>
  <si>
    <t>Para aplicaciones especializadas .</t>
  </si>
  <si>
    <t>Gestión de la Seguridad</t>
  </si>
  <si>
    <t>Contratación de personal especializado en seguridad aérea</t>
  </si>
  <si>
    <t>Contratación de personal capacitado en gestión y seguridad de vuelos con drones, siguiendo estándares de la Aeronáutica Civil.</t>
  </si>
  <si>
    <t>4 a 6 millones COP mensuales por empleado especializado</t>
  </si>
  <si>
    <t xml:space="preserve">El personal debe contar con licencia o acreditación otorgada por la Aeronáutica Civil (UAS-RPAS). </t>
  </si>
  <si>
    <t>Mantenimiento preventivo de drones</t>
  </si>
  <si>
    <t>Programas de mantenimiento regular para garantizar la seguridad operacional y evitar fallos técnicos.</t>
  </si>
  <si>
    <t>2 a 4 millones COP por dron en mantenimiento anual</t>
  </si>
  <si>
    <t>El mantenimiento debe seguir las especificaciones del fabricante, con revisiones periódicas, reemplazando los componentes críticos.</t>
  </si>
  <si>
    <t>Desarrollo de protocolos de ciberseguridad</t>
  </si>
  <si>
    <t>Desarrollo y ejecución de protocolos de ciberseguridad para la protección de datos y operaciones de drones.</t>
  </si>
  <si>
    <t>10 a 20 millones COP en desarrollo de protocolos de ciberseguridad</t>
  </si>
  <si>
    <t>Los procolos deben incluir el cifrado de comunicaciones, control de acceso a datos, autenticación remota y actualización segura del software de vuelo.</t>
  </si>
  <si>
    <t>Capacitación en ciberseguridad</t>
  </si>
  <si>
    <t>Capacitación del personal en temas de ciberseguridad, centrada en la protección contra hackeos y ataques cibernéticos.</t>
  </si>
  <si>
    <t>500,000 a 1 millón COP por persona capacitada</t>
  </si>
  <si>
    <t>La capacitación debe contar con formación práctica en simulación de amenazas, identificación de vulnerabilidades y protocolos de respuesta a incidentes.</t>
  </si>
  <si>
    <t>Adquisición de seguros de responsabilidad civil</t>
  </si>
  <si>
    <t>Adquisición de seguros que cubran posibles daños a terceros en caso de accidentes con los drones.</t>
  </si>
  <si>
    <t>10 a 30 millones COP en pólizas de seguros anuales</t>
  </si>
  <si>
    <t>Para operaciones en zonas urbanas, debe tener cobertura de responsabilidad civil general y específica para equipos no tripulados.</t>
  </si>
  <si>
    <t>Gestión Ambiental Sostenible</t>
  </si>
  <si>
    <t>Fomento del Uso de Baterías de energía renovable</t>
  </si>
  <si>
    <t>Integración de sistemas de energía renovable, como baterías solares, para la operación de drones, reduciendo la dependencia de combustibles fósiles y disminuyendo las emisiones de carbono.</t>
  </si>
  <si>
    <t xml:space="preserve">Baterías Solares: $1,800,000 - $5,800,000 por unidad, dependiendo de la capacidad y especificaciones. </t>
  </si>
  <si>
    <t xml:space="preserve">La adopción de estas tecnologías emergentes puede incrementar la eficiencia y sostenibilidad de las operaciones con drones. </t>
  </si>
  <si>
    <t>Combinación de Drones con Vehículos Eléctricos Terrestres</t>
  </si>
  <si>
    <t>Desarrollo de un sistema logístico híbrido que combine drones para entregas rápidas y vehículos eléctricos terrestres para transporte de mayor volumen, optimizando rutas y reduciendo la huella de carbono en la distribución de última milla.</t>
  </si>
  <si>
    <t>Vehículos Eléctricos Terrestres: Desde $141,990,000 por unidad, según modelo y características. Infraestructura de Carga: $2,150,000 - $15,000,000 por estación de carga de nivel 2, dependiendo de la ubicación y especificaciones.</t>
  </si>
  <si>
    <t>Esta estrategia puede mejorar la eficiencia operativa y contribuir a los objetivos de sostenibilidad de la empresa, conssiderando la infraestructura de carga necesaria.</t>
  </si>
  <si>
    <t>Gestión de Residuos Tecnológicos</t>
  </si>
  <si>
    <t>Plan para disposición final responsable de baterías y partes.</t>
  </si>
  <si>
    <t>$5,000,000 - $15,000,000</t>
  </si>
  <si>
    <t>Posibilidad de alianza con gestores autorizados.</t>
  </si>
  <si>
    <t>Aceptación Social y Participación Comunitaria</t>
  </si>
  <si>
    <t>Contratación de agencias de publicidad</t>
  </si>
  <si>
    <t>Contratar agencias para crear campañas publicitarias educativas y de concientización.</t>
  </si>
  <si>
    <t>15 a 30 millones COP</t>
  </si>
  <si>
    <t>Información basada en tarifas de agencias como Ogilvy Colombia.</t>
  </si>
  <si>
    <t>Organización de talleres comunitarios</t>
  </si>
  <si>
    <t>Alquiler de espacios, logística y materiales para realizar talleres comunitarios.</t>
  </si>
  <si>
    <t>2 a 4 millones COP por taller</t>
  </si>
  <si>
    <t>Basado en precios de alquiler de espacios y eventos organizados por entidades locales.</t>
  </si>
  <si>
    <t>Contratación de facilitadores y expertos</t>
  </si>
  <si>
    <t>Facilitadores expertos para responder preguntas técnicas en talleres.</t>
  </si>
  <si>
    <t>1 a 2 millones COP por experto</t>
  </si>
  <si>
    <t>Facilitadores de consultoras como Logyca y FedEx Colombia.</t>
  </si>
  <si>
    <t>Encuestas de percepción</t>
  </si>
  <si>
    <t>Realización de encuestas digitales o presenciales para medir la percepción de la comunidad.</t>
  </si>
  <si>
    <t>500,000 a 2 millones COP</t>
  </si>
  <si>
    <t>Cotizaciones de empresas de análisis de mercado como Invamer.</t>
  </si>
  <si>
    <t>Publicación de informes periódicos</t>
  </si>
  <si>
    <t>Redacción y publicación de informes periódicos sobre el avance del proyecto y la implementación.</t>
  </si>
  <si>
    <t>2 a 4 millones COP por informe trimestral</t>
  </si>
  <si>
    <t>Consultoras como Edelman Colombia y Burson-Marsteller.</t>
  </si>
  <si>
    <t>Estudio de impacto social y ambiental</t>
  </si>
  <si>
    <t>Consultoras especializadas en realizar estudios de impacto social y ambiental.</t>
  </si>
  <si>
    <t>30 a 50 millones COP</t>
  </si>
  <si>
    <t>Consultoras especializadas como Ecoplan y Estudios de Impacto Ambiental S.A.S.</t>
  </si>
  <si>
    <t>Implementación de medidas para reducción de ruido</t>
  </si>
  <si>
    <t>Adquisición de drones con tecnología silenciosa para evitar molestias en áreas urbanas.</t>
  </si>
  <si>
    <t>20 a 30 millones COP</t>
  </si>
  <si>
    <t>Proveedores de drones con tecnología silenciosa como DJI y Parrot.</t>
  </si>
  <si>
    <t>Impacto Económico y Laboral Positivo</t>
  </si>
  <si>
    <t>Contratación de personal local</t>
  </si>
  <si>
    <t>Contratación de operadores de drones, personal logístico y técnicos para mantenimiento.</t>
  </si>
  <si>
    <t>2 a 4 millones COP mensuales por empleado</t>
  </si>
  <si>
    <t>Referencias salariales de empresas logísticas como DHL, Servientrega y FedEx en Colombia.</t>
  </si>
  <si>
    <t>Programas de capacitación en operación y mantenimiento de drones</t>
  </si>
  <si>
    <t>Capacitación técnica para personal en operación y mantenimiento de drones, ofrecida por el SENA y centros de formación.</t>
  </si>
  <si>
    <t>500,000 a 1 millón COP por programa de capacitación por persona</t>
  </si>
  <si>
    <t>Información basada en costos de formación técnica del SENA en áreas tecnológicas.</t>
  </si>
  <si>
    <t>Fomento de startups locales</t>
  </si>
  <si>
    <t>Incentivos para la creación de startups locales que proporcionen servicios relacionados con la logística de drones.</t>
  </si>
  <si>
    <t>10 a 30 millones COP por startup</t>
  </si>
  <si>
    <t>Referencias de programas de fomento empresarial del Ministerio de Tecnologías de la Información y las Comunicaciones (MinTIC).</t>
  </si>
  <si>
    <t>Subsidios para negocios locales que adopten drones</t>
  </si>
  <si>
    <t>Incentivos y subsidios a pequeñas y medianas empresas que utilicen drones para la entrega de productos.</t>
  </si>
  <si>
    <t>1 a 5 millones COP por negocio participante</t>
  </si>
  <si>
    <t>Subsidios proporcionados por cámaras de comercio y entes gubernamentales locales como parte de iniciativas de adopción tecnológica.</t>
  </si>
  <si>
    <t>Mejoras en eficiencia logística</t>
  </si>
  <si>
    <t>Optimización de rutas y reducción de costos en la entrega de última milla mediante el uso de drones.</t>
  </si>
  <si>
    <t>20 a 50 millones COP en infraestructura tecnológica y software</t>
  </si>
  <si>
    <t>Precios estimados basados en la inversión en software de gestión de flotas de drones y optimización de rutas.</t>
  </si>
  <si>
    <t>Componentes y Costos con Fuentes</t>
  </si>
  <si>
    <t>Ítem</t>
  </si>
  <si>
    <t>Unidad</t>
  </si>
  <si>
    <t>Valor Estimado (COP)</t>
  </si>
  <si>
    <t>Fuente</t>
  </si>
  <si>
    <t>🛸 Drone multirotor (2kg carga)</t>
  </si>
  <si>
    <t>10 drones x $20M</t>
  </si>
  <si>
    <t>Mercado nacional, DJI Matrice / Freefly / Autel (datos de distribuidores en Colombia)</t>
  </si>
  <si>
    <t>🏢 Alquiler centro de operaciones</t>
  </si>
  <si>
    <t>$3.5M/mes</t>
  </si>
  <si>
    <t>Promedios Finca Raíz, Bogotá/Medellín</t>
  </si>
  <si>
    <t>💻 Software gestión de drones</t>
  </si>
  <si>
    <t>Plataforma + suscripción</t>
  </si>
  <si>
    <t>Airdata, DroneDeploy, UgCS</t>
  </si>
  <si>
    <t>💻 Soporte al software</t>
  </si>
  <si>
    <t>Soporte de Plataforma</t>
  </si>
  <si>
    <t>👩‍🏫 Capacitación (certificación)</t>
  </si>
  <si>
    <t>10 pilotos x $500,000</t>
  </si>
  <si>
    <t>[UAVLatinoamérica, Aerocivil]</t>
  </si>
  <si>
    <t>👷‍♂️ Salarios personal (admin, técnicos, pilotos)</t>
  </si>
  <si>
    <t>6 personas promedio</t>
  </si>
  <si>
    <t>Observatorio Laboral MinTrabajo</t>
  </si>
  <si>
    <t>🔧 Mantenimiento (12.5% capex)</t>
  </si>
  <si>
    <t>$25M promedio</t>
  </si>
  <si>
    <t>Businessplan-templates.com</t>
  </si>
  <si>
    <t>🔐 Seguros</t>
  </si>
  <si>
    <t>Cobertura básica anual</t>
  </si>
  <si>
    <t>Aseguradoras locales (Mapfre, Sura)</t>
  </si>
  <si>
    <t>🔋 Energía y conectividad</t>
  </si>
  <si>
    <t>Carga + datos móviles</t>
  </si>
  <si>
    <t>CREG tarifas + consumo estimado por drone</t>
  </si>
  <si>
    <t>Total inversión inicial</t>
  </si>
  <si>
    <t>Costos operativos anuales</t>
  </si>
  <si>
    <t>Escenarios de Operación</t>
  </si>
  <si>
    <t>Se considera una tarifa por entrega de $15,000 COP, y una capacidad de 18 entregas por día por dron.</t>
  </si>
  <si>
    <t>Escenario</t>
  </si>
  <si>
    <t>% Utilización</t>
  </si>
  <si>
    <t>Entregas/dron/día</t>
  </si>
  <si>
    <t>Total anual entregas</t>
  </si>
  <si>
    <t>Ingresos anuales</t>
  </si>
  <si>
    <t>🟥 Pesimista</t>
  </si>
  <si>
    <t>🟨 Moderado</t>
  </si>
  <si>
    <t>🟩 Optimista</t>
  </si>
  <si>
    <t>Análisis Financiero por Escenario</t>
  </si>
  <si>
    <t>Ingresos Anuales</t>
  </si>
  <si>
    <t>Costos Operativos</t>
  </si>
  <si>
    <t>Utilidad Neta</t>
  </si>
  <si>
    <t>Años para recuperar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</si>
</sst>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$-240A]\ 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165" fontId="2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irdata.com/" TargetMode="External"/><Relationship Id="rId1" Type="http://schemas.openxmlformats.org/officeDocument/2006/relationships/hyperlink" Target="https://www.airda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40"/>
  <sheetViews>
    <sheetView showGridLines="0" zoomScaleNormal="100" workbookViewId="0">
      <selection activeCell="H8" sqref="H8"/>
    </sheetView>
  </sheetViews>
  <sheetFormatPr baseColWidth="10" defaultColWidth="8.7265625" defaultRowHeight="14" x14ac:dyDescent="0.35"/>
  <cols>
    <col min="1" max="1" width="16.26953125" style="3" customWidth="1"/>
    <col min="2" max="2" width="27.453125" style="1" customWidth="1"/>
    <col min="3" max="3" width="45.7265625" style="1" customWidth="1"/>
    <col min="4" max="4" width="49.7265625" style="1" customWidth="1"/>
    <col min="5" max="5" width="40.26953125" style="1" customWidth="1"/>
    <col min="6" max="16384" width="8.7265625" style="1"/>
  </cols>
  <sheetData>
    <row r="2" spans="1:5" x14ac:dyDescent="0.35">
      <c r="A2" s="25" t="s">
        <v>0</v>
      </c>
      <c r="B2" s="25"/>
      <c r="C2" s="25"/>
      <c r="D2" s="25"/>
      <c r="E2" s="25"/>
    </row>
    <row r="4" spans="1:5" x14ac:dyDescent="0.35">
      <c r="A4" s="21" t="s">
        <v>1</v>
      </c>
      <c r="B4" s="21" t="s">
        <v>2</v>
      </c>
      <c r="C4" s="14" t="s">
        <v>3</v>
      </c>
      <c r="D4" s="14" t="s">
        <v>4</v>
      </c>
      <c r="E4" s="14" t="s">
        <v>5</v>
      </c>
    </row>
    <row r="5" spans="1:5" ht="28" x14ac:dyDescent="0.35">
      <c r="A5" s="26" t="s">
        <v>6</v>
      </c>
      <c r="B5" s="2" t="s">
        <v>7</v>
      </c>
      <c r="C5" s="2" t="s">
        <v>8</v>
      </c>
      <c r="D5" s="2" t="s">
        <v>9</v>
      </c>
      <c r="E5" s="2" t="s">
        <v>10</v>
      </c>
    </row>
    <row r="6" spans="1:5" ht="84" x14ac:dyDescent="0.35">
      <c r="A6" s="26"/>
      <c r="B6" s="2" t="s">
        <v>11</v>
      </c>
      <c r="C6" s="2" t="s">
        <v>12</v>
      </c>
      <c r="D6" s="2" t="s">
        <v>13</v>
      </c>
      <c r="E6" s="2" t="s">
        <v>14</v>
      </c>
    </row>
    <row r="7" spans="1:5" ht="28" x14ac:dyDescent="0.35">
      <c r="A7" s="26"/>
      <c r="B7" s="2" t="s">
        <v>15</v>
      </c>
      <c r="C7" s="2" t="s">
        <v>16</v>
      </c>
      <c r="D7" s="2" t="s">
        <v>17</v>
      </c>
      <c r="E7" s="2" t="s">
        <v>18</v>
      </c>
    </row>
    <row r="8" spans="1:5" ht="42" x14ac:dyDescent="0.35">
      <c r="A8" s="26"/>
      <c r="B8" s="2" t="s">
        <v>19</v>
      </c>
      <c r="C8" s="2" t="s">
        <v>20</v>
      </c>
      <c r="D8" s="2" t="s">
        <v>21</v>
      </c>
      <c r="E8" s="2" t="s">
        <v>22</v>
      </c>
    </row>
    <row r="9" spans="1:5" ht="28" x14ac:dyDescent="0.35">
      <c r="A9" s="26" t="s">
        <v>23</v>
      </c>
      <c r="B9" s="24" t="s">
        <v>24</v>
      </c>
      <c r="C9" s="2" t="s">
        <v>25</v>
      </c>
      <c r="D9" s="2" t="s">
        <v>26</v>
      </c>
      <c r="E9" s="2" t="s">
        <v>27</v>
      </c>
    </row>
    <row r="10" spans="1:5" ht="28" x14ac:dyDescent="0.35">
      <c r="A10" s="26"/>
      <c r="B10" s="24"/>
      <c r="C10" s="2" t="s">
        <v>28</v>
      </c>
      <c r="D10" s="2" t="s">
        <v>29</v>
      </c>
      <c r="E10" s="2" t="s">
        <v>30</v>
      </c>
    </row>
    <row r="11" spans="1:5" ht="28" x14ac:dyDescent="0.35">
      <c r="A11" s="26"/>
      <c r="B11" s="24"/>
      <c r="C11" s="2" t="s">
        <v>31</v>
      </c>
      <c r="D11" s="2" t="s">
        <v>32</v>
      </c>
      <c r="E11" s="2" t="s">
        <v>33</v>
      </c>
    </row>
    <row r="12" spans="1:5" x14ac:dyDescent="0.35">
      <c r="A12" s="26"/>
      <c r="B12" s="24"/>
      <c r="C12" s="2" t="s">
        <v>34</v>
      </c>
      <c r="D12" s="2" t="s">
        <v>35</v>
      </c>
      <c r="E12" s="2" t="s">
        <v>36</v>
      </c>
    </row>
    <row r="13" spans="1:5" x14ac:dyDescent="0.35">
      <c r="A13" s="26"/>
      <c r="B13" s="24" t="s">
        <v>37</v>
      </c>
      <c r="C13" s="2" t="s">
        <v>38</v>
      </c>
      <c r="D13" s="2" t="s">
        <v>39</v>
      </c>
      <c r="E13" s="2" t="s">
        <v>40</v>
      </c>
    </row>
    <row r="14" spans="1:5" ht="28" x14ac:dyDescent="0.35">
      <c r="A14" s="26"/>
      <c r="B14" s="24"/>
      <c r="C14" s="2" t="s">
        <v>41</v>
      </c>
      <c r="D14" s="2" t="s">
        <v>42</v>
      </c>
      <c r="E14" s="2" t="s">
        <v>43</v>
      </c>
    </row>
    <row r="15" spans="1:5" ht="28" x14ac:dyDescent="0.35">
      <c r="A15" s="26"/>
      <c r="B15" s="24"/>
      <c r="C15" s="2" t="s">
        <v>44</v>
      </c>
      <c r="D15" s="2" t="s">
        <v>45</v>
      </c>
      <c r="E15" s="2" t="s">
        <v>46</v>
      </c>
    </row>
    <row r="16" spans="1:5" ht="28" x14ac:dyDescent="0.35">
      <c r="A16" s="26"/>
      <c r="B16" s="24" t="s">
        <v>47</v>
      </c>
      <c r="C16" s="2" t="s">
        <v>48</v>
      </c>
      <c r="D16" s="2" t="s">
        <v>49</v>
      </c>
      <c r="E16" s="2" t="s">
        <v>50</v>
      </c>
    </row>
    <row r="17" spans="1:5" x14ac:dyDescent="0.35">
      <c r="A17" s="26"/>
      <c r="B17" s="24"/>
      <c r="C17" s="2" t="s">
        <v>51</v>
      </c>
      <c r="D17" s="2" t="s">
        <v>52</v>
      </c>
      <c r="E17" s="2" t="s">
        <v>53</v>
      </c>
    </row>
    <row r="18" spans="1:5" x14ac:dyDescent="0.35">
      <c r="A18" s="26"/>
      <c r="B18" s="24"/>
      <c r="C18" s="2" t="s">
        <v>54</v>
      </c>
      <c r="D18" s="2" t="s">
        <v>55</v>
      </c>
      <c r="E18" s="2" t="s">
        <v>56</v>
      </c>
    </row>
    <row r="19" spans="1:5" ht="28" x14ac:dyDescent="0.35">
      <c r="A19" s="26"/>
      <c r="B19" s="24"/>
      <c r="C19" s="2" t="s">
        <v>57</v>
      </c>
      <c r="D19" s="2" t="s">
        <v>58</v>
      </c>
      <c r="E19" s="2" t="s">
        <v>59</v>
      </c>
    </row>
    <row r="20" spans="1:5" ht="28" x14ac:dyDescent="0.35">
      <c r="A20" s="26"/>
      <c r="B20" s="24"/>
      <c r="C20" s="2" t="s">
        <v>60</v>
      </c>
      <c r="D20" s="2" t="s">
        <v>61</v>
      </c>
      <c r="E20" s="2" t="s">
        <v>62</v>
      </c>
    </row>
    <row r="21" spans="1:5" ht="42" x14ac:dyDescent="0.35">
      <c r="A21" s="26" t="s">
        <v>63</v>
      </c>
      <c r="B21" s="2" t="s">
        <v>64</v>
      </c>
      <c r="C21" s="2" t="s">
        <v>65</v>
      </c>
      <c r="D21" s="2" t="s">
        <v>66</v>
      </c>
      <c r="E21" s="2" t="s">
        <v>67</v>
      </c>
    </row>
    <row r="22" spans="1:5" ht="56" x14ac:dyDescent="0.35">
      <c r="A22" s="26"/>
      <c r="B22" s="2" t="s">
        <v>68</v>
      </c>
      <c r="C22" s="2" t="s">
        <v>69</v>
      </c>
      <c r="D22" s="2" t="s">
        <v>70</v>
      </c>
      <c r="E22" s="2" t="s">
        <v>71</v>
      </c>
    </row>
    <row r="23" spans="1:5" ht="56" x14ac:dyDescent="0.35">
      <c r="A23" s="26"/>
      <c r="B23" s="2" t="s">
        <v>72</v>
      </c>
      <c r="C23" s="2" t="s">
        <v>73</v>
      </c>
      <c r="D23" s="2" t="s">
        <v>74</v>
      </c>
      <c r="E23" s="2" t="s">
        <v>75</v>
      </c>
    </row>
    <row r="24" spans="1:5" ht="56" x14ac:dyDescent="0.35">
      <c r="A24" s="26"/>
      <c r="B24" s="2" t="s">
        <v>76</v>
      </c>
      <c r="C24" s="2" t="s">
        <v>77</v>
      </c>
      <c r="D24" s="2" t="s">
        <v>78</v>
      </c>
      <c r="E24" s="2" t="s">
        <v>79</v>
      </c>
    </row>
    <row r="25" spans="1:5" ht="56" x14ac:dyDescent="0.35">
      <c r="A25" s="26"/>
      <c r="B25" s="2" t="s">
        <v>80</v>
      </c>
      <c r="C25" s="2" t="s">
        <v>81</v>
      </c>
      <c r="D25" s="2" t="s">
        <v>82</v>
      </c>
      <c r="E25" s="2" t="s">
        <v>83</v>
      </c>
    </row>
    <row r="26" spans="1:5" ht="70" x14ac:dyDescent="0.35">
      <c r="A26" s="26" t="s">
        <v>84</v>
      </c>
      <c r="B26" s="2" t="s">
        <v>85</v>
      </c>
      <c r="C26" s="2" t="s">
        <v>86</v>
      </c>
      <c r="D26" s="2" t="s">
        <v>87</v>
      </c>
      <c r="E26" s="2" t="s">
        <v>88</v>
      </c>
    </row>
    <row r="27" spans="1:5" ht="70" x14ac:dyDescent="0.35">
      <c r="A27" s="26"/>
      <c r="B27" s="2" t="s">
        <v>89</v>
      </c>
      <c r="C27" s="2" t="s">
        <v>90</v>
      </c>
      <c r="D27" s="2" t="s">
        <v>91</v>
      </c>
      <c r="E27" s="2" t="s">
        <v>92</v>
      </c>
    </row>
    <row r="28" spans="1:5" ht="28" x14ac:dyDescent="0.35">
      <c r="A28" s="26"/>
      <c r="B28" s="2" t="s">
        <v>93</v>
      </c>
      <c r="C28" s="2" t="s">
        <v>94</v>
      </c>
      <c r="D28" s="2" t="s">
        <v>95</v>
      </c>
      <c r="E28" s="2" t="s">
        <v>96</v>
      </c>
    </row>
    <row r="29" spans="1:5" ht="28" x14ac:dyDescent="0.35">
      <c r="A29" s="26" t="s">
        <v>97</v>
      </c>
      <c r="B29" s="2" t="s">
        <v>98</v>
      </c>
      <c r="C29" s="2" t="s">
        <v>99</v>
      </c>
      <c r="D29" s="2" t="s">
        <v>100</v>
      </c>
      <c r="E29" s="2" t="s">
        <v>101</v>
      </c>
    </row>
    <row r="30" spans="1:5" ht="42" x14ac:dyDescent="0.35">
      <c r="A30" s="26"/>
      <c r="B30" s="2" t="s">
        <v>102</v>
      </c>
      <c r="C30" s="2" t="s">
        <v>103</v>
      </c>
      <c r="D30" s="2" t="s">
        <v>104</v>
      </c>
      <c r="E30" s="2" t="s">
        <v>105</v>
      </c>
    </row>
    <row r="31" spans="1:5" ht="28" x14ac:dyDescent="0.35">
      <c r="A31" s="26"/>
      <c r="B31" s="2" t="s">
        <v>106</v>
      </c>
      <c r="C31" s="2" t="s">
        <v>107</v>
      </c>
      <c r="D31" s="2" t="s">
        <v>108</v>
      </c>
      <c r="E31" s="2" t="s">
        <v>109</v>
      </c>
    </row>
    <row r="32" spans="1:5" ht="28" x14ac:dyDescent="0.35">
      <c r="A32" s="26"/>
      <c r="B32" s="2" t="s">
        <v>110</v>
      </c>
      <c r="C32" s="2" t="s">
        <v>111</v>
      </c>
      <c r="D32" s="2" t="s">
        <v>112</v>
      </c>
      <c r="E32" s="2" t="s">
        <v>113</v>
      </c>
    </row>
    <row r="33" spans="1:5" ht="28" x14ac:dyDescent="0.35">
      <c r="A33" s="26"/>
      <c r="B33" s="2" t="s">
        <v>114</v>
      </c>
      <c r="C33" s="2" t="s">
        <v>115</v>
      </c>
      <c r="D33" s="2" t="s">
        <v>116</v>
      </c>
      <c r="E33" s="2" t="s">
        <v>117</v>
      </c>
    </row>
    <row r="34" spans="1:5" ht="28" x14ac:dyDescent="0.35">
      <c r="A34" s="26"/>
      <c r="B34" s="2" t="s">
        <v>118</v>
      </c>
      <c r="C34" s="2" t="s">
        <v>119</v>
      </c>
      <c r="D34" s="2" t="s">
        <v>120</v>
      </c>
      <c r="E34" s="2" t="s">
        <v>121</v>
      </c>
    </row>
    <row r="35" spans="1:5" ht="28" x14ac:dyDescent="0.35">
      <c r="A35" s="26"/>
      <c r="B35" s="2" t="s">
        <v>122</v>
      </c>
      <c r="C35" s="2" t="s">
        <v>123</v>
      </c>
      <c r="D35" s="2" t="s">
        <v>124</v>
      </c>
      <c r="E35" s="2" t="s">
        <v>125</v>
      </c>
    </row>
    <row r="36" spans="1:5" ht="42" x14ac:dyDescent="0.35">
      <c r="A36" s="26" t="s">
        <v>126</v>
      </c>
      <c r="B36" s="2" t="s">
        <v>127</v>
      </c>
      <c r="C36" s="2" t="s">
        <v>128</v>
      </c>
      <c r="D36" s="2" t="s">
        <v>129</v>
      </c>
      <c r="E36" s="2" t="s">
        <v>130</v>
      </c>
    </row>
    <row r="37" spans="1:5" ht="42" x14ac:dyDescent="0.35">
      <c r="A37" s="26"/>
      <c r="B37" s="2" t="s">
        <v>131</v>
      </c>
      <c r="C37" s="2" t="s">
        <v>132</v>
      </c>
      <c r="D37" s="2" t="s">
        <v>133</v>
      </c>
      <c r="E37" s="2" t="s">
        <v>134</v>
      </c>
    </row>
    <row r="38" spans="1:5" ht="56" x14ac:dyDescent="0.35">
      <c r="A38" s="26"/>
      <c r="B38" s="2" t="s">
        <v>135</v>
      </c>
      <c r="C38" s="2" t="s">
        <v>136</v>
      </c>
      <c r="D38" s="2" t="s">
        <v>137</v>
      </c>
      <c r="E38" s="2" t="s">
        <v>138</v>
      </c>
    </row>
    <row r="39" spans="1:5" ht="56" x14ac:dyDescent="0.35">
      <c r="A39" s="26"/>
      <c r="B39" s="2" t="s">
        <v>139</v>
      </c>
      <c r="C39" s="2" t="s">
        <v>140</v>
      </c>
      <c r="D39" s="2" t="s">
        <v>141</v>
      </c>
      <c r="E39" s="2" t="s">
        <v>142</v>
      </c>
    </row>
    <row r="40" spans="1:5" ht="42" x14ac:dyDescent="0.35">
      <c r="A40" s="26"/>
      <c r="B40" s="2" t="s">
        <v>143</v>
      </c>
      <c r="C40" s="2" t="s">
        <v>144</v>
      </c>
      <c r="D40" s="2" t="s">
        <v>145</v>
      </c>
      <c r="E40" s="2" t="s">
        <v>146</v>
      </c>
    </row>
  </sheetData>
  <mergeCells count="10">
    <mergeCell ref="B16:B20"/>
    <mergeCell ref="B13:B15"/>
    <mergeCell ref="B9:B12"/>
    <mergeCell ref="A2:E2"/>
    <mergeCell ref="A36:A40"/>
    <mergeCell ref="A5:A8"/>
    <mergeCell ref="A9:A20"/>
    <mergeCell ref="A21:A25"/>
    <mergeCell ref="A26:A28"/>
    <mergeCell ref="A29:A3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545EF-5F05-4B83-8556-74F4394F6675}">
  <sheetPr>
    <pageSetUpPr fitToPage="1"/>
  </sheetPr>
  <dimension ref="A1:I34"/>
  <sheetViews>
    <sheetView showGridLines="0" tabSelected="1" workbookViewId="0">
      <selection activeCell="H21" sqref="H21"/>
    </sheetView>
  </sheetViews>
  <sheetFormatPr baseColWidth="10" defaultColWidth="10.81640625" defaultRowHeight="14" x14ac:dyDescent="0.3"/>
  <cols>
    <col min="1" max="1" width="4.1796875" style="4" customWidth="1"/>
    <col min="2" max="2" width="26.81640625" style="4" customWidth="1"/>
    <col min="3" max="3" width="18.7265625" style="4" customWidth="1"/>
    <col min="4" max="4" width="25.54296875" style="4" customWidth="1"/>
    <col min="5" max="5" width="23.54296875" style="4" customWidth="1"/>
    <col min="6" max="6" width="43.453125" style="4" customWidth="1"/>
    <col min="7" max="7" width="8.26953125" style="4" customWidth="1"/>
    <col min="8" max="8" width="22.453125" style="4" customWidth="1"/>
    <col min="9" max="9" width="29.453125" style="4" customWidth="1"/>
    <col min="10" max="16384" width="10.81640625" style="4"/>
  </cols>
  <sheetData>
    <row r="1" spans="1:9" s="1" customFormat="1" x14ac:dyDescent="0.35">
      <c r="A1" s="3"/>
    </row>
    <row r="2" spans="1:9" s="1" customFormat="1" x14ac:dyDescent="0.35">
      <c r="A2" s="25" t="s">
        <v>0</v>
      </c>
      <c r="B2" s="25"/>
      <c r="C2" s="25"/>
      <c r="D2" s="25"/>
      <c r="E2" s="25"/>
      <c r="F2" s="25"/>
    </row>
    <row r="4" spans="1:9" ht="14.5" thickBot="1" x14ac:dyDescent="0.35">
      <c r="B4" s="22" t="s">
        <v>147</v>
      </c>
      <c r="C4" s="23"/>
      <c r="D4" s="23"/>
      <c r="E4" s="23"/>
      <c r="F4" s="23"/>
    </row>
    <row r="5" spans="1:9" ht="14.5" thickTop="1" x14ac:dyDescent="0.3"/>
    <row r="6" spans="1:9" ht="14.5" x14ac:dyDescent="0.35">
      <c r="B6" s="27" t="s">
        <v>148</v>
      </c>
      <c r="C6" s="27"/>
      <c r="D6" s="14" t="s">
        <v>149</v>
      </c>
      <c r="E6" s="14" t="s">
        <v>150</v>
      </c>
      <c r="F6" s="14" t="s">
        <v>151</v>
      </c>
      <c r="H6" s="1"/>
      <c r="I6"/>
    </row>
    <row r="7" spans="1:9" ht="28" x14ac:dyDescent="0.3">
      <c r="B7" s="28" t="s">
        <v>152</v>
      </c>
      <c r="C7" s="28"/>
      <c r="D7" s="12" t="s">
        <v>153</v>
      </c>
      <c r="E7" s="13">
        <f>10*20000000</f>
        <v>200000000</v>
      </c>
      <c r="F7" s="12" t="s">
        <v>154</v>
      </c>
    </row>
    <row r="8" spans="1:9" ht="16.5" customHeight="1" x14ac:dyDescent="0.3">
      <c r="B8" s="28" t="s">
        <v>155</v>
      </c>
      <c r="C8" s="28"/>
      <c r="D8" s="2" t="s">
        <v>156</v>
      </c>
      <c r="E8" s="13">
        <f>3500000*12</f>
        <v>42000000</v>
      </c>
      <c r="F8" s="2" t="s">
        <v>157</v>
      </c>
    </row>
    <row r="9" spans="1:9" ht="16.5" customHeight="1" x14ac:dyDescent="0.3">
      <c r="B9" s="28" t="s">
        <v>158</v>
      </c>
      <c r="C9" s="28"/>
      <c r="D9" s="2" t="s">
        <v>159</v>
      </c>
      <c r="E9" s="13">
        <v>10000000</v>
      </c>
      <c r="F9" s="11" t="s">
        <v>160</v>
      </c>
    </row>
    <row r="10" spans="1:9" ht="16.5" customHeight="1" x14ac:dyDescent="0.3">
      <c r="B10" s="28" t="s">
        <v>161</v>
      </c>
      <c r="C10" s="28"/>
      <c r="D10" s="2" t="s">
        <v>162</v>
      </c>
      <c r="E10" s="13">
        <v>5000000</v>
      </c>
      <c r="F10" s="11" t="s">
        <v>160</v>
      </c>
    </row>
    <row r="11" spans="1:9" ht="16.5" customHeight="1" x14ac:dyDescent="0.3">
      <c r="B11" s="28" t="s">
        <v>163</v>
      </c>
      <c r="C11" s="28"/>
      <c r="D11" s="2" t="s">
        <v>164</v>
      </c>
      <c r="E11" s="13">
        <f>10*500000</f>
        <v>5000000</v>
      </c>
      <c r="F11" s="2" t="s">
        <v>165</v>
      </c>
    </row>
    <row r="12" spans="1:9" ht="16.5" customHeight="1" x14ac:dyDescent="0.3">
      <c r="B12" s="28" t="s">
        <v>166</v>
      </c>
      <c r="C12" s="28"/>
      <c r="D12" s="2" t="s">
        <v>167</v>
      </c>
      <c r="E12" s="13">
        <f>34000000*6</f>
        <v>204000000</v>
      </c>
      <c r="F12" s="2" t="s">
        <v>168</v>
      </c>
    </row>
    <row r="13" spans="1:9" ht="16.5" customHeight="1" x14ac:dyDescent="0.3">
      <c r="B13" s="28" t="s">
        <v>169</v>
      </c>
      <c r="C13" s="28"/>
      <c r="D13" s="2" t="s">
        <v>170</v>
      </c>
      <c r="E13" s="13">
        <v>25000000</v>
      </c>
      <c r="F13" s="2" t="s">
        <v>171</v>
      </c>
    </row>
    <row r="14" spans="1:9" ht="16.5" customHeight="1" x14ac:dyDescent="0.3">
      <c r="B14" s="28" t="s">
        <v>172</v>
      </c>
      <c r="C14" s="28"/>
      <c r="D14" s="2" t="s">
        <v>173</v>
      </c>
      <c r="E14" s="13">
        <v>10000000</v>
      </c>
      <c r="F14" s="2" t="s">
        <v>174</v>
      </c>
    </row>
    <row r="15" spans="1:9" ht="16.5" customHeight="1" x14ac:dyDescent="0.3">
      <c r="B15" s="28" t="s">
        <v>175</v>
      </c>
      <c r="C15" s="28"/>
      <c r="D15" s="2" t="s">
        <v>176</v>
      </c>
      <c r="E15" s="13">
        <v>5000000</v>
      </c>
      <c r="F15" s="2" t="s">
        <v>177</v>
      </c>
    </row>
    <row r="16" spans="1:9" ht="16.5" customHeight="1" x14ac:dyDescent="0.3">
      <c r="B16" s="7" t="s">
        <v>178</v>
      </c>
      <c r="D16" s="5"/>
      <c r="E16" s="9">
        <f>E7+E9+E11</f>
        <v>215000000</v>
      </c>
      <c r="F16" s="5"/>
    </row>
    <row r="17" spans="2:8" ht="16.5" customHeight="1" x14ac:dyDescent="0.3">
      <c r="B17" s="7" t="s">
        <v>179</v>
      </c>
      <c r="D17" s="5"/>
      <c r="E17" s="9">
        <f>E8+E10+E12+E13+E14+E15</f>
        <v>291000000</v>
      </c>
      <c r="F17" s="5"/>
    </row>
    <row r="18" spans="2:8" x14ac:dyDescent="0.3">
      <c r="E18" s="6"/>
    </row>
    <row r="19" spans="2:8" x14ac:dyDescent="0.3">
      <c r="E19" s="6"/>
    </row>
    <row r="20" spans="2:8" ht="16" customHeight="1" thickBot="1" x14ac:dyDescent="0.35">
      <c r="B20" s="22" t="s">
        <v>180</v>
      </c>
      <c r="C20" s="23"/>
      <c r="D20" s="23"/>
      <c r="E20" s="23"/>
      <c r="F20" s="23"/>
    </row>
    <row r="21" spans="2:8" ht="16" customHeight="1" thickTop="1" x14ac:dyDescent="0.3">
      <c r="B21" s="4" t="s">
        <v>181</v>
      </c>
      <c r="E21" s="6"/>
    </row>
    <row r="22" spans="2:8" ht="16" customHeight="1" x14ac:dyDescent="0.3">
      <c r="E22" s="6"/>
    </row>
    <row r="23" spans="2:8" ht="16" customHeight="1" x14ac:dyDescent="0.3">
      <c r="B23" s="14" t="s">
        <v>182</v>
      </c>
      <c r="C23" s="14" t="s">
        <v>183</v>
      </c>
      <c r="D23" s="14" t="s">
        <v>184</v>
      </c>
      <c r="E23" s="14" t="s">
        <v>185</v>
      </c>
      <c r="F23" s="14" t="s">
        <v>186</v>
      </c>
    </row>
    <row r="24" spans="2:8" ht="16" customHeight="1" x14ac:dyDescent="0.3">
      <c r="B24" s="2" t="s">
        <v>187</v>
      </c>
      <c r="C24" s="15">
        <v>0.5</v>
      </c>
      <c r="D24" s="16">
        <v>9</v>
      </c>
      <c r="E24" s="17">
        <v>32850</v>
      </c>
      <c r="F24" s="18">
        <f>(15000*D24*10)*365</f>
        <v>492750000</v>
      </c>
      <c r="H24" s="8"/>
    </row>
    <row r="25" spans="2:8" ht="16" customHeight="1" x14ac:dyDescent="0.3">
      <c r="B25" s="2" t="s">
        <v>188</v>
      </c>
      <c r="C25" s="15">
        <v>0.75</v>
      </c>
      <c r="D25" s="16">
        <v>13.5</v>
      </c>
      <c r="E25" s="17">
        <v>49275</v>
      </c>
      <c r="F25" s="18">
        <f>(15000*D25*10)*365</f>
        <v>739125000</v>
      </c>
      <c r="H25" s="8"/>
    </row>
    <row r="26" spans="2:8" ht="16" customHeight="1" x14ac:dyDescent="0.3">
      <c r="B26" s="2" t="s">
        <v>189</v>
      </c>
      <c r="C26" s="15">
        <v>1</v>
      </c>
      <c r="D26" s="16">
        <v>18</v>
      </c>
      <c r="E26" s="17">
        <v>65700</v>
      </c>
      <c r="F26" s="18">
        <f>(15000*D26*10)*365</f>
        <v>985500000</v>
      </c>
      <c r="H26" s="8"/>
    </row>
    <row r="27" spans="2:8" ht="16" customHeight="1" x14ac:dyDescent="0.3">
      <c r="G27" s="6"/>
    </row>
    <row r="28" spans="2:8" ht="16" customHeight="1" x14ac:dyDescent="0.3">
      <c r="G28" s="6"/>
    </row>
    <row r="29" spans="2:8" ht="16" customHeight="1" thickBot="1" x14ac:dyDescent="0.35">
      <c r="B29" s="22" t="s">
        <v>190</v>
      </c>
      <c r="C29" s="23"/>
      <c r="D29" s="23"/>
      <c r="E29" s="23"/>
      <c r="F29" s="23"/>
    </row>
    <row r="30" spans="2:8" ht="16" customHeight="1" thickTop="1" x14ac:dyDescent="0.3"/>
    <row r="31" spans="2:8" ht="16" customHeight="1" x14ac:dyDescent="0.3">
      <c r="B31" s="14" t="s">
        <v>182</v>
      </c>
      <c r="C31" s="14" t="s">
        <v>191</v>
      </c>
      <c r="D31" s="14" t="s">
        <v>192</v>
      </c>
      <c r="E31" s="14" t="s">
        <v>193</v>
      </c>
      <c r="F31" s="14" t="s">
        <v>194</v>
      </c>
    </row>
    <row r="32" spans="2:8" ht="16" customHeight="1" x14ac:dyDescent="0.3">
      <c r="B32" s="2" t="s">
        <v>187</v>
      </c>
      <c r="C32" s="10">
        <f>F24</f>
        <v>492750000</v>
      </c>
      <c r="D32" s="10">
        <f>$E$17</f>
        <v>291000000</v>
      </c>
      <c r="E32" s="20">
        <f>C32-D32</f>
        <v>201750000</v>
      </c>
      <c r="F32" s="19">
        <f>$E$16/E32</f>
        <v>1.0656753407682775</v>
      </c>
      <c r="G32" s="5"/>
    </row>
    <row r="33" spans="2:7" ht="16" customHeight="1" x14ac:dyDescent="0.3">
      <c r="B33" s="2" t="s">
        <v>188</v>
      </c>
      <c r="C33" s="10">
        <f>F25</f>
        <v>739125000</v>
      </c>
      <c r="D33" s="10">
        <f>$E$17</f>
        <v>291000000</v>
      </c>
      <c r="E33" s="20">
        <f>C33-D33</f>
        <v>448125000</v>
      </c>
      <c r="F33" s="19">
        <f>$E$16/E33</f>
        <v>0.47977684797768477</v>
      </c>
      <c r="G33" s="5"/>
    </row>
    <row r="34" spans="2:7" ht="16" customHeight="1" x14ac:dyDescent="0.3">
      <c r="B34" s="2" t="s">
        <v>189</v>
      </c>
      <c r="C34" s="10">
        <f>F26</f>
        <v>985500000</v>
      </c>
      <c r="D34" s="10">
        <f>$E$17</f>
        <v>291000000</v>
      </c>
      <c r="E34" s="20">
        <f>C34-D34</f>
        <v>694500000</v>
      </c>
      <c r="F34" s="19">
        <f>$E$16/E34</f>
        <v>0.30957523398128151</v>
      </c>
      <c r="G34" s="5"/>
    </row>
  </sheetData>
  <mergeCells count="11">
    <mergeCell ref="B15:C15"/>
    <mergeCell ref="B10:C10"/>
    <mergeCell ref="B11:C11"/>
    <mergeCell ref="B12:C12"/>
    <mergeCell ref="B13:C13"/>
    <mergeCell ref="B14:C14"/>
    <mergeCell ref="A2:F2"/>
    <mergeCell ref="B6:C6"/>
    <mergeCell ref="B7:C7"/>
    <mergeCell ref="B8:C8"/>
    <mergeCell ref="B9:C9"/>
  </mergeCells>
  <hyperlinks>
    <hyperlink ref="F9" r:id="rId1" display="https://www.airdata.com/" xr:uid="{790D8560-96B0-4891-AE91-F1936954AFD4}"/>
    <hyperlink ref="F10" r:id="rId2" display="https://www.airdata.com/" xr:uid="{A9C11594-FDEC-4759-BCAA-D50DC1407D81}"/>
  </hyperlinks>
  <pageMargins left="0.23622047244094491" right="0.23622047244094491" top="0.74803149606299213" bottom="0.74803149606299213" header="0.31496062992125984" footer="0.31496062992125984"/>
  <pageSetup scale="87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2BE91C9FCBB045B4101A08A0F07B66" ma:contentTypeVersion="14" ma:contentTypeDescription="Crear nuevo documento." ma:contentTypeScope="" ma:versionID="0c070bcd549e997502b5f82e0e3db839">
  <xsd:schema xmlns:xsd="http://www.w3.org/2001/XMLSchema" xmlns:xs="http://www.w3.org/2001/XMLSchema" xmlns:p="http://schemas.microsoft.com/office/2006/metadata/properties" xmlns:ns2="f4a69e76-782d-44b5-9ba5-c57b2b3c833c" xmlns:ns3="e4cf90df-eb78-49fe-995f-c21d8688d752" targetNamespace="http://schemas.microsoft.com/office/2006/metadata/properties" ma:root="true" ma:fieldsID="8ce79ad700ee96452f483f58ea873492" ns2:_="" ns3:_="">
    <xsd:import namespace="f4a69e76-782d-44b5-9ba5-c57b2b3c833c"/>
    <xsd:import namespace="e4cf90df-eb78-49fe-995f-c21d8688d75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69e76-782d-44b5-9ba5-c57b2b3c833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b1de323-a737-4755-b48d-d2d4691e05ee}" ma:internalName="TaxCatchAll" ma:showField="CatchAllData" ma:web="f4a69e76-782d-44b5-9ba5-c57b2b3c83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f90df-eb78-49fe-995f-c21d8688d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cf90df-eb78-49fe-995f-c21d8688d752">
      <Terms xmlns="http://schemas.microsoft.com/office/infopath/2007/PartnerControls"/>
    </lcf76f155ced4ddcb4097134ff3c332f>
    <TaxCatchAll xmlns="f4a69e76-782d-44b5-9ba5-c57b2b3c833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D20082-AFD9-467D-9343-45904D9571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a69e76-782d-44b5-9ba5-c57b2b3c833c"/>
    <ds:schemaRef ds:uri="e4cf90df-eb78-49fe-995f-c21d8688d7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587AA3-55AD-4C11-A571-4DE57C7326F4}">
  <ds:schemaRefs>
    <ds:schemaRef ds:uri="http://schemas.openxmlformats.org/package/2006/metadata/core-properties"/>
    <ds:schemaRef ds:uri="http://www.w3.org/XML/1998/namespace"/>
    <ds:schemaRef ds:uri="http://purl.org/dc/dcmitype/"/>
    <ds:schemaRef ds:uri="f4a69e76-782d-44b5-9ba5-c57b2b3c833c"/>
    <ds:schemaRef ds:uri="http://schemas.microsoft.com/office/2006/documentManagement/types"/>
    <ds:schemaRef ds:uri="e4cf90df-eb78-49fe-995f-c21d8688d752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94CED71-B50C-4DFF-B576-8E92B760C3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Costos Generales</vt:lpstr>
      <vt:lpstr>Costos piloto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LUZ MIREYA CANDIL PARRA</cp:lastModifiedBy>
  <cp:revision/>
  <dcterms:created xsi:type="dcterms:W3CDTF">2025-03-27T00:58:24Z</dcterms:created>
  <dcterms:modified xsi:type="dcterms:W3CDTF">2025-04-27T01:52:54Z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0x010100632BE91C9FCBB045B4101A08A0F07B66</vt:lpwstr>
  </property>
  <property fmtid="{D5CDD505-2E9C-101B-9397-08002B2CF9AE}" pid="3" name="MediaServiceImageTags">
    <vt:lpwstr/>
  </property>
</Properties>
</file>