
<file path=[Content_Types].xml><?xml version="1.0" encoding="utf-8"?>
<Types xmlns="http://schemas.openxmlformats.org/package/2006/content-types">
  <Default Extension="xml" ContentType="application/xml"/>
  <Default Extension="png" ContentType="image/pn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7" rupBuild="27022"/>
  <workbookPr autoCompressPictures="0"/>
  <bookViews>
    <workbookView xWindow="0" yWindow="0" windowWidth="25600" windowHeight="16060" activeTab="5"/>
  </bookViews>
  <sheets>
    <sheet name="Menú" sheetId="1" r:id="rId1"/>
    <sheet name="1" sheetId="2" r:id="rId2"/>
    <sheet name="2" sheetId="3" r:id="rId3"/>
    <sheet name="3" sheetId="4" r:id="rId4"/>
    <sheet name="4" sheetId="5" r:id="rId5"/>
    <sheet name="5" sheetId="6" r:id="rId6"/>
  </sheets>
  <calcPr calcId="181029" concurrentCalc="0"/>
  <extLst>
    <ext xmlns:mx="http://schemas.microsoft.com/office/mac/excel/2008/main" uri="{7523E5D3-25F3-A5E0-1632-64F254C22452}">
      <mx:ArchID Flags="2"/>
    </ext>
    <ext uri="GoogleSheetsCustomDataVersion1">
      <go:sheetsCustomData xmlns:go="http://customooxmlschemas.google.com/" r:id="rId10" roundtripDataSignature="AMtx7mjdVrj0e01lZdnDYmOvTwZz7rgkNw=="/>
    </ext>
  </extLst>
</workbook>
</file>

<file path=xl/calcChain.xml><?xml version="1.0" encoding="utf-8"?>
<calcChain xmlns="http://schemas.openxmlformats.org/spreadsheetml/2006/main">
  <c r="D57" i="5" l="1"/>
  <c r="D36" i="5"/>
  <c r="I36" i="5"/>
  <c r="J36" i="5"/>
  <c r="K36" i="5"/>
  <c r="L36" i="5"/>
  <c r="M36" i="5"/>
  <c r="H36" i="5"/>
  <c r="M32" i="5"/>
  <c r="L32" i="5"/>
  <c r="D29" i="5"/>
  <c r="I32" i="5"/>
  <c r="J32" i="5"/>
  <c r="K32" i="5"/>
  <c r="H32" i="5"/>
  <c r="D32" i="5"/>
  <c r="C23" i="3"/>
  <c r="H55" i="6"/>
  <c r="H54" i="6"/>
  <c r="C48" i="6"/>
  <c r="C47" i="6"/>
  <c r="C46" i="6"/>
  <c r="C45" i="6"/>
  <c r="C44" i="6"/>
  <c r="C43" i="6"/>
  <c r="B40" i="6"/>
  <c r="B41" i="6"/>
  <c r="B42" i="6"/>
  <c r="B43" i="6"/>
  <c r="B44" i="6"/>
  <c r="B45" i="6"/>
  <c r="B46" i="6"/>
  <c r="B47" i="6"/>
  <c r="B48" i="6"/>
  <c r="C42" i="6"/>
  <c r="C41" i="6"/>
  <c r="C40" i="6"/>
  <c r="C39" i="6"/>
  <c r="D33" i="6"/>
  <c r="J24" i="6"/>
  <c r="H24" i="6"/>
  <c r="C24" i="6"/>
  <c r="B24" i="6"/>
  <c r="J23" i="6"/>
  <c r="H23" i="6"/>
  <c r="C23" i="6"/>
  <c r="B23" i="6"/>
  <c r="J22" i="6"/>
  <c r="H22" i="6"/>
  <c r="C22" i="6"/>
  <c r="B22" i="6"/>
  <c r="J21" i="6"/>
  <c r="H21" i="6"/>
  <c r="C21" i="6"/>
  <c r="B21" i="6"/>
  <c r="J20" i="6"/>
  <c r="H20" i="6"/>
  <c r="C20" i="6"/>
  <c r="B20" i="6"/>
  <c r="J19" i="6"/>
  <c r="H19" i="6"/>
  <c r="C19" i="6"/>
  <c r="B19" i="6"/>
  <c r="J18" i="6"/>
  <c r="H18" i="6"/>
  <c r="C18" i="6"/>
  <c r="B18" i="6"/>
  <c r="J17" i="6"/>
  <c r="H17" i="6"/>
  <c r="C17" i="6"/>
  <c r="B17" i="6"/>
  <c r="J16" i="6"/>
  <c r="H16" i="6"/>
  <c r="G16" i="6"/>
  <c r="G17" i="6"/>
  <c r="G18" i="6"/>
  <c r="G19" i="6"/>
  <c r="G20" i="6"/>
  <c r="G21" i="6"/>
  <c r="G22" i="6"/>
  <c r="G23" i="6"/>
  <c r="G24" i="6"/>
  <c r="G25" i="6"/>
  <c r="C16" i="6"/>
  <c r="B16" i="6"/>
  <c r="J15" i="6"/>
  <c r="H15" i="6"/>
  <c r="C15" i="6"/>
  <c r="B15" i="6"/>
  <c r="B14" i="6"/>
  <c r="B31" i="2"/>
  <c r="E9" i="4"/>
  <c r="C5" i="5"/>
  <c r="C20" i="5"/>
  <c r="B49" i="5"/>
  <c r="B45" i="5"/>
  <c r="B34" i="5"/>
  <c r="B30" i="5"/>
  <c r="B23" i="5"/>
  <c r="C23" i="5"/>
  <c r="D23" i="5"/>
  <c r="G11" i="5"/>
  <c r="F11" i="5"/>
  <c r="E11" i="5"/>
  <c r="D11" i="5"/>
  <c r="C11" i="5"/>
  <c r="D10" i="4"/>
  <c r="F22" i="3"/>
  <c r="F21" i="3"/>
  <c r="F19" i="3"/>
  <c r="F20" i="3"/>
  <c r="F17" i="3"/>
  <c r="C12" i="3"/>
  <c r="G11" i="3"/>
  <c r="G10" i="3"/>
  <c r="G9" i="3"/>
  <c r="G8" i="3"/>
  <c r="G7" i="3"/>
  <c r="G6" i="3"/>
  <c r="G5" i="3"/>
  <c r="D27" i="2"/>
  <c r="P26" i="2"/>
  <c r="Q26" i="2"/>
  <c r="R26" i="2"/>
  <c r="S26" i="2"/>
  <c r="C26" i="2"/>
  <c r="L26" i="2"/>
  <c r="T26" i="2"/>
  <c r="B26" i="2"/>
  <c r="P25" i="2"/>
  <c r="Q25" i="2"/>
  <c r="R25" i="2"/>
  <c r="S25" i="2"/>
  <c r="C25" i="2"/>
  <c r="B25" i="2"/>
  <c r="P24" i="2"/>
  <c r="Q24" i="2"/>
  <c r="C24" i="2"/>
  <c r="E24" i="2"/>
  <c r="B24" i="2"/>
  <c r="P23" i="2"/>
  <c r="Q23" i="2"/>
  <c r="R23" i="2"/>
  <c r="S23" i="2"/>
  <c r="C23" i="2"/>
  <c r="L23" i="2"/>
  <c r="M23" i="2"/>
  <c r="E23" i="2"/>
  <c r="B23" i="2"/>
  <c r="P22" i="2"/>
  <c r="Q22" i="2"/>
  <c r="R22" i="2"/>
  <c r="S22" i="2"/>
  <c r="C22" i="2"/>
  <c r="B22" i="2"/>
  <c r="P21" i="2"/>
  <c r="Q21" i="2"/>
  <c r="R21" i="2"/>
  <c r="S21" i="2"/>
  <c r="C21" i="2"/>
  <c r="L21" i="2"/>
  <c r="M21" i="2"/>
  <c r="E21" i="2"/>
  <c r="B21" i="2"/>
  <c r="P20" i="2"/>
  <c r="Q20" i="2"/>
  <c r="R20" i="2"/>
  <c r="S20" i="2"/>
  <c r="C20" i="2"/>
  <c r="B20" i="2"/>
  <c r="C19" i="2"/>
  <c r="L19" i="2"/>
  <c r="P19" i="2"/>
  <c r="Q19" i="2"/>
  <c r="R19" i="2"/>
  <c r="S19" i="2"/>
  <c r="E19" i="2"/>
  <c r="B19" i="2"/>
  <c r="P18" i="2"/>
  <c r="Q18" i="2"/>
  <c r="U18" i="2"/>
  <c r="R18" i="2"/>
  <c r="S18" i="2"/>
  <c r="C18" i="2"/>
  <c r="L18" i="2"/>
  <c r="E18" i="2"/>
  <c r="B18" i="2"/>
  <c r="P17" i="2"/>
  <c r="Q17" i="2"/>
  <c r="R17" i="2"/>
  <c r="S17" i="2"/>
  <c r="C17" i="2"/>
  <c r="L17" i="2"/>
  <c r="M17" i="2"/>
  <c r="T17" i="2"/>
  <c r="E17" i="2"/>
  <c r="B17" i="2"/>
  <c r="A17" i="2"/>
  <c r="W16" i="2"/>
  <c r="V16" i="2"/>
  <c r="U16" i="2"/>
  <c r="T16" i="2"/>
  <c r="S16" i="2"/>
  <c r="R16" i="2"/>
  <c r="Q16" i="2"/>
  <c r="P16" i="2"/>
  <c r="L12" i="2"/>
  <c r="P12" i="2"/>
  <c r="Q12" i="2"/>
  <c r="R12" i="2"/>
  <c r="S12" i="2"/>
  <c r="E12" i="2"/>
  <c r="L11" i="2"/>
  <c r="M11" i="2"/>
  <c r="P11" i="2"/>
  <c r="Q11" i="2"/>
  <c r="R11" i="2"/>
  <c r="S11" i="2"/>
  <c r="E11" i="2"/>
  <c r="L10" i="2"/>
  <c r="T10" i="2"/>
  <c r="P10" i="2"/>
  <c r="Q10" i="2"/>
  <c r="R10" i="2"/>
  <c r="S10" i="2"/>
  <c r="E10" i="2"/>
  <c r="L9" i="2"/>
  <c r="P9" i="2"/>
  <c r="Q9" i="2"/>
  <c r="R9" i="2"/>
  <c r="T9" i="2"/>
  <c r="S9" i="2"/>
  <c r="M9" i="2"/>
  <c r="E9" i="2"/>
  <c r="E13" i="2"/>
  <c r="L8" i="2"/>
  <c r="T8" i="2"/>
  <c r="P8" i="2"/>
  <c r="Q8" i="2"/>
  <c r="R8" i="2"/>
  <c r="M8" i="2"/>
  <c r="N8" i="2"/>
  <c r="O8" i="2"/>
  <c r="E8" i="2"/>
  <c r="L7" i="2"/>
  <c r="P7" i="2"/>
  <c r="Q7" i="2"/>
  <c r="R7" i="2"/>
  <c r="S7" i="2"/>
  <c r="E7" i="2"/>
  <c r="L6" i="2"/>
  <c r="P6" i="2"/>
  <c r="T6" i="2"/>
  <c r="Q6" i="2"/>
  <c r="R6" i="2"/>
  <c r="S6" i="2"/>
  <c r="M6" i="2"/>
  <c r="N6" i="2"/>
  <c r="E6" i="2"/>
  <c r="L5" i="2"/>
  <c r="P5" i="2"/>
  <c r="T5" i="2"/>
  <c r="Q5" i="2"/>
  <c r="R5" i="2"/>
  <c r="S5" i="2"/>
  <c r="W5" i="2"/>
  <c r="M5" i="2"/>
  <c r="E5" i="2"/>
  <c r="L4" i="2"/>
  <c r="M4" i="2"/>
  <c r="N4" i="2"/>
  <c r="P4" i="2"/>
  <c r="T4" i="2"/>
  <c r="E4" i="2"/>
  <c r="A4" i="2"/>
  <c r="A5" i="2"/>
  <c r="A19" i="2"/>
  <c r="G2" i="2"/>
  <c r="H2" i="2"/>
  <c r="P3" i="2"/>
  <c r="Q3" i="2"/>
  <c r="R3" i="2"/>
  <c r="V3" i="2"/>
  <c r="S3" i="2"/>
  <c r="L3" i="2"/>
  <c r="E3" i="2"/>
  <c r="A6" i="2"/>
  <c r="F12" i="2"/>
  <c r="D24" i="6"/>
  <c r="E24" i="6"/>
  <c r="M18" i="2"/>
  <c r="T18" i="2"/>
  <c r="N5" i="2"/>
  <c r="U6" i="2"/>
  <c r="L25" i="2"/>
  <c r="T25" i="2"/>
  <c r="E25" i="2"/>
  <c r="T21" i="2"/>
  <c r="A18" i="2"/>
  <c r="M3" i="2"/>
  <c r="N3" i="2"/>
  <c r="E26" i="2"/>
  <c r="M26" i="2"/>
  <c r="L24" i="2"/>
  <c r="C31" i="2"/>
  <c r="E10" i="4"/>
  <c r="D5" i="5"/>
  <c r="D20" i="5"/>
  <c r="E7" i="6"/>
  <c r="D31" i="2"/>
  <c r="E5" i="5"/>
  <c r="E20" i="5"/>
  <c r="V5" i="2"/>
  <c r="O5" i="2"/>
  <c r="T24" i="2"/>
  <c r="M24" i="2"/>
  <c r="N24" i="2"/>
  <c r="O24" i="2"/>
  <c r="N26" i="2"/>
  <c r="E23" i="5"/>
  <c r="N18" i="2"/>
  <c r="O18" i="2"/>
  <c r="W18" i="2"/>
  <c r="O26" i="2"/>
  <c r="W26" i="2"/>
  <c r="O3" i="2"/>
  <c r="W3" i="2"/>
  <c r="D43" i="5"/>
  <c r="G12" i="3"/>
  <c r="C12" i="5"/>
  <c r="O4" i="2"/>
  <c r="I2" i="2"/>
  <c r="B29" i="3"/>
  <c r="M2" i="2"/>
  <c r="V26" i="2"/>
  <c r="U8" i="2"/>
  <c r="T7" i="2"/>
  <c r="M7" i="2"/>
  <c r="B32" i="2"/>
  <c r="F11" i="2"/>
  <c r="D23" i="6"/>
  <c r="E23" i="6"/>
  <c r="F7" i="2"/>
  <c r="D19" i="6"/>
  <c r="E19" i="6"/>
  <c r="F4" i="2"/>
  <c r="D16" i="6"/>
  <c r="E16" i="6"/>
  <c r="F8" i="2"/>
  <c r="D20" i="6"/>
  <c r="E20" i="6"/>
  <c r="F10" i="2"/>
  <c r="D22" i="6"/>
  <c r="E22" i="6"/>
  <c r="F5" i="2"/>
  <c r="D17" i="6"/>
  <c r="E17" i="6"/>
  <c r="F3" i="2"/>
  <c r="F9" i="2"/>
  <c r="D21" i="6"/>
  <c r="E21" i="6"/>
  <c r="F6" i="2"/>
  <c r="D18" i="6"/>
  <c r="E18" i="6"/>
  <c r="T12" i="2"/>
  <c r="M12" i="2"/>
  <c r="U23" i="2"/>
  <c r="N23" i="2"/>
  <c r="R24" i="2"/>
  <c r="U24" i="2"/>
  <c r="D12" i="5"/>
  <c r="C25" i="5"/>
  <c r="C49" i="5"/>
  <c r="C4" i="4"/>
  <c r="B24" i="5"/>
  <c r="N11" i="2"/>
  <c r="U11" i="2"/>
  <c r="T19" i="2"/>
  <c r="M19" i="2"/>
  <c r="L22" i="2"/>
  <c r="E22" i="2"/>
  <c r="D7" i="6"/>
  <c r="C43" i="5"/>
  <c r="L2" i="2"/>
  <c r="L16" i="2"/>
  <c r="B28" i="3"/>
  <c r="Z3" i="2"/>
  <c r="AA3" i="2"/>
  <c r="AB3" i="2"/>
  <c r="AC3" i="2"/>
  <c r="S8" i="2"/>
  <c r="W8" i="2"/>
  <c r="V8" i="2"/>
  <c r="N21" i="2"/>
  <c r="U21" i="2"/>
  <c r="O6" i="2"/>
  <c r="W6" i="2"/>
  <c r="V6" i="2"/>
  <c r="E43" i="5"/>
  <c r="F7" i="6"/>
  <c r="U26" i="2"/>
  <c r="E31" i="2"/>
  <c r="F23" i="5"/>
  <c r="V18" i="2"/>
  <c r="U5" i="2"/>
  <c r="T11" i="2"/>
  <c r="U17" i="2"/>
  <c r="N17" i="2"/>
  <c r="T23" i="2"/>
  <c r="M25" i="2"/>
  <c r="U3" i="2"/>
  <c r="A7" i="2"/>
  <c r="A20" i="2"/>
  <c r="Q4" i="2"/>
  <c r="R4" i="2"/>
  <c r="S4" i="2"/>
  <c r="B36" i="5"/>
  <c r="C34" i="5"/>
  <c r="E11" i="4"/>
  <c r="L20" i="2"/>
  <c r="E20" i="2"/>
  <c r="E27" i="2"/>
  <c r="F31" i="3"/>
  <c r="N9" i="2"/>
  <c r="U9" i="2"/>
  <c r="C9" i="5"/>
  <c r="D9" i="5"/>
  <c r="E9" i="5"/>
  <c r="F9" i="5"/>
  <c r="G9" i="5"/>
  <c r="D9" i="4"/>
  <c r="T3" i="2"/>
  <c r="T13" i="2"/>
  <c r="C32" i="2"/>
  <c r="M10" i="2"/>
  <c r="C33" i="6"/>
  <c r="D11" i="4"/>
  <c r="C10" i="5"/>
  <c r="D10" i="5"/>
  <c r="E10" i="5"/>
  <c r="F10" i="5"/>
  <c r="G10" i="5"/>
  <c r="V17" i="2"/>
  <c r="O17" i="2"/>
  <c r="W17" i="2"/>
  <c r="N2" i="2"/>
  <c r="M16" i="2"/>
  <c r="C6" i="5"/>
  <c r="T20" i="2"/>
  <c r="T27" i="2"/>
  <c r="C33" i="2"/>
  <c r="M20" i="2"/>
  <c r="A8" i="2"/>
  <c r="A21" i="2"/>
  <c r="V11" i="2"/>
  <c r="O11" i="2"/>
  <c r="W11" i="2"/>
  <c r="U12" i="2"/>
  <c r="N12" i="2"/>
  <c r="N7" i="2"/>
  <c r="U7" i="2"/>
  <c r="U4" i="2"/>
  <c r="W4" i="2"/>
  <c r="D34" i="5"/>
  <c r="N25" i="2"/>
  <c r="U25" i="2"/>
  <c r="T22" i="2"/>
  <c r="M22" i="2"/>
  <c r="S24" i="2"/>
  <c r="W24" i="2"/>
  <c r="V24" i="2"/>
  <c r="V4" i="2"/>
  <c r="U10" i="2"/>
  <c r="U13" i="2"/>
  <c r="D32" i="2"/>
  <c r="N10" i="2"/>
  <c r="O9" i="2"/>
  <c r="W9" i="2"/>
  <c r="V9" i="2"/>
  <c r="G23" i="5"/>
  <c r="V21" i="2"/>
  <c r="O21" i="2"/>
  <c r="W21" i="2"/>
  <c r="U19" i="2"/>
  <c r="N19" i="2"/>
  <c r="B26" i="5"/>
  <c r="B48" i="5"/>
  <c r="B50" i="5"/>
  <c r="C24" i="5"/>
  <c r="V23" i="2"/>
  <c r="O23" i="2"/>
  <c r="W23" i="2"/>
  <c r="D6" i="5"/>
  <c r="F5" i="5"/>
  <c r="F20" i="5"/>
  <c r="E12" i="4"/>
  <c r="F31" i="2"/>
  <c r="D15" i="6"/>
  <c r="E15" i="6"/>
  <c r="E27" i="6"/>
  <c r="E28" i="6"/>
  <c r="F13" i="2"/>
  <c r="F25" i="2"/>
  <c r="F20" i="2"/>
  <c r="B33" i="2"/>
  <c r="F21" i="2"/>
  <c r="F26" i="2"/>
  <c r="F23" i="2"/>
  <c r="F19" i="2"/>
  <c r="F22" i="2"/>
  <c r="F24" i="2"/>
  <c r="F17" i="2"/>
  <c r="F18" i="2"/>
  <c r="E12" i="5"/>
  <c r="D25" i="5"/>
  <c r="D49" i="5"/>
  <c r="J2" i="2"/>
  <c r="B31" i="3"/>
  <c r="B30" i="3"/>
  <c r="E6" i="5"/>
  <c r="D7" i="5"/>
  <c r="D8" i="5"/>
  <c r="D13" i="5"/>
  <c r="C34" i="2"/>
  <c r="C7" i="5"/>
  <c r="C8" i="5"/>
  <c r="C13" i="5"/>
  <c r="D8" i="4"/>
  <c r="D12" i="4"/>
  <c r="D14" i="4"/>
  <c r="C26" i="5"/>
  <c r="C48" i="5"/>
  <c r="C50" i="5"/>
  <c r="D24" i="5"/>
  <c r="F43" i="5"/>
  <c r="G7" i="6"/>
  <c r="O25" i="2"/>
  <c r="W25" i="2"/>
  <c r="V25" i="2"/>
  <c r="V19" i="2"/>
  <c r="O19" i="2"/>
  <c r="W19" i="2"/>
  <c r="V7" i="2"/>
  <c r="O7" i="2"/>
  <c r="W7" i="2"/>
  <c r="A9" i="2"/>
  <c r="A22" i="2"/>
  <c r="F12" i="5"/>
  <c r="E25" i="5"/>
  <c r="E49" i="5"/>
  <c r="E34" i="5"/>
  <c r="V12" i="2"/>
  <c r="O12" i="2"/>
  <c r="W12" i="2"/>
  <c r="N20" i="2"/>
  <c r="U20" i="2"/>
  <c r="N16" i="2"/>
  <c r="O2" i="2"/>
  <c r="O16" i="2"/>
  <c r="F33" i="6"/>
  <c r="C34" i="6"/>
  <c r="F20" i="6"/>
  <c r="D44" i="6"/>
  <c r="E44" i="6"/>
  <c r="F24" i="6"/>
  <c r="D48" i="6"/>
  <c r="E48" i="6"/>
  <c r="F15" i="6"/>
  <c r="F19" i="6"/>
  <c r="D43" i="6"/>
  <c r="E43" i="6"/>
  <c r="F18" i="6"/>
  <c r="D42" i="6"/>
  <c r="E42" i="6"/>
  <c r="F23" i="6"/>
  <c r="D47" i="6"/>
  <c r="E47" i="6"/>
  <c r="F22" i="6"/>
  <c r="D46" i="6"/>
  <c r="E46" i="6"/>
  <c r="F17" i="6"/>
  <c r="D41" i="6"/>
  <c r="E41" i="6"/>
  <c r="F16" i="6"/>
  <c r="D40" i="6"/>
  <c r="E40" i="6"/>
  <c r="F21" i="6"/>
  <c r="D45" i="6"/>
  <c r="E45" i="6"/>
  <c r="N22" i="2"/>
  <c r="U22" i="2"/>
  <c r="W13" i="2"/>
  <c r="F32" i="2"/>
  <c r="F27" i="2"/>
  <c r="G5" i="5"/>
  <c r="G20" i="5"/>
  <c r="E13" i="4"/>
  <c r="O10" i="2"/>
  <c r="W10" i="2"/>
  <c r="V10" i="2"/>
  <c r="V13" i="2"/>
  <c r="E32" i="2"/>
  <c r="B34" i="2"/>
  <c r="F6" i="5"/>
  <c r="C55" i="5"/>
  <c r="D55" i="5"/>
  <c r="W27" i="2"/>
  <c r="F33" i="2"/>
  <c r="G7" i="5"/>
  <c r="V27" i="2"/>
  <c r="E33" i="2"/>
  <c r="F7" i="5"/>
  <c r="G6" i="5"/>
  <c r="G8" i="5"/>
  <c r="G13" i="5"/>
  <c r="F34" i="2"/>
  <c r="O20" i="2"/>
  <c r="W20" i="2"/>
  <c r="V20" i="2"/>
  <c r="C35" i="6"/>
  <c r="G12" i="5"/>
  <c r="F25" i="5"/>
  <c r="O22" i="2"/>
  <c r="W22" i="2"/>
  <c r="V22" i="2"/>
  <c r="A23" i="2"/>
  <c r="A10" i="2"/>
  <c r="E24" i="5"/>
  <c r="D26" i="5"/>
  <c r="D48" i="5"/>
  <c r="D50" i="5"/>
  <c r="G43" i="5"/>
  <c r="H7" i="6"/>
  <c r="F25" i="6"/>
  <c r="B34" i="6"/>
  <c r="B35" i="6"/>
  <c r="D39" i="6"/>
  <c r="E39" i="6"/>
  <c r="E49" i="6"/>
  <c r="E29" i="6"/>
  <c r="E34" i="6"/>
  <c r="F34" i="6"/>
  <c r="D34" i="6"/>
  <c r="F34" i="5"/>
  <c r="U27" i="2"/>
  <c r="D33" i="2"/>
  <c r="D16" i="4"/>
  <c r="J8" i="4"/>
  <c r="C8" i="6"/>
  <c r="G25" i="5"/>
  <c r="G49" i="5"/>
  <c r="F49" i="5"/>
  <c r="I9" i="4"/>
  <c r="B31" i="5"/>
  <c r="B32" i="5"/>
  <c r="F9" i="4"/>
  <c r="G55" i="5"/>
  <c r="C56" i="5"/>
  <c r="C57" i="5"/>
  <c r="E7" i="5"/>
  <c r="E8" i="5"/>
  <c r="E13" i="5"/>
  <c r="D34" i="2"/>
  <c r="A11" i="2"/>
  <c r="A24" i="2"/>
  <c r="E34" i="2"/>
  <c r="I21" i="6"/>
  <c r="I20" i="6"/>
  <c r="I24" i="6"/>
  <c r="I23" i="6"/>
  <c r="I18" i="6"/>
  <c r="I17" i="6"/>
  <c r="I22" i="6"/>
  <c r="I16" i="6"/>
  <c r="I19" i="6"/>
  <c r="I15" i="6"/>
  <c r="F8" i="5"/>
  <c r="F13" i="5"/>
  <c r="G34" i="5"/>
  <c r="F24" i="5"/>
  <c r="E26" i="5"/>
  <c r="E48" i="5"/>
  <c r="E50" i="5"/>
  <c r="D56" i="5"/>
  <c r="C9" i="6"/>
  <c r="E35" i="6"/>
  <c r="F35" i="6"/>
  <c r="D35" i="6"/>
  <c r="A12" i="2"/>
  <c r="A26" i="2"/>
  <c r="A25" i="2"/>
  <c r="G56" i="5"/>
  <c r="G57" i="5"/>
  <c r="G24" i="5"/>
  <c r="G26" i="5"/>
  <c r="G48" i="5"/>
  <c r="G50" i="5"/>
  <c r="F26" i="5"/>
  <c r="F48" i="5"/>
  <c r="F50" i="5"/>
  <c r="G9" i="4"/>
  <c r="C14" i="5"/>
  <c r="C15" i="5"/>
  <c r="E55" i="5"/>
  <c r="B38" i="5"/>
  <c r="B22" i="5"/>
  <c r="F55" i="5"/>
  <c r="C16" i="5"/>
  <c r="C29" i="5"/>
  <c r="F56" i="5"/>
  <c r="F57" i="5"/>
  <c r="H9" i="4"/>
  <c r="J9" i="4"/>
  <c r="E56" i="5"/>
  <c r="E57" i="5"/>
  <c r="B44" i="5"/>
  <c r="B46" i="5"/>
  <c r="B52" i="5"/>
  <c r="B27" i="5"/>
  <c r="B39" i="5"/>
  <c r="H53" i="6"/>
  <c r="H52" i="6"/>
  <c r="C30" i="5"/>
  <c r="C45" i="5"/>
  <c r="C17" i="5"/>
  <c r="C35" i="5"/>
  <c r="C36" i="5"/>
  <c r="F10" i="4"/>
  <c r="I10" i="4"/>
  <c r="C31" i="5"/>
  <c r="G10" i="4"/>
  <c r="D14" i="5"/>
  <c r="D15" i="5"/>
  <c r="C32" i="5"/>
  <c r="C38" i="5"/>
  <c r="C22" i="5"/>
  <c r="C44" i="5"/>
  <c r="C46" i="5"/>
  <c r="C52" i="5"/>
  <c r="C58" i="5"/>
  <c r="C59" i="5"/>
  <c r="D8" i="6"/>
  <c r="C27" i="5"/>
  <c r="C39" i="5"/>
  <c r="D16" i="5"/>
  <c r="H10" i="4"/>
  <c r="J10" i="4"/>
  <c r="F11" i="4"/>
  <c r="D31" i="5"/>
  <c r="I11" i="4"/>
  <c r="D30" i="5"/>
  <c r="D45" i="5"/>
  <c r="D17" i="5"/>
  <c r="D35" i="5"/>
  <c r="D9" i="6"/>
  <c r="D38" i="5"/>
  <c r="D22" i="5"/>
  <c r="D27" i="5"/>
  <c r="D39" i="5"/>
  <c r="G11" i="4"/>
  <c r="D44" i="5"/>
  <c r="D46" i="5"/>
  <c r="D52" i="5"/>
  <c r="D58" i="5"/>
  <c r="D59" i="5"/>
  <c r="E8" i="6"/>
  <c r="E9" i="6"/>
  <c r="E14" i="5"/>
  <c r="E15" i="5"/>
  <c r="H11" i="4"/>
  <c r="J11" i="4"/>
  <c r="E31" i="5"/>
  <c r="F12" i="4"/>
  <c r="I12" i="4"/>
  <c r="E16" i="5"/>
  <c r="E29" i="5"/>
  <c r="E17" i="5"/>
  <c r="E35" i="5"/>
  <c r="E36" i="5"/>
  <c r="G12" i="4"/>
  <c r="F14" i="5"/>
  <c r="F15" i="5"/>
  <c r="E30" i="5"/>
  <c r="E32" i="5"/>
  <c r="E45" i="5"/>
  <c r="E38" i="5"/>
  <c r="E22" i="5"/>
  <c r="E27" i="5"/>
  <c r="E39" i="5"/>
  <c r="F16" i="5"/>
  <c r="F29" i="5"/>
  <c r="H12" i="4"/>
  <c r="J12" i="4"/>
  <c r="F17" i="5"/>
  <c r="F35" i="5"/>
  <c r="F36" i="5"/>
  <c r="E44" i="5"/>
  <c r="E46" i="5"/>
  <c r="E52" i="5"/>
  <c r="E58" i="5"/>
  <c r="E59" i="5"/>
  <c r="F8" i="6"/>
  <c r="F9" i="6"/>
  <c r="F45" i="5"/>
  <c r="F30" i="5"/>
  <c r="I13" i="4"/>
  <c r="F13" i="4"/>
  <c r="F31" i="5"/>
  <c r="G13" i="4"/>
  <c r="F32" i="5"/>
  <c r="F38" i="5"/>
  <c r="F22" i="5"/>
  <c r="F44" i="5"/>
  <c r="F46" i="5"/>
  <c r="F52" i="5"/>
  <c r="F58" i="5"/>
  <c r="F59" i="5"/>
  <c r="G8" i="6"/>
  <c r="F27" i="5"/>
  <c r="F39" i="5"/>
  <c r="G14" i="5"/>
  <c r="G15" i="5"/>
  <c r="H13" i="4"/>
  <c r="J13" i="4"/>
  <c r="G31" i="5"/>
  <c r="G16" i="5"/>
  <c r="G29" i="5"/>
  <c r="G9" i="6"/>
  <c r="G30" i="5"/>
  <c r="G32" i="5"/>
  <c r="G45" i="5"/>
  <c r="G17" i="5"/>
  <c r="G35" i="5"/>
  <c r="G36" i="5"/>
  <c r="G38" i="5"/>
  <c r="G22" i="5"/>
  <c r="G44" i="5"/>
  <c r="G46" i="5"/>
  <c r="G52" i="5"/>
  <c r="G58" i="5"/>
  <c r="G59" i="5"/>
  <c r="H8" i="6"/>
  <c r="G27" i="5"/>
  <c r="G39" i="5"/>
  <c r="H9" i="6"/>
  <c r="H11" i="6"/>
  <c r="D11" i="6"/>
  <c r="D10" i="6" a="1"/>
  <c r="D10" i="6"/>
</calcChain>
</file>

<file path=xl/comments1.xml><?xml version="1.0" encoding="utf-8"?>
<comments xmlns="http://schemas.openxmlformats.org/spreadsheetml/2006/main">
  <authors>
    <author/>
  </authors>
  <commentList>
    <comment ref="Z1" authorId="0">
      <text>
        <r>
          <rPr>
            <sz val="11"/>
            <color theme="1"/>
            <rFont val="Calibri"/>
            <scheme val="minor"/>
          </rPr>
          <t>======
ID#AAAAgb2gzHg
DARIO MAURICIO REYES GIRALDO    (2022-09-20 00:14:33)
Defina el año base o de inicio de la operación del negocio.</t>
        </r>
      </text>
    </comment>
    <comment ref="B3" authorId="0">
      <text>
        <r>
          <rPr>
            <sz val="11"/>
            <color theme="1"/>
            <rFont val="Calibri"/>
            <scheme val="minor"/>
          </rPr>
          <t>======
ID#AAAAgb2gzIA
DARIO MAURICIO REYES GIRALDO    (2022-09-20 00:14:33)
Digita el nombre de cada línea de producto o servicio a vender</t>
        </r>
      </text>
    </comment>
    <comment ref="C3" authorId="0">
      <text>
        <r>
          <rPr>
            <sz val="11"/>
            <color theme="1"/>
            <rFont val="Calibri"/>
            <scheme val="minor"/>
          </rPr>
          <t>======
ID#AAAAgb2gzHQ
DARIO MAURICIO REYES GIRALDO    (2022-09-20 00:14:33)
Digita las cantidades a vender en el primer año de cada pdto/servicio.</t>
        </r>
      </text>
    </comment>
    <comment ref="D3" authorId="0">
      <text>
        <r>
          <rPr>
            <sz val="11"/>
            <color theme="1"/>
            <rFont val="Calibri"/>
            <scheme val="minor"/>
          </rPr>
          <t>======
ID#AAAAgb2gzHw
DARIO MAURICIO REYES GIRALDO    (2022-09-20 00:14:33)
Digita el precio UNITARIO, sin IVA, de cada pdto/servicio.</t>
        </r>
      </text>
    </comment>
    <comment ref="G3" authorId="0">
      <text>
        <r>
          <rPr>
            <sz val="11"/>
            <color theme="1"/>
            <rFont val="Calibri"/>
            <scheme val="minor"/>
          </rPr>
          <t>======
ID#AAAAgb2gzHU
DARIO MAURICIO REYES GIRALDO    (2022-09-20 00:14:33)
Ingrese en cada celda el crecimiento porcentual que se espera en las ventas para cada línea de producto o servicio, al pasar de un año a otro.</t>
        </r>
      </text>
    </comment>
    <comment ref="H3" authorId="0">
      <text>
        <r>
          <rPr>
            <sz val="11"/>
            <color theme="1"/>
            <rFont val="Calibri"/>
            <scheme val="minor"/>
          </rPr>
          <t>======
ID#AAAAgbzgWGw
DARIO MAURICIO REYES GIRALDO    (2022-09-20 00:14:33)
Ingrese en cada celda el crecimiento porcentual que se espera en las ventas para cada línea de producto o servicio, al pasar de un año a otro.</t>
        </r>
      </text>
    </comment>
    <comment ref="I3" authorId="0">
      <text>
        <r>
          <rPr>
            <sz val="11"/>
            <color theme="1"/>
            <rFont val="Calibri"/>
            <scheme val="minor"/>
          </rPr>
          <t>======
ID#AAAAgb2gzHY
DARIO MAURICIO REYES GIRALDO    (2022-09-20 00:14:33)
Ingrese en cada celda el crecimiento porcentual que se espera en las ventas para cada línea de producto o servicio, al pasar de un año a otro.</t>
        </r>
      </text>
    </comment>
    <comment ref="J3" authorId="0">
      <text>
        <r>
          <rPr>
            <sz val="11"/>
            <color theme="1"/>
            <rFont val="Calibri"/>
            <scheme val="minor"/>
          </rPr>
          <t>======
ID#AAAAgcHOd58
DARIO MAURICIO REYES GIRALDO    (2022-09-20 00:14:33)
Ingrese en cada celda el crecimiento porcentual que se espera en las ventas para cada línea de producto o servicio, al pasar de un año a otro.</t>
        </r>
      </text>
    </comment>
    <comment ref="Y4" authorId="0">
      <text>
        <r>
          <rPr>
            <sz val="11"/>
            <color theme="1"/>
            <rFont val="Calibri"/>
            <scheme val="minor"/>
          </rPr>
          <t>======
ID#AAAAgbzgWGo
DARIO MAURICIO REYES GIRALDO    (2022-09-20 00:14:33)
Actualizar los datos según proyecciones macroeconómicas. Se pueden buscar en la página web del Banco de la República o del Banco de Colombia.</t>
        </r>
      </text>
    </comment>
    <comment ref="Y5" authorId="0">
      <text>
        <r>
          <rPr>
            <sz val="11"/>
            <color theme="1"/>
            <rFont val="Calibri"/>
            <scheme val="minor"/>
          </rPr>
          <t>======
ID#AAAAgbxognE
DARIO MAURICIO REYES GIRALDO    (2022-09-20 00:14:33)
Actualizar los datos según proyecciones macroeconómicas. Se pueden buscar en la página web del Banco de la República o del Banco de Colombia.</t>
        </r>
      </text>
    </comment>
    <comment ref="AB7" authorId="0">
      <text>
        <r>
          <rPr>
            <sz val="11"/>
            <color theme="1"/>
            <rFont val="Calibri"/>
            <scheme val="minor"/>
          </rPr>
          <t>======
ID#AAAAgbzgWGs
DARIO MAURICIO REYES GIRALDO    (2022-09-20 00:14:33)
incluya la tasa de impuesto de Renta vigente.</t>
        </r>
      </text>
    </comment>
    <comment ref="D17" authorId="0">
      <text>
        <r>
          <rPr>
            <sz val="11"/>
            <color theme="1"/>
            <rFont val="Calibri"/>
            <scheme val="minor"/>
          </rPr>
          <t>======
ID#AAAAgb2gzH0
DARIO MAURICIO REYES GIRALDO    (2022-09-20 00:14:33)
INCLUIR  SOLO LOS COSTOS VARIABLES UNITARIOS DE PRODUCCIÓN, COMERCIALIZACIÓN O DE PRESTACIÓN DEL SERVICIO.</t>
        </r>
      </text>
    </comment>
  </commentList>
  <extLst>
    <ext xmlns:r="http://schemas.openxmlformats.org/officeDocument/2006/relationships" uri="GoogleSheetsCustomDataVersion1">
      <go:sheetsCustomData xmlns:go="http://customooxmlschemas.google.com/" r:id="rId1" roundtripDataSignature="AMtx7mi1mK9MUDS4UBwMFP4TWZUdfsJOkA=="/>
    </ext>
  </extLst>
</comments>
</file>

<file path=xl/comments2.xml><?xml version="1.0" encoding="utf-8"?>
<comments xmlns="http://schemas.openxmlformats.org/spreadsheetml/2006/main">
  <authors>
    <author/>
  </authors>
  <commentList>
    <comment ref="C4" authorId="0">
      <text>
        <r>
          <rPr>
            <sz val="11"/>
            <color theme="1"/>
            <rFont val="Calibri"/>
            <scheme val="minor"/>
          </rPr>
          <t>======
ID#AAAAgb2gzH8
DARIO MAURICIO REYES GIRALDO    (2022-09-20 00:14:33)
Todos los valores deben se anuales.</t>
        </r>
      </text>
    </comment>
    <comment ref="C18" authorId="0">
      <text>
        <r>
          <rPr>
            <sz val="11"/>
            <color theme="1"/>
            <rFont val="Calibri"/>
            <scheme val="minor"/>
          </rPr>
          <t>======
ID#AAAAgcHOd6A
DARIO MAURICIO REYES GIRALDO    (2022-09-20 00:14:33)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text>
        <r>
          <rPr>
            <sz val="11"/>
            <color theme="1"/>
            <rFont val="Calibri"/>
            <scheme val="minor"/>
          </rPr>
          <t>======
ID#AAAAgb2gzIE
DARIO MAURICIO REYES GIRALDO    (2022-09-20 00:14:33)
Todos los valores deben se anuales.</t>
        </r>
      </text>
    </comment>
    <comment ref="C20" authorId="0">
      <text>
        <r>
          <rPr>
            <sz val="11"/>
            <color theme="1"/>
            <rFont val="Calibri"/>
            <scheme val="minor"/>
          </rPr>
          <t>======
ID#AAAAgb2gzHo
DARIO MAURICIO REYES GIRALDO    (2022-09-20 00:14:33)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text>
        <r>
          <rPr>
            <sz val="11"/>
            <color theme="1"/>
            <rFont val="Calibri"/>
            <scheme val="minor"/>
          </rPr>
          <t>======
ID#AAAAgb2gzIU
DARIO MAURICIO REYES GIRALDO    (2022-09-20 00:14:33)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text>
        <r>
          <rPr>
            <sz val="11"/>
            <color theme="1"/>
            <rFont val="Calibri"/>
            <scheme val="minor"/>
          </rPr>
          <t>======
ID#AAAAgb2gzHs
DARIO MAURICIO REYES GIRALDO    (2022-09-20 00:14:33)
Incluya el valor anual del presupuesto para el desarrollo de las estrategias de:
1. Producto (diseño, empaque, imagen)
2. Promoción.
3. Comunicación.
4. Servicio.
5. Precio (si hay presupuestos asociados para este proceso).</t>
        </r>
      </text>
    </comment>
    <comment ref="E25" authorId="0">
      <text>
        <r>
          <rPr>
            <sz val="11"/>
            <color theme="1"/>
            <rFont val="Calibri"/>
            <scheme val="minor"/>
          </rPr>
          <t>======
ID#AAAAgb2gzII
DARIO MAURICIO REYES GIRALDO    (2022-09-20 00:14:33)
Digite el nombre de los rubros adicionales.</t>
        </r>
      </text>
    </comment>
    <comment ref="E26" authorId="0">
      <text>
        <r>
          <rPr>
            <sz val="11"/>
            <color theme="1"/>
            <rFont val="Calibri"/>
            <scheme val="minor"/>
          </rPr>
          <t>======
ID#AAAAgb2gzIM
DARIO MAURICIO REYES GIRALDO    (2022-09-20 00:14:33)
Digite el nombre de los rubros adicionales.</t>
        </r>
      </text>
    </comment>
    <comment ref="E27" authorId="0">
      <text>
        <r>
          <rPr>
            <sz val="11"/>
            <color theme="1"/>
            <rFont val="Calibri"/>
            <scheme val="minor"/>
          </rPr>
          <t>======
ID#AAAAgb2gzIQ
DARIO MAURICIO REYES GIRALDO    (2022-09-20 00:14:33)
Digite el nombre de los rubros adicionales.</t>
        </r>
      </text>
    </comment>
    <comment ref="E28" authorId="0">
      <text>
        <r>
          <rPr>
            <sz val="11"/>
            <color theme="1"/>
            <rFont val="Calibri"/>
            <scheme val="minor"/>
          </rPr>
          <t>======
ID#AAAAgcHOd6E
DARIO MAURICIO REYES GIRALDO    (2022-09-20 00:14:33)
Digite el nombre de los rubros adicionales.</t>
        </r>
      </text>
    </comment>
    <comment ref="E29" authorId="0">
      <text>
        <r>
          <rPr>
            <sz val="11"/>
            <color theme="1"/>
            <rFont val="Calibri"/>
            <scheme val="minor"/>
          </rPr>
          <t>======
ID#AAAAgb2gzHc
DARIO MAURICIO REYES GIRALDO    (2022-09-20 00:14:33)
Digite el nombre de los rubros adicionales.</t>
        </r>
      </text>
    </comment>
    <comment ref="E30" authorId="0">
      <text>
        <r>
          <rPr>
            <sz val="11"/>
            <color theme="1"/>
            <rFont val="Calibri"/>
            <scheme val="minor"/>
          </rPr>
          <t>======
ID#AAAAgbzgWGk
DARIO MAURICIO REYES GIRALDO    (2022-09-20 00:14:33)
Digite el nombre de los rubros adicionales.</t>
        </r>
      </text>
    </comment>
  </commentList>
  <extLst>
    <ext xmlns:r="http://schemas.openxmlformats.org/officeDocument/2006/relationships" uri="GoogleSheetsCustomDataVersion1">
      <go:sheetsCustomData xmlns:go="http://customooxmlschemas.google.com/" r:id="rId1" roundtripDataSignature="AMtx7miBgEEPpkXyloZOlAXsWuD50zEyMg=="/>
    </ext>
  </extLst>
</comments>
</file>

<file path=xl/comments3.xml><?xml version="1.0" encoding="utf-8"?>
<comments xmlns="http://schemas.openxmlformats.org/spreadsheetml/2006/main">
  <authors>
    <author/>
  </authors>
  <commentList>
    <comment ref="F4" authorId="0">
      <text>
        <r>
          <rPr>
            <sz val="11"/>
            <color theme="1"/>
            <rFont val="Calibri"/>
            <scheme val="minor"/>
          </rPr>
          <t>======
ID#AAAAgcHOd6I
DARIO MAURICIO REYES GIRALDO    (2022-09-20 00:14:33)
Digite la tasa de interés anual a la que un banco les podría prestar esete dinero.</t>
        </r>
      </text>
    </comment>
    <comment ref="J4" authorId="0">
      <text>
        <r>
          <rPr>
            <sz val="11"/>
            <color theme="1"/>
            <rFont val="Calibri"/>
            <scheme val="minor"/>
          </rPr>
          <t>======
ID#AAAAgbzgWG0
DARIO MAURICIO REYES GIRALDO    (2022-09-20 00:14:33)
Escoja un valor entre 1 y 5.</t>
        </r>
      </text>
    </comment>
    <comment ref="C7" authorId="0">
      <text>
        <r>
          <rPr>
            <sz val="11"/>
            <color theme="1"/>
            <rFont val="Calibri"/>
            <scheme val="minor"/>
          </rPr>
          <t>======
ID#AAAAgb2gzHk
DARIO MAURICIO REYES GIRALDO    (2022-09-20 00:14:33)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text>
        <r>
          <rPr>
            <sz val="11"/>
            <color theme="1"/>
            <rFont val="Calibri"/>
            <scheme val="minor"/>
          </rPr>
          <t>======
ID#AAAAgb2gzH4
DARIO MAURICIO REYES GIRALDO    (2022-09-20 00:14:33)
Digitar el valor del aporte realizado por los emprendedores.</t>
        </r>
      </text>
    </comment>
  </commentList>
  <extLst>
    <ext xmlns:r="http://schemas.openxmlformats.org/officeDocument/2006/relationships" uri="GoogleSheetsCustomDataVersion1">
      <go:sheetsCustomData xmlns:go="http://customooxmlschemas.google.com/" r:id="rId1" roundtripDataSignature="AMtx7mg1bo5OZT7vH9ReZMC/vGU3BvWj2Q=="/>
    </ext>
  </extLst>
</comments>
</file>

<file path=xl/comments4.xml><?xml version="1.0" encoding="utf-8"?>
<comments xmlns="http://schemas.openxmlformats.org/spreadsheetml/2006/main">
  <authors>
    <author/>
  </authors>
  <commentList>
    <comment ref="E3" authorId="0">
      <text>
        <r>
          <rPr>
            <sz val="11"/>
            <color theme="1"/>
            <rFont val="Calibri"/>
            <scheme val="minor"/>
          </rPr>
          <t>======
ID#AAAAgb2gzIY
DARIO MAURICIO REYES GIRALDO    (2022-09-20 00:14:33)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t>
        </r>
      </text>
    </comment>
    <comment ref="H11" authorId="0">
      <text>
        <r>
          <rPr>
            <sz val="11"/>
            <color theme="1"/>
            <rFont val="Calibri"/>
            <scheme val="minor"/>
          </rPr>
          <t>======
ID#AAAAgb2gzHM
DARIO MAURICIO REYES GIRALDO    (2022-09-20 00:14:33)
Si el resultado es negativo, no es valido!</t>
        </r>
      </text>
    </comment>
  </commentList>
  <extLst>
    <ext xmlns:r="http://schemas.openxmlformats.org/officeDocument/2006/relationships" uri="GoogleSheetsCustomDataVersion1">
      <go:sheetsCustomData xmlns:go="http://customooxmlschemas.google.com/" r:id="rId1" roundtripDataSignature="AMtx7mhKXLOIIn1TEGfvwr5O8L/Oq9aB6w=="/>
    </ext>
  </extLst>
</comments>
</file>

<file path=xl/sharedStrings.xml><?xml version="1.0" encoding="utf-8"?>
<sst xmlns="http://schemas.openxmlformats.org/spreadsheetml/2006/main" count="169" uniqueCount="160">
  <si>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</si>
  <si>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</si>
  <si>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</si>
  <si>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</si>
  <si>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</si>
  <si>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</si>
  <si>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</si>
  <si>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</si>
  <si>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</si>
  <si>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</si>
  <si>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</si>
  <si>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</si>
  <si>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</si>
  <si>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</si>
  <si>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</si>
  <si>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</si>
  <si>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</si>
  <si>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</si>
  <si>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Arrendamiento de vehiculo con conductora (viajes)</t>
  </si>
  <si>
    <t>AÑO</t>
  </si>
  <si>
    <t>Publicidad en la App de marcas para mujeres</t>
  </si>
  <si>
    <t>INFLACIÓN</t>
  </si>
  <si>
    <t>IPP</t>
  </si>
  <si>
    <t>TASA IMPTO RENTA</t>
  </si>
  <si>
    <t>TOTAL</t>
  </si>
  <si>
    <t>COSTOS DE CADA PRODUCTO O SERVICIO</t>
  </si>
  <si>
    <t>NOMBRE DEL PRODUCTO SERVICIO</t>
  </si>
  <si>
    <r>
      <rPr>
        <b/>
        <sz val="8"/>
        <color theme="1"/>
        <rFont val="Antique olive"/>
      </rP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</si>
  <si>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</si>
  <si>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</si>
  <si>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</si>
  <si>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</si>
  <si>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</si>
  <si>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</si>
  <si>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</si>
  <si>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</si>
  <si>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</si>
  <si>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</si>
  <si>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</si>
  <si>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</si>
  <si>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</si>
  <si>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</si>
  <si>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</si>
  <si>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</si>
  <si>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</si>
  <si>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</si>
  <si>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</si>
  <si>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</si>
  <si>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</si>
  <si>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</si>
  <si>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</si>
  <si>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</si>
  <si>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</si>
  <si>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</si>
  <si>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</si>
  <si>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</si>
  <si>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</si>
  <si>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</si>
  <si>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</si>
  <si>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</si>
  <si>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</si>
  <si>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</si>
  <si>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</si>
  <si>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</si>
  <si>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</si>
  <si>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</si>
  <si>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</si>
  <si>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</si>
  <si>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</si>
  <si>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</si>
  <si>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</si>
  <si>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</si>
  <si>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</si>
  <si>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</si>
  <si>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</si>
  <si>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</si>
  <si>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</si>
  <si>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</si>
  <si>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</si>
  <si>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</si>
  <si>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</si>
  <si>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</si>
  <si>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</si>
  <si>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</si>
  <si>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</si>
  <si>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</si>
  <si>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</si>
  <si>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</si>
  <si>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</si>
  <si>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</si>
  <si>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</si>
  <si>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</si>
  <si>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</si>
  <si>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</si>
  <si>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</si>
  <si>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</si>
  <si>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</si>
  <si>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</si>
  <si>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</si>
  <si>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</si>
  <si>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</si>
  <si>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</si>
  <si>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</si>
  <si>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</si>
  <si>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</si>
  <si>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</si>
  <si>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</si>
  <si>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</si>
  <si>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</si>
  <si>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</si>
  <si>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</si>
  <si>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</si>
  <si>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</si>
  <si>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</si>
  <si>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</si>
  <si>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</si>
  <si>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</si>
  <si>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</si>
  <si>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</si>
  <si>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</si>
  <si>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</si>
  <si>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</si>
  <si>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</si>
  <si>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</si>
  <si>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</si>
  <si>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</si>
  <si>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</si>
  <si>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</si>
  <si>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</si>
  <si>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</si>
  <si>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</si>
  <si>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</si>
  <si>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</si>
  <si>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</si>
  <si>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</si>
  <si>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</si>
  <si>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</si>
  <si>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</si>
  <si>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</si>
  <si>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</si>
  <si>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</si>
  <si>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</si>
  <si>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</si>
  <si>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</si>
  <si>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</si>
  <si>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</si>
  <si>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</si>
  <si>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</si>
  <si>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</si>
  <si>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</si>
  <si>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</si>
  <si>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</si>
  <si>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</si>
  <si>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</si>
  <si>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</si>
  <si>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</si>
  <si>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</si>
  <si>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</si>
  <si>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</si>
  <si>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BALANCE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</si>
</sst>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164" formatCode="_(* #,##0_);_(* \(#,##0\);_(* &quot;-&quot;??_);_(@_)"/>
    <numFmt numFmtId="165" formatCode="_(&quot;$&quot;\ * #,##0_);_(&quot;$&quot;\ * \(#,##0\);_(&quot;$&quot;\ * &quot;-&quot;??_);_(@_)"/>
    <numFmt numFmtId="166" formatCode="0.0%"/>
    <numFmt numFmtId="167" formatCode="_(&quot;$&quot;\ * #,##0.00_);_(&quot;$&quot;\ * \(#,##0.00\);_(&quot;$&quot;\ * &quot;-&quot;??_);_(@_)"/>
    <numFmt numFmtId="168" formatCode="_(* #,##0.00_);_(* \(#,##0.00\);_(* &quot;-&quot;??_);_(@_)"/>
    <numFmt numFmtId="169" formatCode="_([$$-240A]\ * #,##0.00_);_([$$-240A]\ * \(#,##0.00\);_([$$-240A]\ * &quot;-&quot;??_);_(@_)"/>
    <numFmt numFmtId="170" formatCode="_(&quot;$&quot;\ * #,##0.0_);_(&quot;$&quot;\ * \(#,##0.0\);_(&quot;$&quot;\ * &quot;-&quot;??_);_(@_)"/>
    <numFmt numFmtId="171" formatCode="_(&quot;$&quot;\ * #,##0.00000_);_(&quot;$&quot;\ * \(#,##0.00000\);_(&quot;$&quot;\ * &quot;-&quot;??_);_(@_)"/>
    <numFmt numFmtId="172" formatCode="_-&quot;$&quot;* #,##0.0_-;\-&quot;$&quot;* #,##0.0_-;_-&quot;$&quot;* &quot;-&quot;??_-;_-@"/>
    <numFmt numFmtId="173" formatCode="_ &quot;$&quot;\ * #,##0_ ;_ &quot;$&quot;\ * \-#,##0_ ;_ &quot;$&quot;\ * &quot;-&quot;??_ ;_ @_ "/>
    <numFmt numFmtId="174" formatCode="_ &quot;$&quot;\ * #,##0.0_ ;_ &quot;$&quot;\ * \-#,##0.0_ ;_ &quot;$&quot;\ * &quot;-&quot;??_ ;_ @_ "/>
    <numFmt numFmtId="175" formatCode="_ * #,##0.00_ ;_ * \-#,##0.00_ ;_ * &quot;-&quot;??_ ;_ @_ "/>
    <numFmt numFmtId="176" formatCode="&quot;$&quot;\ #,##0_);[Red]\(&quot;$&quot;\ #,##0\)"/>
    <numFmt numFmtId="177" formatCode="&quot;$&quot;#,##0"/>
  </numFmts>
  <fonts count="59" x14ac:knownFonts="1">
    <font>
      <sz val="11"/>
      <color theme="1"/>
      <name val="Calibri"/>
      <scheme val="minor"/>
    </font>
    <font>
      <u/>
      <sz val="16"/>
      <color rgb="FF0070C0"/>
      <name val="Arial"/>
    </font>
    <font>
      <sz val="11"/>
      <name val="Calibri"/>
    </font>
    <font>
      <b/>
      <sz val="14"/>
      <color theme="1"/>
      <name val="Aharoni"/>
    </font>
    <font>
      <sz val="11"/>
      <color theme="1"/>
      <name val="Calibri"/>
    </font>
    <font>
      <b/>
      <sz val="10"/>
      <color theme="1"/>
      <name val="Aharoni"/>
    </font>
    <font>
      <sz val="12"/>
      <color theme="0"/>
      <name val="Aharoni"/>
    </font>
    <font>
      <sz val="18"/>
      <color rgb="FFFFFFFF"/>
      <name val="Aharoni"/>
    </font>
    <font>
      <sz val="11"/>
      <color theme="1"/>
      <name val="Aharoni"/>
    </font>
    <font>
      <b/>
      <sz val="8"/>
      <color theme="1"/>
      <name val="Antique olive"/>
    </font>
    <font>
      <b/>
      <sz val="18"/>
      <color theme="1"/>
      <name val="Aharoni"/>
    </font>
    <font>
      <b/>
      <sz val="11"/>
      <color theme="1"/>
      <name val="Arial"/>
    </font>
    <font>
      <sz val="11"/>
      <color theme="0"/>
      <name val="Arial"/>
    </font>
    <font>
      <sz val="11"/>
      <color rgb="FFFFFFFF"/>
      <name val="Arial"/>
    </font>
    <font>
      <sz val="11"/>
      <color theme="1"/>
      <name val="Arial"/>
    </font>
    <font>
      <b/>
      <sz val="8"/>
      <color theme="1"/>
      <name val="Aharoni"/>
    </font>
    <font>
      <sz val="18"/>
      <color theme="0"/>
      <name val="Aharoni"/>
    </font>
    <font>
      <b/>
      <sz val="11"/>
      <color theme="1"/>
      <name val="Aharoni"/>
    </font>
    <font>
      <b/>
      <sz val="11"/>
      <color theme="1"/>
      <name val="Calibri"/>
    </font>
    <font>
      <b/>
      <sz val="12"/>
      <color theme="1"/>
      <name val="Aharoni"/>
    </font>
    <font>
      <sz val="20"/>
      <color theme="1"/>
      <name val="Aharoni"/>
    </font>
    <font>
      <sz val="9"/>
      <color theme="1"/>
      <name val="Arial"/>
    </font>
    <font>
      <sz val="10"/>
      <color theme="1"/>
      <name val="Aharoni"/>
    </font>
    <font>
      <b/>
      <sz val="16"/>
      <color theme="1"/>
      <name val="Arial"/>
    </font>
    <font>
      <sz val="11"/>
      <color theme="0"/>
      <name val="Calibri"/>
    </font>
    <font>
      <b/>
      <sz val="12"/>
      <color theme="1"/>
      <name val="Calibri"/>
    </font>
    <font>
      <b/>
      <sz val="9"/>
      <color theme="1"/>
      <name val="Aharoni"/>
    </font>
    <font>
      <sz val="14"/>
      <color theme="1"/>
      <name val="Calibri"/>
    </font>
    <font>
      <sz val="14"/>
      <color theme="1"/>
      <name val="Aharoni"/>
    </font>
    <font>
      <b/>
      <sz val="14"/>
      <color theme="1"/>
      <name val="Calibri"/>
    </font>
    <font>
      <sz val="14"/>
      <color rgb="FFFFFFFF"/>
      <name val="Arial"/>
    </font>
    <font>
      <sz val="14"/>
      <color theme="0"/>
      <name val="Calibri"/>
    </font>
    <font>
      <b/>
      <sz val="14"/>
      <color theme="1"/>
      <name val="Arial"/>
    </font>
    <font>
      <sz val="14"/>
      <color theme="0"/>
      <name val="Arial"/>
    </font>
    <font>
      <sz val="14"/>
      <color theme="1"/>
      <name val="Arial"/>
    </font>
    <font>
      <b/>
      <sz val="14"/>
      <color rgb="FFFF0000"/>
      <name val="Calibri"/>
    </font>
    <font>
      <b/>
      <u/>
      <sz val="8"/>
      <color theme="1"/>
      <name val="Antique Olive"/>
    </font>
    <font>
      <sz val="11"/>
      <color theme="1"/>
      <name val="Calibri"/>
      <scheme val="minor"/>
    </font>
    <font>
      <b/>
      <sz val="18"/>
      <color theme="1"/>
      <name val="Times New Roman"/>
      <family val="1"/>
    </font>
    <font>
      <sz val="11"/>
      <color theme="1"/>
      <name val="Times New Roman"/>
      <family val="1"/>
    </font>
    <font>
      <sz val="11"/>
      <name val="Times New Roman"/>
      <family val="1"/>
    </font>
    <font>
      <b/>
      <sz val="12"/>
      <color theme="1"/>
      <name val="Times New Roman"/>
      <family val="1"/>
    </font>
    <font>
      <sz val="18"/>
      <color theme="1"/>
      <name val="Times New Roman"/>
      <family val="1"/>
    </font>
    <font>
      <b/>
      <sz val="11"/>
      <color theme="1"/>
      <name val="Times New Roman"/>
      <family val="1"/>
    </font>
    <font>
      <sz val="14"/>
      <color theme="1"/>
      <name val="Times New Roman"/>
      <family val="1"/>
    </font>
    <font>
      <sz val="10"/>
      <color theme="1"/>
      <name val="Times New Roman"/>
      <family val="1"/>
    </font>
    <font>
      <b/>
      <sz val="10"/>
      <color theme="1"/>
      <name val="Times New Roman"/>
      <family val="1"/>
    </font>
    <font>
      <b/>
      <sz val="9"/>
      <color theme="1"/>
      <name val="Times New Roman"/>
      <family val="1"/>
    </font>
    <font>
      <b/>
      <sz val="14"/>
      <color theme="1"/>
      <name val="Times New Roman"/>
      <family val="1"/>
    </font>
    <font>
      <b/>
      <sz val="16"/>
      <color theme="0"/>
      <name val="Times New Roman"/>
      <family val="1"/>
    </font>
    <font>
      <b/>
      <sz val="14"/>
      <color rgb="FF595959"/>
      <name val="Times New Roman"/>
      <family val="1"/>
    </font>
    <font>
      <b/>
      <sz val="18"/>
      <color rgb="FF595959"/>
      <name val="Times New Roman"/>
      <family val="1"/>
    </font>
    <font>
      <sz val="11"/>
      <color theme="0"/>
      <name val="Times New Roman"/>
      <family val="1"/>
    </font>
    <font>
      <sz val="22"/>
      <color theme="1"/>
      <name val="Times New Roman"/>
      <family val="1"/>
    </font>
    <font>
      <b/>
      <sz val="16"/>
      <color theme="1"/>
      <name val="Times New Roman"/>
      <family val="1"/>
    </font>
    <font>
      <b/>
      <sz val="20"/>
      <color theme="1"/>
      <name val="Times New Roman"/>
      <family val="1"/>
    </font>
    <font>
      <sz val="11"/>
      <color rgb="FFFF0000"/>
      <name val="Times New Roman"/>
      <family val="1"/>
    </font>
    <font>
      <b/>
      <sz val="11"/>
      <color theme="0"/>
      <name val="Times New Roman"/>
      <family val="1"/>
    </font>
    <font>
      <u/>
      <sz val="11"/>
      <color theme="11"/>
      <name val="Calibri"/>
      <scheme val="minor"/>
    </font>
  </fonts>
  <fills count="8">
    <fill>
      <patternFill patternType="none"/>
    </fill>
    <fill>
      <patternFill patternType="gray125"/>
    </fill>
    <fill>
      <patternFill patternType="solid">
        <fgColor rgb="FFFFFF00"/>
        <bgColor rgb="FFFFFF00"/>
      </patternFill>
    </fill>
    <fill>
      <patternFill patternType="solid">
        <fgColor rgb="FF1F497D"/>
        <bgColor rgb="FF1F497D"/>
      </patternFill>
    </fill>
    <fill>
      <patternFill patternType="solid">
        <fgColor rgb="FFD6E3BC"/>
        <bgColor rgb="FFD6E3BC"/>
      </patternFill>
    </fill>
    <fill>
      <patternFill patternType="solid">
        <fgColor rgb="FF002060"/>
        <bgColor rgb="FF002060"/>
      </patternFill>
    </fill>
    <fill>
      <patternFill patternType="solid">
        <fgColor rgb="FFF2F2F2"/>
        <bgColor rgb="FFF2F2F2"/>
      </patternFill>
    </fill>
    <fill>
      <patternFill patternType="solid">
        <fgColor rgb="FF92D050"/>
        <bgColor rgb="FF92D050"/>
      </patternFill>
    </fill>
  </fills>
  <borders count="44">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thin">
        <color rgb="FF000000"/>
      </top>
      <bottom style="double">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right/>
      <top style="thin">
        <color rgb="FF000000"/>
      </top>
      <bottom style="double">
        <color rgb="FF000000"/>
      </bottom>
      <diagonal/>
    </border>
    <border>
      <left/>
      <right/>
      <top style="thin">
        <color rgb="FF000000"/>
      </top>
      <bottom style="medium">
        <color rgb="FF000000"/>
      </bottom>
      <diagonal/>
    </border>
    <border>
      <left/>
      <right/>
      <top/>
      <bottom style="double">
        <color rgb="FF000000"/>
      </bottom>
      <diagonal/>
    </border>
    <border>
      <left/>
      <right/>
      <top/>
      <bottom/>
      <diagonal/>
    </border>
    <border>
      <left/>
      <right style="medium">
        <color rgb="FF000000"/>
      </right>
      <top style="medium">
        <color rgb="FF000000"/>
      </top>
      <bottom style="medium">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medium">
        <color rgb="FF000000"/>
      </top>
      <bottom/>
      <diagonal/>
    </border>
    <border>
      <left style="thin">
        <color auto="1"/>
      </left>
      <right/>
      <top/>
      <bottom style="medium">
        <color rgb="FF000000"/>
      </bottom>
      <diagonal/>
    </border>
    <border>
      <left style="thin">
        <color auto="1"/>
      </left>
      <right/>
      <top style="medium">
        <color rgb="FF000000"/>
      </top>
      <bottom style="medium">
        <color rgb="FF000000"/>
      </bottom>
      <diagonal/>
    </border>
    <border>
      <left style="thin">
        <color auto="1"/>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top style="medium">
        <color rgb="FF000000"/>
      </top>
      <bottom style="thin">
        <color auto="1"/>
      </bottom>
      <diagonal/>
    </border>
    <border>
      <left/>
      <right style="thin">
        <color auto="1"/>
      </right>
      <top style="medium">
        <color rgb="FF000000"/>
      </top>
      <bottom style="thin">
        <color auto="1"/>
      </bottom>
      <diagonal/>
    </border>
  </borders>
  <cellStyleXfs count="6">
    <xf numFmtId="0" fontId="0" fillId="0" borderId="0"/>
    <xf numFmtId="9" fontId="37"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cellStyleXfs>
  <cellXfs count="215">
    <xf numFmtId="0" fontId="0" fillId="0" borderId="0" xfId="0"/>
    <xf numFmtId="0" fontId="4" fillId="0" borderId="0" xfId="0" applyFont="1"/>
    <xf numFmtId="0" fontId="6" fillId="3" borderId="3" xfId="0" applyFont="1" applyFill="1" applyBorder="1"/>
    <xf numFmtId="0" fontId="7" fillId="3" borderId="3" xfId="0" applyFont="1" applyFill="1" applyBorder="1"/>
    <xf numFmtId="0" fontId="8" fillId="0" borderId="0" xfId="0" applyFont="1"/>
    <xf numFmtId="0" fontId="9" fillId="0" borderId="0" xfId="0" applyFont="1" applyAlignment="1">
      <alignment wrapText="1"/>
    </xf>
    <xf numFmtId="0" fontId="9" fillId="0" borderId="0" xfId="0" applyFont="1" applyAlignment="1">
      <alignment vertical="center" wrapText="1"/>
    </xf>
    <xf numFmtId="0" fontId="3" fillId="0" borderId="0" xfId="0" applyFont="1" applyAlignment="1">
      <alignment horizontal="right"/>
    </xf>
    <xf numFmtId="0" fontId="10" fillId="4" borderId="3" xfId="0" applyFont="1" applyFill="1" applyBorder="1" applyAlignment="1">
      <alignment wrapText="1"/>
    </xf>
    <xf numFmtId="0" fontId="11" fillId="0" borderId="0" xfId="0" applyFont="1" applyAlignment="1">
      <alignment horizontal="center"/>
    </xf>
    <xf numFmtId="0" fontId="12" fillId="5" borderId="3" xfId="0" applyFont="1" applyFill="1" applyBorder="1"/>
    <xf numFmtId="164" fontId="13" fillId="5" borderId="3" xfId="0" applyNumberFormat="1" applyFont="1" applyFill="1" applyBorder="1" applyAlignment="1">
      <alignment horizontal="center"/>
    </xf>
    <xf numFmtId="165" fontId="12" fillId="5" borderId="3" xfId="0" applyNumberFormat="1" applyFont="1" applyFill="1" applyBorder="1" applyAlignment="1">
      <alignment horizontal="center"/>
    </xf>
    <xf numFmtId="165" fontId="14" fillId="0" borderId="0" xfId="0" applyNumberFormat="1" applyFont="1"/>
    <xf numFmtId="9" fontId="4" fillId="0" borderId="0" xfId="0" applyNumberFormat="1" applyFont="1" applyAlignment="1">
      <alignment horizontal="center"/>
    </xf>
    <xf numFmtId="166" fontId="13" fillId="5" borderId="3" xfId="0" applyNumberFormat="1" applyFont="1" applyFill="1" applyBorder="1"/>
    <xf numFmtId="165" fontId="4" fillId="0" borderId="0" xfId="0" applyNumberFormat="1" applyFont="1"/>
    <xf numFmtId="167" fontId="4" fillId="0" borderId="0" xfId="0" applyNumberFormat="1" applyFont="1"/>
    <xf numFmtId="0" fontId="3" fillId="0" borderId="4" xfId="0" applyFont="1" applyBorder="1"/>
    <xf numFmtId="0" fontId="10" fillId="0" borderId="5" xfId="0" applyFont="1" applyBorder="1" applyAlignment="1">
      <alignment horizontal="center"/>
    </xf>
    <xf numFmtId="0" fontId="10" fillId="0" borderId="6" xfId="0" applyFont="1" applyBorder="1" applyAlignment="1">
      <alignment horizontal="center"/>
    </xf>
    <xf numFmtId="168" fontId="12" fillId="5" borderId="3" xfId="0" applyNumberFormat="1" applyFont="1" applyFill="1" applyBorder="1"/>
    <xf numFmtId="167" fontId="13" fillId="5" borderId="3" xfId="0" applyNumberFormat="1" applyFont="1" applyFill="1" applyBorder="1"/>
    <xf numFmtId="0" fontId="15" fillId="0" borderId="7" xfId="0" applyFont="1" applyBorder="1" applyAlignment="1">
      <alignment wrapText="1"/>
    </xf>
    <xf numFmtId="166" fontId="7" fillId="3" borderId="3" xfId="0" applyNumberFormat="1" applyFont="1" applyFill="1" applyBorder="1"/>
    <xf numFmtId="166" fontId="7" fillId="3" borderId="8" xfId="0" applyNumberFormat="1" applyFont="1" applyFill="1" applyBorder="1"/>
    <xf numFmtId="167" fontId="12" fillId="5" borderId="3" xfId="0" applyNumberFormat="1" applyFont="1" applyFill="1" applyBorder="1"/>
    <xf numFmtId="9" fontId="12" fillId="5" borderId="3" xfId="0" applyNumberFormat="1" applyFont="1" applyFill="1" applyBorder="1"/>
    <xf numFmtId="0" fontId="15" fillId="0" borderId="9" xfId="0" applyFont="1" applyBorder="1"/>
    <xf numFmtId="166" fontId="16" fillId="3" borderId="10" xfId="0" applyNumberFormat="1" applyFont="1" applyFill="1" applyBorder="1"/>
    <xf numFmtId="166" fontId="16" fillId="3" borderId="11" xfId="0" applyNumberFormat="1" applyFont="1" applyFill="1" applyBorder="1"/>
    <xf numFmtId="0" fontId="17" fillId="0" borderId="4" xfId="0" applyFont="1" applyBorder="1"/>
    <xf numFmtId="0" fontId="4" fillId="0" borderId="5" xfId="0" applyFont="1" applyBorder="1"/>
    <xf numFmtId="166" fontId="16" fillId="3" borderId="12" xfId="0" applyNumberFormat="1" applyFont="1" applyFill="1" applyBorder="1"/>
    <xf numFmtId="0" fontId="4" fillId="0" borderId="6" xfId="0" applyFont="1" applyBorder="1"/>
    <xf numFmtId="165" fontId="11" fillId="6" borderId="3" xfId="0" applyNumberFormat="1" applyFont="1" applyFill="1" applyBorder="1"/>
    <xf numFmtId="9" fontId="11" fillId="6" borderId="3" xfId="0" applyNumberFormat="1" applyFont="1" applyFill="1" applyBorder="1" applyAlignment="1">
      <alignment horizontal="center"/>
    </xf>
    <xf numFmtId="167" fontId="18" fillId="0" borderId="0" xfId="0" applyNumberFormat="1" applyFont="1"/>
    <xf numFmtId="0" fontId="9" fillId="0" borderId="0" xfId="0" applyFont="1" applyAlignment="1">
      <alignment vertical="center"/>
    </xf>
    <xf numFmtId="0" fontId="14" fillId="0" borderId="0" xfId="0" applyFont="1" applyAlignment="1">
      <alignment horizontal="left"/>
    </xf>
    <xf numFmtId="164" fontId="14" fillId="0" borderId="0" xfId="0" applyNumberFormat="1" applyFont="1" applyAlignment="1">
      <alignment horizontal="center"/>
    </xf>
    <xf numFmtId="169" fontId="4" fillId="0" borderId="0" xfId="0" applyNumberFormat="1" applyFont="1"/>
    <xf numFmtId="49" fontId="14" fillId="0" borderId="0" xfId="0" applyNumberFormat="1" applyFont="1"/>
    <xf numFmtId="168" fontId="14" fillId="0" borderId="0" xfId="0" applyNumberFormat="1" applyFont="1" applyAlignment="1">
      <alignment horizontal="center"/>
    </xf>
    <xf numFmtId="0" fontId="19" fillId="0" borderId="0" xfId="0" applyFont="1"/>
    <xf numFmtId="0" fontId="20" fillId="0" borderId="0" xfId="0" applyFont="1" applyAlignment="1">
      <alignment horizontal="center"/>
    </xf>
    <xf numFmtId="0" fontId="20" fillId="0" borderId="0" xfId="0" applyFont="1"/>
    <xf numFmtId="0" fontId="21" fillId="0" borderId="0" xfId="0" applyFont="1"/>
    <xf numFmtId="170" fontId="14" fillId="0" borderId="0" xfId="0" applyNumberFormat="1" applyFont="1"/>
    <xf numFmtId="0" fontId="22" fillId="0" borderId="0" xfId="0" applyFont="1"/>
    <xf numFmtId="170" fontId="23" fillId="2" borderId="13" xfId="0" applyNumberFormat="1" applyFont="1" applyFill="1" applyBorder="1"/>
    <xf numFmtId="0" fontId="24" fillId="0" borderId="0" xfId="0" applyFont="1"/>
    <xf numFmtId="165" fontId="12" fillId="5" borderId="3" xfId="0" applyNumberFormat="1" applyFont="1" applyFill="1" applyBorder="1"/>
    <xf numFmtId="165" fontId="13" fillId="5" borderId="3" xfId="0" applyNumberFormat="1" applyFont="1" applyFill="1" applyBorder="1"/>
    <xf numFmtId="167" fontId="24" fillId="0" borderId="0" xfId="0" applyNumberFormat="1" applyFont="1"/>
    <xf numFmtId="0" fontId="11" fillId="0" borderId="0" xfId="0" applyFont="1"/>
    <xf numFmtId="167" fontId="25" fillId="0" borderId="0" xfId="0" applyNumberFormat="1" applyFont="1"/>
    <xf numFmtId="0" fontId="17" fillId="0" borderId="0" xfId="0" applyFont="1" applyAlignment="1">
      <alignment horizontal="left" wrapText="1"/>
    </xf>
    <xf numFmtId="0" fontId="14" fillId="0" borderId="0" xfId="0" applyFont="1"/>
    <xf numFmtId="0" fontId="17" fillId="0" borderId="0" xfId="0" applyFont="1"/>
    <xf numFmtId="0" fontId="26" fillId="0" borderId="0" xfId="0" applyFont="1" applyAlignment="1">
      <alignment wrapText="1"/>
    </xf>
    <xf numFmtId="171" fontId="4" fillId="0" borderId="0" xfId="0" applyNumberFormat="1" applyFont="1"/>
    <xf numFmtId="0" fontId="18" fillId="0" borderId="0" xfId="0" applyFont="1"/>
    <xf numFmtId="0" fontId="18" fillId="0" borderId="0" xfId="0" applyFont="1" applyAlignment="1">
      <alignment horizontal="center"/>
    </xf>
    <xf numFmtId="0" fontId="27" fillId="0" borderId="0" xfId="0" applyFont="1"/>
    <xf numFmtId="0" fontId="27" fillId="0" borderId="19" xfId="0" applyFont="1" applyBorder="1"/>
    <xf numFmtId="0" fontId="31" fillId="5" borderId="8" xfId="0" applyFont="1" applyFill="1" applyBorder="1" applyAlignment="1">
      <alignment horizontal="center"/>
    </xf>
    <xf numFmtId="0" fontId="32" fillId="0" borderId="20" xfId="0" applyFont="1" applyBorder="1" applyAlignment="1">
      <alignment horizontal="center"/>
    </xf>
    <xf numFmtId="0" fontId="32" fillId="0" borderId="21" xfId="0" applyFont="1" applyBorder="1" applyAlignment="1">
      <alignment horizontal="center"/>
    </xf>
    <xf numFmtId="172" fontId="34" fillId="0" borderId="0" xfId="0" applyNumberFormat="1" applyFont="1"/>
    <xf numFmtId="172" fontId="34" fillId="0" borderId="19" xfId="0" applyNumberFormat="1" applyFont="1" applyBorder="1"/>
    <xf numFmtId="172" fontId="34" fillId="0" borderId="0" xfId="0" applyNumberFormat="1" applyFont="1" applyAlignment="1">
      <alignment vertical="center"/>
    </xf>
    <xf numFmtId="172" fontId="34" fillId="0" borderId="19" xfId="0" applyNumberFormat="1" applyFont="1" applyBorder="1" applyAlignment="1">
      <alignment vertical="center"/>
    </xf>
    <xf numFmtId="172" fontId="34" fillId="0" borderId="17" xfId="0" applyNumberFormat="1" applyFont="1" applyBorder="1" applyAlignment="1">
      <alignment vertical="center"/>
    </xf>
    <xf numFmtId="172" fontId="34" fillId="0" borderId="18" xfId="0" applyNumberFormat="1" applyFont="1" applyBorder="1" applyAlignment="1">
      <alignment vertical="center"/>
    </xf>
    <xf numFmtId="0" fontId="27" fillId="0" borderId="17" xfId="0" applyFont="1" applyBorder="1"/>
    <xf numFmtId="0" fontId="27" fillId="0" borderId="18" xfId="0" applyFont="1" applyBorder="1"/>
    <xf numFmtId="0" fontId="2" fillId="0" borderId="15" xfId="0" applyFont="1" applyBorder="1" applyAlignment="1"/>
    <xf numFmtId="0" fontId="2" fillId="0" borderId="16" xfId="0" applyFont="1" applyBorder="1" applyAlignment="1"/>
    <xf numFmtId="0" fontId="27" fillId="0" borderId="26" xfId="0" applyFont="1" applyBorder="1"/>
    <xf numFmtId="0" fontId="27" fillId="0" borderId="15" xfId="0" applyFont="1" applyBorder="1"/>
    <xf numFmtId="0" fontId="29" fillId="0" borderId="26" xfId="0" applyFont="1" applyBorder="1" applyAlignment="1">
      <alignment horizontal="center"/>
    </xf>
    <xf numFmtId="0" fontId="29" fillId="0" borderId="26" xfId="0" applyFont="1" applyBorder="1" applyAlignment="1">
      <alignment horizontal="center" vertical="center"/>
    </xf>
    <xf numFmtId="0" fontId="29" fillId="0" borderId="17" xfId="0" applyFont="1" applyBorder="1" applyAlignment="1">
      <alignment horizontal="center" vertical="center"/>
    </xf>
    <xf numFmtId="0" fontId="3" fillId="0" borderId="28" xfId="0" applyFont="1" applyBorder="1" applyAlignment="1">
      <alignment vertical="center"/>
    </xf>
    <xf numFmtId="0" fontId="2" fillId="0" borderId="29" xfId="0" applyFont="1" applyBorder="1" applyAlignment="1"/>
    <xf numFmtId="0" fontId="2" fillId="0" borderId="30" xfId="0" applyFont="1" applyBorder="1" applyAlignment="1"/>
    <xf numFmtId="0" fontId="27" fillId="0" borderId="31" xfId="0" applyFont="1" applyBorder="1"/>
    <xf numFmtId="0" fontId="27" fillId="0" borderId="32" xfId="0" applyFont="1" applyBorder="1"/>
    <xf numFmtId="0" fontId="28" fillId="0" borderId="31" xfId="0" applyFont="1" applyBorder="1"/>
    <xf numFmtId="167" fontId="29" fillId="0" borderId="26" xfId="0" applyNumberFormat="1" applyFont="1" applyBorder="1"/>
    <xf numFmtId="0" fontId="28" fillId="0" borderId="26" xfId="0" applyFont="1" applyBorder="1" applyAlignment="1">
      <alignment horizontal="center"/>
    </xf>
    <xf numFmtId="0" fontId="28" fillId="0" borderId="32" xfId="0" applyFont="1" applyBorder="1" applyAlignment="1">
      <alignment horizontal="center"/>
    </xf>
    <xf numFmtId="164" fontId="33" fillId="5" borderId="26" xfId="0" applyNumberFormat="1" applyFont="1" applyFill="1" applyBorder="1"/>
    <xf numFmtId="165" fontId="27" fillId="0" borderId="32" xfId="0" applyNumberFormat="1" applyFont="1" applyBorder="1"/>
    <xf numFmtId="164" fontId="30" fillId="5" borderId="26" xfId="0" applyNumberFormat="1" applyFont="1" applyFill="1" applyBorder="1" applyAlignment="1">
      <alignment horizontal="center"/>
    </xf>
    <xf numFmtId="0" fontId="28" fillId="6" borderId="31" xfId="0" applyFont="1" applyFill="1" applyBorder="1"/>
    <xf numFmtId="164" fontId="27" fillId="6" borderId="26" xfId="0" applyNumberFormat="1" applyFont="1" applyFill="1" applyBorder="1"/>
    <xf numFmtId="165" fontId="29" fillId="6" borderId="32" xfId="0" applyNumberFormat="1" applyFont="1" applyFill="1" applyBorder="1"/>
    <xf numFmtId="164" fontId="27" fillId="0" borderId="26" xfId="0" applyNumberFormat="1" applyFont="1" applyBorder="1"/>
    <xf numFmtId="164" fontId="27" fillId="0" borderId="32" xfId="0" applyNumberFormat="1" applyFont="1" applyBorder="1"/>
    <xf numFmtId="164" fontId="29" fillId="0" borderId="32" xfId="0" applyNumberFormat="1" applyFont="1" applyBorder="1"/>
    <xf numFmtId="164" fontId="30" fillId="5" borderId="32" xfId="0" applyNumberFormat="1" applyFont="1" applyFill="1" applyBorder="1" applyAlignment="1">
      <alignment horizontal="center"/>
    </xf>
    <xf numFmtId="0" fontId="28" fillId="0" borderId="33" xfId="0" applyFont="1" applyBorder="1"/>
    <xf numFmtId="164" fontId="27" fillId="0" borderId="34" xfId="0" applyNumberFormat="1" applyFont="1" applyBorder="1"/>
    <xf numFmtId="164" fontId="35" fillId="0" borderId="35" xfId="0" applyNumberFormat="1" applyFont="1" applyBorder="1"/>
    <xf numFmtId="0" fontId="39" fillId="0" borderId="0" xfId="0" applyFont="1"/>
    <xf numFmtId="0" fontId="38" fillId="0" borderId="0" xfId="0" applyFont="1" applyAlignment="1">
      <alignment horizontal="center" vertical="center"/>
    </xf>
    <xf numFmtId="0" fontId="42" fillId="0" borderId="0" xfId="0" applyFont="1" applyAlignment="1">
      <alignment horizontal="center" vertical="center"/>
    </xf>
    <xf numFmtId="0" fontId="43" fillId="0" borderId="23" xfId="0" applyFont="1" applyBorder="1"/>
    <xf numFmtId="0" fontId="43" fillId="0" borderId="24" xfId="0" applyFont="1" applyBorder="1"/>
    <xf numFmtId="0" fontId="44" fillId="0" borderId="0" xfId="0" applyFont="1" applyAlignment="1">
      <alignment horizontal="center" vertical="center"/>
    </xf>
    <xf numFmtId="167" fontId="39" fillId="0" borderId="0" xfId="0" applyNumberFormat="1" applyFont="1"/>
    <xf numFmtId="0" fontId="39" fillId="6" borderId="3" xfId="0" applyFont="1" applyFill="1" applyBorder="1"/>
    <xf numFmtId="167" fontId="39" fillId="6" borderId="3" xfId="0" applyNumberFormat="1" applyFont="1" applyFill="1" applyBorder="1"/>
    <xf numFmtId="164" fontId="45" fillId="0" borderId="0" xfId="0" applyNumberFormat="1" applyFont="1"/>
    <xf numFmtId="173" fontId="39" fillId="0" borderId="0" xfId="0" applyNumberFormat="1" applyFont="1"/>
    <xf numFmtId="173" fontId="39" fillId="0" borderId="25" xfId="0" applyNumberFormat="1" applyFont="1" applyBorder="1"/>
    <xf numFmtId="0" fontId="43" fillId="0" borderId="0" xfId="0" applyFont="1"/>
    <xf numFmtId="173" fontId="46" fillId="0" borderId="0" xfId="0" applyNumberFormat="1" applyFont="1"/>
    <xf numFmtId="0" fontId="47" fillId="0" borderId="0" xfId="0" applyFont="1"/>
    <xf numFmtId="173" fontId="46" fillId="0" borderId="23" xfId="0" applyNumberFormat="1" applyFont="1" applyBorder="1"/>
    <xf numFmtId="174" fontId="39" fillId="0" borderId="0" xfId="0" applyNumberFormat="1" applyFont="1"/>
    <xf numFmtId="174" fontId="39" fillId="0" borderId="25" xfId="0" applyNumberFormat="1" applyFont="1" applyBorder="1"/>
    <xf numFmtId="0" fontId="43" fillId="6" borderId="3" xfId="0" applyFont="1" applyFill="1" applyBorder="1"/>
    <xf numFmtId="173" fontId="46" fillId="6" borderId="13" xfId="0" applyNumberFormat="1" applyFont="1" applyFill="1" applyBorder="1"/>
    <xf numFmtId="165" fontId="39" fillId="0" borderId="0" xfId="0" applyNumberFormat="1" applyFont="1"/>
    <xf numFmtId="165" fontId="39" fillId="0" borderId="23" xfId="0" applyNumberFormat="1" applyFont="1" applyBorder="1"/>
    <xf numFmtId="165" fontId="43" fillId="0" borderId="24" xfId="0" applyNumberFormat="1" applyFont="1" applyBorder="1"/>
    <xf numFmtId="165" fontId="43" fillId="0" borderId="23" xfId="0" applyNumberFormat="1" applyFont="1" applyBorder="1"/>
    <xf numFmtId="9" fontId="39" fillId="0" borderId="0" xfId="1" applyFont="1"/>
    <xf numFmtId="8" fontId="39" fillId="0" borderId="0" xfId="0" applyNumberFormat="1" applyFont="1"/>
    <xf numFmtId="8" fontId="45" fillId="0" borderId="0" xfId="0" applyNumberFormat="1" applyFont="1"/>
    <xf numFmtId="175" fontId="45" fillId="0" borderId="0" xfId="0" applyNumberFormat="1" applyFont="1"/>
    <xf numFmtId="0" fontId="52" fillId="0" borderId="0" xfId="0" applyFont="1"/>
    <xf numFmtId="0" fontId="45" fillId="0" borderId="0" xfId="0" applyFont="1"/>
    <xf numFmtId="0" fontId="47" fillId="0" borderId="0" xfId="0" applyFont="1" applyAlignment="1">
      <alignment wrapText="1"/>
    </xf>
    <xf numFmtId="167" fontId="43" fillId="0" borderId="0" xfId="0" applyNumberFormat="1" applyFont="1"/>
    <xf numFmtId="9" fontId="43" fillId="0" borderId="0" xfId="0" applyNumberFormat="1" applyFont="1"/>
    <xf numFmtId="165" fontId="43" fillId="0" borderId="0" xfId="0" applyNumberFormat="1" applyFont="1"/>
    <xf numFmtId="167" fontId="52" fillId="0" borderId="0" xfId="0" applyNumberFormat="1" applyFont="1"/>
    <xf numFmtId="168" fontId="52" fillId="0" borderId="0" xfId="0" applyNumberFormat="1" applyFont="1"/>
    <xf numFmtId="0" fontId="43" fillId="0" borderId="0" xfId="0" applyFont="1" applyAlignment="1">
      <alignment horizontal="left"/>
    </xf>
    <xf numFmtId="165" fontId="55" fillId="0" borderId="0" xfId="0" applyNumberFormat="1" applyFont="1"/>
    <xf numFmtId="9" fontId="39" fillId="0" borderId="0" xfId="0" applyNumberFormat="1" applyFont="1"/>
    <xf numFmtId="168" fontId="55" fillId="0" borderId="0" xfId="0" applyNumberFormat="1" applyFont="1"/>
    <xf numFmtId="164" fontId="55" fillId="0" borderId="0" xfId="0" applyNumberFormat="1" applyFont="1"/>
    <xf numFmtId="168" fontId="43" fillId="0" borderId="0" xfId="0" applyNumberFormat="1" applyFont="1"/>
    <xf numFmtId="0" fontId="56" fillId="0" borderId="0" xfId="0" applyFont="1"/>
    <xf numFmtId="0" fontId="52" fillId="0" borderId="0" xfId="0" applyFont="1" applyAlignment="1">
      <alignment horizontal="center"/>
    </xf>
    <xf numFmtId="167" fontId="57" fillId="0" borderId="0" xfId="0" applyNumberFormat="1" applyFont="1"/>
    <xf numFmtId="9" fontId="52" fillId="0" borderId="0" xfId="0" applyNumberFormat="1" applyFont="1"/>
    <xf numFmtId="166" fontId="52" fillId="0" borderId="0" xfId="0" applyNumberFormat="1" applyFont="1"/>
    <xf numFmtId="176" fontId="38" fillId="6" borderId="27" xfId="0" applyNumberFormat="1" applyFont="1" applyFill="1" applyBorder="1"/>
    <xf numFmtId="177" fontId="44" fillId="0" borderId="17" xfId="0" applyNumberFormat="1" applyFont="1" applyBorder="1" applyAlignment="1">
      <alignment vertical="center"/>
    </xf>
    <xf numFmtId="177" fontId="44" fillId="0" borderId="18" xfId="0" applyNumberFormat="1" applyFont="1" applyBorder="1" applyAlignment="1">
      <alignment vertical="center"/>
    </xf>
    <xf numFmtId="0" fontId="39" fillId="0" borderId="30" xfId="0" applyFont="1" applyBorder="1"/>
    <xf numFmtId="0" fontId="39" fillId="0" borderId="26" xfId="0" applyFont="1" applyBorder="1"/>
    <xf numFmtId="0" fontId="39" fillId="0" borderId="32" xfId="0" applyFont="1" applyBorder="1"/>
    <xf numFmtId="10" fontId="49" fillId="0" borderId="26" xfId="0" applyNumberFormat="1" applyFont="1" applyBorder="1" applyAlignment="1">
      <alignment horizontal="center" vertical="center"/>
    </xf>
    <xf numFmtId="0" fontId="39" fillId="0" borderId="31" xfId="0" applyFont="1" applyBorder="1"/>
    <xf numFmtId="0" fontId="41" fillId="0" borderId="36" xfId="0" applyFont="1" applyBorder="1" applyAlignment="1">
      <alignment vertical="center"/>
    </xf>
    <xf numFmtId="0" fontId="39" fillId="0" borderId="37" xfId="0" applyFont="1" applyBorder="1" applyAlignment="1">
      <alignment vertical="center"/>
    </xf>
    <xf numFmtId="0" fontId="52" fillId="0" borderId="26" xfId="0" applyFont="1" applyBorder="1"/>
    <xf numFmtId="0" fontId="43" fillId="0" borderId="38" xfId="0" applyFont="1" applyBorder="1"/>
    <xf numFmtId="0" fontId="39" fillId="0" borderId="12" xfId="0" applyFont="1" applyBorder="1"/>
    <xf numFmtId="0" fontId="41" fillId="0" borderId="39" xfId="0" applyFont="1" applyBorder="1"/>
    <xf numFmtId="0" fontId="39" fillId="0" borderId="40" xfId="0" applyFont="1" applyBorder="1"/>
    <xf numFmtId="10" fontId="53" fillId="0" borderId="41" xfId="0" applyNumberFormat="1" applyFont="1" applyBorder="1" applyAlignment="1">
      <alignment horizontal="center" vertical="center"/>
    </xf>
    <xf numFmtId="0" fontId="39" fillId="0" borderId="34" xfId="0" applyFont="1" applyBorder="1"/>
    <xf numFmtId="0" fontId="48" fillId="0" borderId="42" xfId="0" applyFont="1" applyBorder="1"/>
    <xf numFmtId="2" fontId="38" fillId="2" borderId="40" xfId="0" applyNumberFormat="1" applyFont="1" applyFill="1" applyBorder="1"/>
    <xf numFmtId="0" fontId="54" fillId="0" borderId="43" xfId="0" applyFont="1" applyBorder="1"/>
    <xf numFmtId="0" fontId="51" fillId="0" borderId="15" xfId="0" applyFont="1" applyBorder="1" applyAlignment="1">
      <alignment vertical="center"/>
    </xf>
    <xf numFmtId="0" fontId="50" fillId="0" borderId="15" xfId="0" applyFont="1" applyBorder="1" applyAlignment="1">
      <alignment vertical="center"/>
    </xf>
    <xf numFmtId="0" fontId="51" fillId="0" borderId="16" xfId="0" applyFont="1" applyBorder="1" applyAlignment="1">
      <alignment vertical="center"/>
    </xf>
    <xf numFmtId="0" fontId="1" fillId="2" borderId="1" xfId="0" applyFont="1" applyFill="1" applyBorder="1" applyAlignment="1">
      <alignment horizontal="center"/>
    </xf>
    <xf numFmtId="0" fontId="2" fillId="0" borderId="2" xfId="0" applyFont="1" applyBorder="1"/>
    <xf numFmtId="0" fontId="3" fillId="0" borderId="0" xfId="0" applyFont="1" applyAlignment="1">
      <alignment horizontal="center" vertical="center"/>
    </xf>
    <xf numFmtId="0" fontId="0" fillId="0" borderId="0" xfId="0"/>
    <xf numFmtId="0" fontId="5" fillId="0" borderId="0" xfId="0" applyFont="1" applyAlignment="1">
      <alignment horizontal="center" wrapText="1"/>
    </xf>
    <xf numFmtId="0" fontId="8" fillId="0" borderId="0" xfId="0" applyFont="1" applyAlignment="1">
      <alignment horizontal="center"/>
    </xf>
    <xf numFmtId="0" fontId="3" fillId="0" borderId="0" xfId="0" applyFont="1" applyAlignment="1">
      <alignment horizontal="left" wrapText="1"/>
    </xf>
    <xf numFmtId="0" fontId="17" fillId="7" borderId="14" xfId="0" applyFont="1" applyFill="1" applyBorder="1" applyAlignment="1">
      <alignment horizontal="left" wrapText="1"/>
    </xf>
    <xf numFmtId="0" fontId="2" fillId="0" borderId="15" xfId="0" applyFont="1" applyBorder="1"/>
    <xf numFmtId="0" fontId="2" fillId="0" borderId="16" xfId="0" applyFont="1" applyBorder="1"/>
    <xf numFmtId="0" fontId="2" fillId="0" borderId="9" xfId="0" applyFont="1" applyBorder="1"/>
    <xf numFmtId="0" fontId="2" fillId="0" borderId="17" xfId="0" applyFont="1" applyBorder="1"/>
    <xf numFmtId="0" fontId="2" fillId="0" borderId="18" xfId="0" applyFont="1" applyBorder="1"/>
    <xf numFmtId="0" fontId="27" fillId="0" borderId="0" xfId="0" applyFont="1" applyAlignment="1">
      <alignment horizontal="center"/>
    </xf>
    <xf numFmtId="10" fontId="30" fillId="5" borderId="1" xfId="0" applyNumberFormat="1" applyFont="1" applyFill="1" applyBorder="1" applyAlignment="1">
      <alignment horizontal="center"/>
    </xf>
    <xf numFmtId="0" fontId="28" fillId="0" borderId="0" xfId="0" applyFont="1" applyAlignment="1">
      <alignment horizontal="center"/>
    </xf>
    <xf numFmtId="0" fontId="2" fillId="0" borderId="19" xfId="0" applyFont="1" applyBorder="1"/>
    <xf numFmtId="0" fontId="41" fillId="0" borderId="0" xfId="0" applyFont="1" applyAlignment="1">
      <alignment horizontal="center"/>
    </xf>
    <xf numFmtId="0" fontId="39" fillId="0" borderId="0" xfId="0" applyFont="1"/>
    <xf numFmtId="0" fontId="43" fillId="0" borderId="0" xfId="0" applyFont="1" applyAlignment="1">
      <alignment horizontal="center"/>
    </xf>
    <xf numFmtId="0" fontId="38" fillId="0" borderId="0" xfId="0" applyFont="1" applyAlignment="1">
      <alignment horizontal="center" vertical="center"/>
    </xf>
    <xf numFmtId="0" fontId="38" fillId="6" borderId="1" xfId="0" applyFont="1" applyFill="1" applyBorder="1" applyAlignment="1">
      <alignment horizontal="center" vertical="center"/>
    </xf>
    <xf numFmtId="0" fontId="40" fillId="0" borderId="22" xfId="0" applyFont="1" applyBorder="1"/>
    <xf numFmtId="0" fontId="40" fillId="0" borderId="2" xfId="0" applyFont="1" applyBorder="1"/>
    <xf numFmtId="165" fontId="43" fillId="0" borderId="0" xfId="0" applyNumberFormat="1" applyFont="1" applyAlignment="1">
      <alignment horizontal="center"/>
    </xf>
    <xf numFmtId="165" fontId="39" fillId="0" borderId="0" xfId="0" applyNumberFormat="1" applyFont="1"/>
    <xf numFmtId="0" fontId="48" fillId="0" borderId="0" xfId="0" applyFont="1" applyAlignment="1">
      <alignment horizontal="left"/>
    </xf>
    <xf numFmtId="0" fontId="43" fillId="0" borderId="0" xfId="0" applyFont="1" applyAlignment="1">
      <alignment horizontal="left"/>
    </xf>
    <xf numFmtId="0" fontId="57" fillId="0" borderId="0" xfId="0" applyFont="1" applyAlignment="1">
      <alignment horizontal="left"/>
    </xf>
    <xf numFmtId="0" fontId="48" fillId="0" borderId="28" xfId="0" applyFont="1" applyBorder="1" applyAlignment="1">
      <alignment horizontal="center" vertical="center"/>
    </xf>
    <xf numFmtId="0" fontId="40" fillId="0" borderId="29" xfId="0" applyFont="1" applyBorder="1"/>
    <xf numFmtId="0" fontId="48" fillId="0" borderId="29" xfId="0" applyFont="1" applyBorder="1" applyAlignment="1">
      <alignment horizontal="center" vertical="center"/>
    </xf>
    <xf numFmtId="0" fontId="41" fillId="0" borderId="31" xfId="0" applyFont="1" applyBorder="1" applyAlignment="1">
      <alignment wrapText="1"/>
    </xf>
    <xf numFmtId="0" fontId="39" fillId="0" borderId="26" xfId="0" applyFont="1" applyBorder="1"/>
    <xf numFmtId="0" fontId="40" fillId="0" borderId="31" xfId="0" applyFont="1" applyBorder="1"/>
    <xf numFmtId="10" fontId="49" fillId="5" borderId="26" xfId="0" applyNumberFormat="1" applyFont="1" applyFill="1" applyBorder="1" applyAlignment="1">
      <alignment horizontal="center" vertical="center"/>
    </xf>
    <xf numFmtId="0" fontId="40" fillId="0" borderId="26" xfId="0" applyFont="1" applyBorder="1"/>
    <xf numFmtId="0" fontId="41" fillId="0" borderId="31" xfId="0" applyFont="1" applyBorder="1" applyAlignment="1">
      <alignment horizontal="left" wrapText="1"/>
    </xf>
    <xf numFmtId="0" fontId="48" fillId="6" borderId="1" xfId="0" applyFont="1" applyFill="1" applyBorder="1" applyAlignment="1">
      <alignment horizontal="center"/>
    </xf>
  </cellXfs>
  <cellStyles count="6">
    <cellStyle name="Hipervínculo visitado" xfId="2" builtinId="9" hidden="1"/>
    <cellStyle name="Hipervínculo visitado" xfId="3" builtinId="9" hidden="1"/>
    <cellStyle name="Hipervínculo visitado" xfId="4" builtinId="9" hidden="1"/>
    <cellStyle name="Hipervínculo visitado" xfId="5" builtinId="9" hidden="1"/>
    <cellStyle name="Normal" xfId="0" builtinId="0"/>
    <cellStyle name="Porcentual" xfId="1" builtinId="5"/>
  </cellStyles>
  <dxfs count="12">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C0C0C"/>
      </font>
      <fill>
        <patternFill patternType="solid">
          <fgColor rgb="FF00B050"/>
          <bgColor rgb="FF00B050"/>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none"/>
      </fill>
    </dxf>
    <dxf>
      <font>
        <color rgb="FF9C0006"/>
      </font>
      <fill>
        <patternFill patternType="solid">
          <fgColor rgb="FFFFC7CE"/>
          <bgColor rgb="FFFFC7CE"/>
        </patternFill>
      </fill>
    </dxf>
    <dxf>
      <font>
        <color rgb="FFFF0000"/>
      </font>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10" Type="http://customschemas.google.com/relationships/workbookmetadata" Target="metadata"/><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3" Type="http://schemas.openxmlformats.org/officeDocument/2006/relationships/hyperlink" Target="#'3'!A1"/><Relationship Id="rId4" Type="http://schemas.openxmlformats.org/officeDocument/2006/relationships/hyperlink" Target="#'4'!A1"/><Relationship Id="rId5" Type="http://schemas.openxmlformats.org/officeDocument/2006/relationships/hyperlink" Target="#'5'!A1"/><Relationship Id="rId6" Type="http://schemas.openxmlformats.org/officeDocument/2006/relationships/hyperlink" Target="mailto:dmreyes@ean.edu.co" TargetMode="External"/><Relationship Id="rId7" Type="http://schemas.openxmlformats.org/officeDocument/2006/relationships/image" Target="../media/image1.png"/><Relationship Id="rId1" Type="http://schemas.openxmlformats.org/officeDocument/2006/relationships/hyperlink" Target="#'1'!A1"/><Relationship Id="rId2" Type="http://schemas.openxmlformats.org/officeDocument/2006/relationships/hyperlink" Target="#'2'!A1"/></Relationships>
</file>

<file path=xl/drawings/_rels/drawing2.xml.rels><?xml version="1.0" encoding="UTF-8" standalone="yes"?>
<Relationships xmlns="http://schemas.openxmlformats.org/package/2006/relationships"><Relationship Id="rId1" Type="http://schemas.openxmlformats.org/officeDocument/2006/relationships/hyperlink" Target="#Men&#250;!A1"/><Relationship Id="rId2" Type="http://schemas.openxmlformats.org/officeDocument/2006/relationships/hyperlink" Target="mailto:dmreyes@ean.edu.co"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Men&#250;!A1"/><Relationship Id="rId2" Type="http://schemas.openxmlformats.org/officeDocument/2006/relationships/hyperlink" Target="mailto:dmreyes@ean.edu.co"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Men&#250;!A1"/><Relationship Id="rId2" Type="http://schemas.openxmlformats.org/officeDocument/2006/relationships/hyperlink" Target="mailto:dmreyes@ean.edu.co"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Men&#250;!A1"/><Relationship Id="rId2" Type="http://schemas.openxmlformats.org/officeDocument/2006/relationships/hyperlink" Target="mailto:dmreyes@ean.edu.co" TargetMode="External"/></Relationships>
</file>

<file path=xl/drawings/_rels/drawing6.xml.rels><?xml version="1.0" encoding="UTF-8" standalone="yes"?>
<Relationships xmlns="http://schemas.openxmlformats.org/package/2006/relationships"><Relationship Id="rId1" Type="http://schemas.openxmlformats.org/officeDocument/2006/relationships/hyperlink" Target="#Men&#250;!A1"/><Relationship Id="rId2" Type="http://schemas.openxmlformats.org/officeDocument/2006/relationships/hyperlink" Target="mailto:dmreyes@ean.edu.co" TargetMode="External"/></Relationships>
</file>

<file path=xl/drawings/drawing1.xml><?xml version="1.0" encoding="utf-8"?>
<xdr:wsDr xmlns:xdr="http://schemas.openxmlformats.org/drawingml/2006/spreadsheetDrawing" xmlns:a="http://schemas.openxmlformats.org/drawingml/2006/main">
  <xdr:oneCellAnchor>
    <xdr:from>
      <xdr:col>1</xdr:col>
      <xdr:colOff>190500</xdr:colOff>
      <xdr:row>2</xdr:row>
      <xdr:rowOff>9525</xdr:rowOff>
    </xdr:from>
    <xdr:ext cx="2857500" cy="3505200"/>
    <xdr:sp macro="" textlink="">
      <xdr:nvSpPr>
        <xdr:cNvPr id="3" name="Shape 3">
          <a:extLst>
            <a:ext uri="{FF2B5EF4-FFF2-40B4-BE49-F238E27FC236}">
              <a16:creationId xmlns="" xmlns:a16="http://schemas.microsoft.com/office/drawing/2014/main" id="{00000000-0008-0000-0000-000003000000}"/>
            </a:ext>
          </a:extLst>
        </xdr:cNvPr>
        <xdr:cNvSpPr txBox="1"/>
      </xdr:nvSpPr>
      <xdr:spPr>
        <a:xfrm>
          <a:off x="3922013" y="2027400"/>
          <a:ext cx="2847975" cy="35052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200">
              <a:solidFill>
                <a:schemeClr val="dk1"/>
              </a:solidFill>
              <a:latin typeface="Aharoni"/>
              <a:ea typeface="Aharoni"/>
              <a:cs typeface="Aharoni"/>
              <a:sym typeface="Aharoni"/>
            </a:rPr>
            <a:t>BIENVENIDO A LA SIMULACIÓN FINANCIERA BÁSICA DE TU MODELO DE NEGOCIO.</a:t>
          </a:r>
          <a:endParaRPr sz="1400"/>
        </a:p>
        <a:p>
          <a:pPr marL="0" lvl="0" indent="0" algn="just" rtl="0">
            <a:spcBef>
              <a:spcPts val="0"/>
            </a:spcBef>
            <a:spcAft>
              <a:spcPts val="0"/>
            </a:spcAft>
            <a:buNone/>
          </a:pPr>
          <a:endParaRPr sz="1200">
            <a:latin typeface="Aharoni"/>
            <a:ea typeface="Aharoni"/>
            <a:cs typeface="Aharoni"/>
            <a:sym typeface="Aharoni"/>
          </a:endParaRPr>
        </a:p>
        <a:p>
          <a:pPr marL="0" lvl="0" indent="0" algn="just" rtl="0">
            <a:spcBef>
              <a:spcPts val="0"/>
            </a:spcBef>
            <a:spcAft>
              <a:spcPts val="0"/>
            </a:spcAft>
            <a:buNone/>
          </a:pPr>
          <a:r>
            <a:rPr lang="en-US" sz="1200">
              <a:solidFill>
                <a:schemeClr val="dk1"/>
              </a:solidFill>
              <a:latin typeface="Aharoni"/>
              <a:ea typeface="Aharoni"/>
              <a:cs typeface="Aharoni"/>
              <a:sym typeface="Aharoni"/>
            </a:rPr>
            <a:t>ANTES DE DIGITAR LA INFORMACIÓN EN ESTE SIMULADOR, TEN EN CUENTA QUE:</a:t>
          </a:r>
          <a:endParaRPr sz="1400"/>
        </a:p>
        <a:p>
          <a:pPr marL="0" lvl="0" indent="0" algn="just" rtl="0">
            <a:spcBef>
              <a:spcPts val="0"/>
            </a:spcBef>
            <a:spcAft>
              <a:spcPts val="0"/>
            </a:spcAft>
            <a:buNone/>
          </a:pPr>
          <a:endParaRPr sz="1200">
            <a:latin typeface="Aharoni"/>
            <a:ea typeface="Aharoni"/>
            <a:cs typeface="Aharoni"/>
            <a:sym typeface="Aharoni"/>
          </a:endParaRPr>
        </a:p>
        <a:p>
          <a:pPr marL="0" lvl="0" indent="0" algn="just" rtl="0">
            <a:spcBef>
              <a:spcPts val="0"/>
            </a:spcBef>
            <a:spcAft>
              <a:spcPts val="0"/>
            </a:spcAft>
            <a:buNone/>
          </a:pPr>
          <a:r>
            <a:rPr lang="en-US" sz="1800">
              <a:solidFill>
                <a:schemeClr val="dk1"/>
              </a:solidFill>
              <a:latin typeface="Aharoni"/>
              <a:ea typeface="Aharoni"/>
              <a:cs typeface="Aharoni"/>
              <a:sym typeface="Aharoni"/>
            </a:rPr>
            <a:t>1. </a:t>
          </a:r>
          <a:r>
            <a:rPr lang="en-US" sz="1100">
              <a:solidFill>
                <a:schemeClr val="dk1"/>
              </a:solidFill>
              <a:latin typeface="Aharoni"/>
              <a:ea typeface="Aharoni"/>
              <a:cs typeface="Aharoni"/>
              <a:sym typeface="Aharoni"/>
            </a:rPr>
            <a:t>SOLO SE PODRÁN MODIFICAR LAS CELDAS RESALTAS CON COLOR AZUL</a:t>
          </a:r>
          <a:r>
            <a:rPr lang="en-US" sz="1200">
              <a:solidFill>
                <a:schemeClr val="dk1"/>
              </a:solidFill>
              <a:latin typeface="Aharoni"/>
              <a:ea typeface="Aharoni"/>
              <a:cs typeface="Aharoni"/>
              <a:sym typeface="Aharoni"/>
            </a:rPr>
            <a:t>.</a:t>
          </a:r>
          <a:endParaRPr sz="1400"/>
        </a:p>
        <a:p>
          <a:pPr marL="0" lvl="0" indent="0" algn="just" rtl="0">
            <a:spcBef>
              <a:spcPts val="0"/>
            </a:spcBef>
            <a:spcAft>
              <a:spcPts val="0"/>
            </a:spcAft>
            <a:buNone/>
          </a:pPr>
          <a:endParaRPr sz="1200">
            <a:latin typeface="Aharoni"/>
            <a:ea typeface="Aharoni"/>
            <a:cs typeface="Aharoni"/>
            <a:sym typeface="Aharoni"/>
          </a:endParaRPr>
        </a:p>
        <a:p>
          <a:pPr marL="0" lvl="0" indent="0" algn="just" rtl="0">
            <a:spcBef>
              <a:spcPts val="0"/>
            </a:spcBef>
            <a:spcAft>
              <a:spcPts val="0"/>
            </a:spcAft>
            <a:buNone/>
          </a:pPr>
          <a:r>
            <a:rPr lang="en-US" sz="1600">
              <a:solidFill>
                <a:schemeClr val="dk1"/>
              </a:solidFill>
              <a:latin typeface="Aharoni"/>
              <a:ea typeface="Aharoni"/>
              <a:cs typeface="Aharoni"/>
              <a:sym typeface="Aharoni"/>
            </a:rPr>
            <a:t>2. </a:t>
          </a:r>
          <a:r>
            <a:rPr lang="en-US" sz="1100">
              <a:solidFill>
                <a:schemeClr val="dk1"/>
              </a:solidFill>
              <a:latin typeface="Aharoni"/>
              <a:ea typeface="Aharoni"/>
              <a:cs typeface="Aharoni"/>
              <a:sym typeface="Aharoni"/>
            </a:rPr>
            <a:t>REVISA LOS COMENTARIOS DE LAS CELDAS, TE DARÁN CLAVES PARA EL CORRECTO DILIGENCIAMIENTO DE LA INFORMACIÓN.</a:t>
          </a:r>
          <a:endParaRPr sz="1400"/>
        </a:p>
        <a:p>
          <a:pPr marL="0" lvl="0" indent="0" algn="just" rtl="0">
            <a:spcBef>
              <a:spcPts val="0"/>
            </a:spcBef>
            <a:spcAft>
              <a:spcPts val="0"/>
            </a:spcAft>
            <a:buNone/>
          </a:pPr>
          <a:endParaRPr sz="1200">
            <a:latin typeface="Aharoni"/>
            <a:ea typeface="Aharoni"/>
            <a:cs typeface="Aharoni"/>
            <a:sym typeface="Aharoni"/>
          </a:endParaRPr>
        </a:p>
        <a:p>
          <a:pPr marL="0" lvl="0" indent="0" algn="just" rtl="0">
            <a:spcBef>
              <a:spcPts val="0"/>
            </a:spcBef>
            <a:spcAft>
              <a:spcPts val="0"/>
            </a:spcAft>
            <a:buNone/>
          </a:pPr>
          <a:r>
            <a:rPr lang="en-US" sz="1600">
              <a:solidFill>
                <a:schemeClr val="dk1"/>
              </a:solidFill>
              <a:latin typeface="Aharoni"/>
              <a:ea typeface="Aharoni"/>
              <a:cs typeface="Aharoni"/>
              <a:sym typeface="Aharoni"/>
            </a:rPr>
            <a:t>3. </a:t>
          </a:r>
          <a:r>
            <a:rPr lang="en-US" sz="1100">
              <a:solidFill>
                <a:schemeClr val="dk1"/>
              </a:solidFill>
              <a:latin typeface="Aharoni"/>
              <a:ea typeface="Aharoni"/>
              <a:cs typeface="Aharoni"/>
              <a:sym typeface="Aharoni"/>
            </a:rPr>
            <a:t>LOS ESTADOS FINANCIEROS SE ELABORAN DE FORMA AUTÓMATICA Y NO REQUIEREN NINGUNA INTERVENCIÓN DEL EMPRENDEDOR.</a:t>
          </a:r>
          <a:endParaRPr sz="1400"/>
        </a:p>
        <a:p>
          <a:pPr marL="0" lvl="0" indent="0" algn="just" rtl="0">
            <a:spcBef>
              <a:spcPts val="0"/>
            </a:spcBef>
            <a:spcAft>
              <a:spcPts val="0"/>
            </a:spcAft>
            <a:buNone/>
          </a:pPr>
          <a:endParaRPr sz="1200">
            <a:latin typeface="Aharoni"/>
            <a:ea typeface="Aharoni"/>
            <a:cs typeface="Aharoni"/>
            <a:sym typeface="Aharoni"/>
          </a:endParaRPr>
        </a:p>
        <a:p>
          <a:pPr marL="0" lvl="0" indent="0" algn="l" rtl="0">
            <a:spcBef>
              <a:spcPts val="0"/>
            </a:spcBef>
            <a:spcAft>
              <a:spcPts val="0"/>
            </a:spcAft>
            <a:buNone/>
          </a:pPr>
          <a:endParaRPr sz="1100"/>
        </a:p>
        <a:p>
          <a:pPr marL="0" lvl="0" indent="0" algn="l" rtl="0">
            <a:spcBef>
              <a:spcPts val="0"/>
            </a:spcBef>
            <a:spcAft>
              <a:spcPts val="0"/>
            </a:spcAft>
            <a:buNone/>
          </a:pPr>
          <a:endParaRPr sz="1100"/>
        </a:p>
      </xdr:txBody>
    </xdr:sp>
    <xdr:clientData fLocksWithSheet="0"/>
  </xdr:oneCellAnchor>
  <xdr:oneCellAnchor>
    <xdr:from>
      <xdr:col>9</xdr:col>
      <xdr:colOff>247650</xdr:colOff>
      <xdr:row>19</xdr:row>
      <xdr:rowOff>57150</xdr:rowOff>
    </xdr:from>
    <xdr:ext cx="190500" cy="266700"/>
    <xdr:sp macro="" textlink="">
      <xdr:nvSpPr>
        <xdr:cNvPr id="4" name="Shape 4">
          <a:extLst>
            <a:ext uri="{FF2B5EF4-FFF2-40B4-BE49-F238E27FC236}">
              <a16:creationId xmlns="" xmlns:a16="http://schemas.microsoft.com/office/drawing/2014/main" id="{00000000-0008-0000-0000-000004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5</xdr:col>
      <xdr:colOff>228600</xdr:colOff>
      <xdr:row>2</xdr:row>
      <xdr:rowOff>161925</xdr:rowOff>
    </xdr:from>
    <xdr:ext cx="2419350" cy="504825"/>
    <xdr:sp macro="" textlink="">
      <xdr:nvSpPr>
        <xdr:cNvPr id="5" name="Shape 5">
          <a:hlinkClick xmlns:r="http://schemas.openxmlformats.org/officeDocument/2006/relationships" r:id="rId1"/>
          <a:extLst>
            <a:ext uri="{FF2B5EF4-FFF2-40B4-BE49-F238E27FC236}">
              <a16:creationId xmlns="" xmlns:a16="http://schemas.microsoft.com/office/drawing/2014/main" id="{00000000-0008-0000-0000-000005000000}"/>
            </a:ext>
          </a:extLst>
        </xdr:cNvPr>
        <xdr:cNvSpPr txBox="1"/>
      </xdr:nvSpPr>
      <xdr:spPr>
        <a:xfrm>
          <a:off x="4136325" y="3532350"/>
          <a:ext cx="2419350" cy="4953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PROYECCIÓN DE VENTAS Y PREMISAS</a:t>
          </a:r>
          <a:endParaRPr sz="1400" b="1">
            <a:latin typeface="Arial"/>
            <a:ea typeface="Arial"/>
            <a:cs typeface="Arial"/>
            <a:sym typeface="Arial"/>
          </a:endParaRPr>
        </a:p>
      </xdr:txBody>
    </xdr:sp>
    <xdr:clientData fLocksWithSheet="0"/>
  </xdr:oneCellAnchor>
  <xdr:oneCellAnchor>
    <xdr:from>
      <xdr:col>5</xdr:col>
      <xdr:colOff>219075</xdr:colOff>
      <xdr:row>6</xdr:row>
      <xdr:rowOff>161925</xdr:rowOff>
    </xdr:from>
    <xdr:ext cx="2419350" cy="504825"/>
    <xdr:sp macro="" textlink="">
      <xdr:nvSpPr>
        <xdr:cNvPr id="6" name="Shape 6">
          <a:hlinkClick xmlns:r="http://schemas.openxmlformats.org/officeDocument/2006/relationships" r:id="rId2"/>
          <a:extLst>
            <a:ext uri="{FF2B5EF4-FFF2-40B4-BE49-F238E27FC236}">
              <a16:creationId xmlns="" xmlns:a16="http://schemas.microsoft.com/office/drawing/2014/main" id="{00000000-0008-0000-0000-000006000000}"/>
            </a:ext>
          </a:extLst>
        </xdr:cNvPr>
        <xdr:cNvSpPr txBox="1"/>
      </xdr:nvSpPr>
      <xdr:spPr>
        <a:xfrm>
          <a:off x="4136325" y="3532350"/>
          <a:ext cx="2419350" cy="4953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INFRAESTRUCTURA  Y GASTOS</a:t>
          </a:r>
          <a:endParaRPr sz="1400" b="1">
            <a:latin typeface="Arial"/>
            <a:ea typeface="Arial"/>
            <a:cs typeface="Arial"/>
            <a:sym typeface="Arial"/>
          </a:endParaRPr>
        </a:p>
      </xdr:txBody>
    </xdr:sp>
    <xdr:clientData fLocksWithSheet="0"/>
  </xdr:oneCellAnchor>
  <xdr:oneCellAnchor>
    <xdr:from>
      <xdr:col>5</xdr:col>
      <xdr:colOff>200025</xdr:colOff>
      <xdr:row>10</xdr:row>
      <xdr:rowOff>114300</xdr:rowOff>
    </xdr:from>
    <xdr:ext cx="2419350" cy="504825"/>
    <xdr:sp macro="" textlink="">
      <xdr:nvSpPr>
        <xdr:cNvPr id="7" name="Shape 7">
          <a:hlinkClick xmlns:r="http://schemas.openxmlformats.org/officeDocument/2006/relationships" r:id="rId3"/>
          <a:extLst>
            <a:ext uri="{FF2B5EF4-FFF2-40B4-BE49-F238E27FC236}">
              <a16:creationId xmlns="" xmlns:a16="http://schemas.microsoft.com/office/drawing/2014/main" id="{00000000-0008-0000-0000-000007000000}"/>
            </a:ext>
          </a:extLst>
        </xdr:cNvPr>
        <xdr:cNvSpPr txBox="1"/>
      </xdr:nvSpPr>
      <xdr:spPr>
        <a:xfrm>
          <a:off x="4136325" y="3532350"/>
          <a:ext cx="2419350" cy="4953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INVERSIÓN TOTAL Y FINANCIACIÓN</a:t>
          </a:r>
          <a:endParaRPr sz="1400" b="1">
            <a:latin typeface="Arial"/>
            <a:ea typeface="Arial"/>
            <a:cs typeface="Arial"/>
            <a:sym typeface="Arial"/>
          </a:endParaRPr>
        </a:p>
      </xdr:txBody>
    </xdr:sp>
    <xdr:clientData fLocksWithSheet="0"/>
  </xdr:oneCellAnchor>
  <xdr:oneCellAnchor>
    <xdr:from>
      <xdr:col>5</xdr:col>
      <xdr:colOff>190500</xdr:colOff>
      <xdr:row>14</xdr:row>
      <xdr:rowOff>28575</xdr:rowOff>
    </xdr:from>
    <xdr:ext cx="2419350" cy="504825"/>
    <xdr:sp macro="" textlink="">
      <xdr:nvSpPr>
        <xdr:cNvPr id="8" name="Shape 8">
          <a:hlinkClick xmlns:r="http://schemas.openxmlformats.org/officeDocument/2006/relationships" r:id="rId4"/>
          <a:extLst>
            <a:ext uri="{FF2B5EF4-FFF2-40B4-BE49-F238E27FC236}">
              <a16:creationId xmlns="" xmlns:a16="http://schemas.microsoft.com/office/drawing/2014/main" id="{00000000-0008-0000-0000-000008000000}"/>
            </a:ext>
          </a:extLst>
        </xdr:cNvPr>
        <xdr:cNvSpPr txBox="1"/>
      </xdr:nvSpPr>
      <xdr:spPr>
        <a:xfrm>
          <a:off x="4136325" y="3532350"/>
          <a:ext cx="2419350" cy="4953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ESTADOS FINANCIEROS</a:t>
          </a:r>
          <a:endParaRPr sz="1400" b="1">
            <a:latin typeface="Arial"/>
            <a:ea typeface="Arial"/>
            <a:cs typeface="Arial"/>
            <a:sym typeface="Arial"/>
          </a:endParaRPr>
        </a:p>
      </xdr:txBody>
    </xdr:sp>
    <xdr:clientData fLocksWithSheet="0"/>
  </xdr:oneCellAnchor>
  <xdr:oneCellAnchor>
    <xdr:from>
      <xdr:col>5</xdr:col>
      <xdr:colOff>171450</xdr:colOff>
      <xdr:row>18</xdr:row>
      <xdr:rowOff>9525</xdr:rowOff>
    </xdr:from>
    <xdr:ext cx="2419350" cy="504825"/>
    <xdr:sp macro="" textlink="">
      <xdr:nvSpPr>
        <xdr:cNvPr id="9" name="Shape 9">
          <a:hlinkClick xmlns:r="http://schemas.openxmlformats.org/officeDocument/2006/relationships" r:id="rId5"/>
          <a:extLst>
            <a:ext uri="{FF2B5EF4-FFF2-40B4-BE49-F238E27FC236}">
              <a16:creationId xmlns="" xmlns:a16="http://schemas.microsoft.com/office/drawing/2014/main" id="{00000000-0008-0000-0000-000009000000}"/>
            </a:ext>
          </a:extLst>
        </xdr:cNvPr>
        <xdr:cNvSpPr txBox="1"/>
      </xdr:nvSpPr>
      <xdr:spPr>
        <a:xfrm>
          <a:off x="4136325" y="3532350"/>
          <a:ext cx="2419350" cy="4953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RESULTADOS DE LA SIMULACIÓN </a:t>
          </a:r>
          <a:endParaRPr sz="1400"/>
        </a:p>
      </xdr:txBody>
    </xdr:sp>
    <xdr:clientData fLocksWithSheet="0"/>
  </xdr:oneCellAnchor>
  <xdr:oneCellAnchor>
    <xdr:from>
      <xdr:col>1</xdr:col>
      <xdr:colOff>200025</xdr:colOff>
      <xdr:row>21</xdr:row>
      <xdr:rowOff>76200</xdr:rowOff>
    </xdr:from>
    <xdr:ext cx="2857500" cy="352425"/>
    <xdr:sp macro="" textlink="">
      <xdr:nvSpPr>
        <xdr:cNvPr id="10" name="Shape 10">
          <a:hlinkClick xmlns:r="http://schemas.openxmlformats.org/officeDocument/2006/relationships" r:id="rId6"/>
          <a:extLst>
            <a:ext uri="{FF2B5EF4-FFF2-40B4-BE49-F238E27FC236}">
              <a16:creationId xmlns="" xmlns:a16="http://schemas.microsoft.com/office/drawing/2014/main" id="{00000000-0008-0000-0000-00000A000000}"/>
            </a:ext>
          </a:extLst>
        </xdr:cNvPr>
        <xdr:cNvSpPr txBox="1"/>
      </xdr:nvSpPr>
      <xdr:spPr>
        <a:xfrm>
          <a:off x="3922013" y="3608550"/>
          <a:ext cx="2847975" cy="3429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Asociado Universidad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 - @dmreyesg</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8</xdr:col>
      <xdr:colOff>581025</xdr:colOff>
      <xdr:row>1</xdr:row>
      <xdr:rowOff>38100</xdr:rowOff>
    </xdr:from>
    <xdr:ext cx="828675" cy="857250"/>
    <xdr:pic>
      <xdr:nvPicPr>
        <xdr:cNvPr id="2" name="image1.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28575</xdr:colOff>
      <xdr:row>13</xdr:row>
      <xdr:rowOff>123825</xdr:rowOff>
    </xdr:from>
    <xdr:ext cx="1409700" cy="3990975"/>
    <xdr:sp macro="" textlink="">
      <xdr:nvSpPr>
        <xdr:cNvPr id="11" name="Shape 11">
          <a:extLst>
            <a:ext uri="{FF2B5EF4-FFF2-40B4-BE49-F238E27FC236}">
              <a16:creationId xmlns="" xmlns:a16="http://schemas.microsoft.com/office/drawing/2014/main" id="{00000000-0008-0000-0100-00000B000000}"/>
            </a:ext>
          </a:extLst>
        </xdr:cNvPr>
        <xdr:cNvSpPr/>
      </xdr:nvSpPr>
      <xdr:spPr>
        <a:xfrm rot="10800000">
          <a:off x="4650675" y="1794038"/>
          <a:ext cx="1390650" cy="3971925"/>
        </a:xfrm>
        <a:prstGeom prst="bentArrow">
          <a:avLst>
            <a:gd name="adj1" fmla="val 25000"/>
            <a:gd name="adj2" fmla="val 25000"/>
            <a:gd name="adj3" fmla="val 25000"/>
            <a:gd name="adj4" fmla="val 4375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dk1"/>
            </a:solidFill>
          </a:endParaRPr>
        </a:p>
      </xdr:txBody>
    </xdr:sp>
    <xdr:clientData fLocksWithSheet="0"/>
  </xdr:oneCellAnchor>
  <xdr:oneCellAnchor>
    <xdr:from>
      <xdr:col>8</xdr:col>
      <xdr:colOff>390525</xdr:colOff>
      <xdr:row>13</xdr:row>
      <xdr:rowOff>142875</xdr:rowOff>
    </xdr:from>
    <xdr:ext cx="409575" cy="3552825"/>
    <xdr:sp macro="" textlink="">
      <xdr:nvSpPr>
        <xdr:cNvPr id="12" name="Shape 12">
          <a:extLst>
            <a:ext uri="{FF2B5EF4-FFF2-40B4-BE49-F238E27FC236}">
              <a16:creationId xmlns="" xmlns:a16="http://schemas.microsoft.com/office/drawing/2014/main" id="{00000000-0008-0000-0100-00000C000000}"/>
            </a:ext>
          </a:extLst>
        </xdr:cNvPr>
        <xdr:cNvSpPr txBox="1"/>
      </xdr:nvSpPr>
      <xdr:spPr>
        <a:xfrm>
          <a:off x="5145975" y="2008350"/>
          <a:ext cx="400050" cy="35433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chemeClr val="dk1"/>
              </a:solidFill>
              <a:latin typeface="Arial Black"/>
              <a:ea typeface="Arial Black"/>
              <a:cs typeface="Arial Black"/>
              <a:sym typeface="Arial Black"/>
            </a:rPr>
            <a:t>REVISA LAS PROYECCIONES</a:t>
          </a:r>
          <a:endParaRPr sz="900">
            <a:latin typeface="Arial Black"/>
            <a:ea typeface="Arial Black"/>
            <a:cs typeface="Arial Black"/>
            <a:sym typeface="Arial Black"/>
          </a:endParaRPr>
        </a:p>
      </xdr:txBody>
    </xdr:sp>
    <xdr:clientData fLocksWithSheet="0"/>
  </xdr:oneCellAnchor>
  <xdr:oneCellAnchor>
    <xdr:from>
      <xdr:col>10</xdr:col>
      <xdr:colOff>247650</xdr:colOff>
      <xdr:row>9</xdr:row>
      <xdr:rowOff>66675</xdr:rowOff>
    </xdr:from>
    <xdr:ext cx="14601825" cy="371475"/>
    <xdr:sp macro="" textlink="">
      <xdr:nvSpPr>
        <xdr:cNvPr id="13" name="Shape 13">
          <a:hlinkClick xmlns:r="http://schemas.openxmlformats.org/officeDocument/2006/relationships" r:id="rId1"/>
          <a:extLst>
            <a:ext uri="{FF2B5EF4-FFF2-40B4-BE49-F238E27FC236}">
              <a16:creationId xmlns="" xmlns:a16="http://schemas.microsoft.com/office/drawing/2014/main" id="{00000000-0008-0000-0100-00000D000000}"/>
            </a:ext>
          </a:extLst>
        </xdr:cNvPr>
        <xdr:cNvSpPr txBox="1"/>
      </xdr:nvSpPr>
      <xdr:spPr>
        <a:xfrm>
          <a:off x="0" y="3594263"/>
          <a:ext cx="10692000" cy="371475"/>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a:p>
      </xdr:txBody>
    </xdr:sp>
    <xdr:clientData fLocksWithSheet="0"/>
  </xdr:oneCellAnchor>
  <xdr:oneCellAnchor>
    <xdr:from>
      <xdr:col>6</xdr:col>
      <xdr:colOff>285750</xdr:colOff>
      <xdr:row>12</xdr:row>
      <xdr:rowOff>123825</xdr:rowOff>
    </xdr:from>
    <xdr:ext cx="638175" cy="1333500"/>
    <xdr:sp macro="" textlink="">
      <xdr:nvSpPr>
        <xdr:cNvPr id="14" name="Shape 14">
          <a:extLst>
            <a:ext uri="{FF2B5EF4-FFF2-40B4-BE49-F238E27FC236}">
              <a16:creationId xmlns="" xmlns:a16="http://schemas.microsoft.com/office/drawing/2014/main" id="{00000000-0008-0000-0100-00000E000000}"/>
            </a:ext>
          </a:extLst>
        </xdr:cNvPr>
        <xdr:cNvSpPr/>
      </xdr:nvSpPr>
      <xdr:spPr>
        <a:xfrm>
          <a:off x="5036438" y="3122775"/>
          <a:ext cx="619125" cy="1314450"/>
        </a:xfrm>
        <a:prstGeom prst="downArrow">
          <a:avLst>
            <a:gd name="adj1" fmla="val 50000"/>
            <a:gd name="adj2"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11</xdr:col>
      <xdr:colOff>0</xdr:colOff>
      <xdr:row>37</xdr:row>
      <xdr:rowOff>0</xdr:rowOff>
    </xdr:from>
    <xdr:ext cx="15773400" cy="657225"/>
    <xdr:sp macro="" textlink="">
      <xdr:nvSpPr>
        <xdr:cNvPr id="15" name="Shape 15">
          <a:hlinkClick xmlns:r="http://schemas.openxmlformats.org/officeDocument/2006/relationships" r:id="rId2"/>
          <a:extLst>
            <a:ext uri="{FF2B5EF4-FFF2-40B4-BE49-F238E27FC236}">
              <a16:creationId xmlns="" xmlns:a16="http://schemas.microsoft.com/office/drawing/2014/main" id="{00000000-0008-0000-0100-00000F000000}"/>
            </a:ext>
          </a:extLst>
        </xdr:cNvPr>
        <xdr:cNvSpPr txBox="1"/>
      </xdr:nvSpPr>
      <xdr:spPr>
        <a:xfrm>
          <a:off x="0" y="3456150"/>
          <a:ext cx="10692000" cy="6477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5</xdr:row>
      <xdr:rowOff>0</xdr:rowOff>
    </xdr:from>
    <xdr:ext cx="2562225" cy="371475"/>
    <xdr:sp macro="" textlink="">
      <xdr:nvSpPr>
        <xdr:cNvPr id="16" name="Shape 16">
          <a:hlinkClick xmlns:r="http://schemas.openxmlformats.org/officeDocument/2006/relationships" r:id="rId1"/>
          <a:extLst>
            <a:ext uri="{FF2B5EF4-FFF2-40B4-BE49-F238E27FC236}">
              <a16:creationId xmlns="" xmlns:a16="http://schemas.microsoft.com/office/drawing/2014/main" id="{00000000-0008-0000-0200-000010000000}"/>
            </a:ext>
          </a:extLst>
        </xdr:cNvPr>
        <xdr:cNvSpPr txBox="1"/>
      </xdr:nvSpPr>
      <xdr:spPr>
        <a:xfrm>
          <a:off x="4064888" y="3594263"/>
          <a:ext cx="2562225" cy="371475"/>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b="1">
            <a:latin typeface="Arial"/>
            <a:ea typeface="Arial"/>
            <a:cs typeface="Arial"/>
            <a:sym typeface="Arial"/>
          </a:endParaRPr>
        </a:p>
      </xdr:txBody>
    </xdr:sp>
    <xdr:clientData fLocksWithSheet="0"/>
  </xdr:oneCellAnchor>
  <xdr:oneCellAnchor>
    <xdr:from>
      <xdr:col>8</xdr:col>
      <xdr:colOff>676275</xdr:colOff>
      <xdr:row>19</xdr:row>
      <xdr:rowOff>161925</xdr:rowOff>
    </xdr:from>
    <xdr:ext cx="3048000" cy="638175"/>
    <xdr:sp macro="" textlink="">
      <xdr:nvSpPr>
        <xdr:cNvPr id="17" name="Shape 17">
          <a:hlinkClick xmlns:r="http://schemas.openxmlformats.org/officeDocument/2006/relationships" r:id="rId2"/>
          <a:extLst>
            <a:ext uri="{FF2B5EF4-FFF2-40B4-BE49-F238E27FC236}">
              <a16:creationId xmlns="" xmlns:a16="http://schemas.microsoft.com/office/drawing/2014/main" id="{00000000-0008-0000-0200-000011000000}"/>
            </a:ext>
          </a:extLst>
        </xdr:cNvPr>
        <xdr:cNvSpPr txBox="1"/>
      </xdr:nvSpPr>
      <xdr:spPr>
        <a:xfrm>
          <a:off x="3826763" y="3465675"/>
          <a:ext cx="3038475" cy="6286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771525</xdr:colOff>
      <xdr:row>13</xdr:row>
      <xdr:rowOff>142875</xdr:rowOff>
    </xdr:from>
    <xdr:ext cx="4791075" cy="333375"/>
    <xdr:sp macro="" textlink="">
      <xdr:nvSpPr>
        <xdr:cNvPr id="18" name="Shape 18">
          <a:hlinkClick xmlns:r="http://schemas.openxmlformats.org/officeDocument/2006/relationships" r:id="rId1"/>
          <a:extLst>
            <a:ext uri="{FF2B5EF4-FFF2-40B4-BE49-F238E27FC236}">
              <a16:creationId xmlns="" xmlns:a16="http://schemas.microsoft.com/office/drawing/2014/main" id="{00000000-0008-0000-0300-000012000000}"/>
            </a:ext>
          </a:extLst>
        </xdr:cNvPr>
        <xdr:cNvSpPr txBox="1"/>
      </xdr:nvSpPr>
      <xdr:spPr>
        <a:xfrm>
          <a:off x="2955225" y="3618075"/>
          <a:ext cx="4781550" cy="32385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b="1">
            <a:latin typeface="Arial"/>
            <a:ea typeface="Arial"/>
            <a:cs typeface="Arial"/>
            <a:sym typeface="Arial"/>
          </a:endParaRPr>
        </a:p>
      </xdr:txBody>
    </xdr:sp>
    <xdr:clientData fLocksWithSheet="0"/>
  </xdr:oneCellAnchor>
  <xdr:oneCellAnchor>
    <xdr:from>
      <xdr:col>8</xdr:col>
      <xdr:colOff>628650</xdr:colOff>
      <xdr:row>17</xdr:row>
      <xdr:rowOff>9525</xdr:rowOff>
    </xdr:from>
    <xdr:ext cx="4495800" cy="657225"/>
    <xdr:sp macro="" textlink="">
      <xdr:nvSpPr>
        <xdr:cNvPr id="19" name="Shape 19">
          <a:hlinkClick xmlns:r="http://schemas.openxmlformats.org/officeDocument/2006/relationships" r:id="rId2"/>
          <a:extLst>
            <a:ext uri="{FF2B5EF4-FFF2-40B4-BE49-F238E27FC236}">
              <a16:creationId xmlns="" xmlns:a16="http://schemas.microsoft.com/office/drawing/2014/main" id="{00000000-0008-0000-0300-000013000000}"/>
            </a:ext>
          </a:extLst>
        </xdr:cNvPr>
        <xdr:cNvSpPr txBox="1"/>
      </xdr:nvSpPr>
      <xdr:spPr>
        <a:xfrm>
          <a:off x="3102863" y="3456150"/>
          <a:ext cx="4486275" cy="64770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7</xdr:col>
      <xdr:colOff>66675</xdr:colOff>
      <xdr:row>0</xdr:row>
      <xdr:rowOff>57150</xdr:rowOff>
    </xdr:from>
    <xdr:ext cx="2114550" cy="304800"/>
    <xdr:sp macro="" textlink="">
      <xdr:nvSpPr>
        <xdr:cNvPr id="20" name="Shape 20">
          <a:hlinkClick xmlns:r="http://schemas.openxmlformats.org/officeDocument/2006/relationships" r:id="rId1"/>
          <a:extLst>
            <a:ext uri="{FF2B5EF4-FFF2-40B4-BE49-F238E27FC236}">
              <a16:creationId xmlns="" xmlns:a16="http://schemas.microsoft.com/office/drawing/2014/main" id="{00000000-0008-0000-0400-000014000000}"/>
            </a:ext>
          </a:extLst>
        </xdr:cNvPr>
        <xdr:cNvSpPr txBox="1"/>
      </xdr:nvSpPr>
      <xdr:spPr>
        <a:xfrm>
          <a:off x="4293488" y="3627600"/>
          <a:ext cx="2105025" cy="3048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b="1">
            <a:latin typeface="Arial"/>
            <a:ea typeface="Arial"/>
            <a:cs typeface="Arial"/>
            <a:sym typeface="Arial"/>
          </a:endParaRPr>
        </a:p>
      </xdr:txBody>
    </xdr:sp>
    <xdr:clientData fLocksWithSheet="0"/>
  </xdr:oneCellAnchor>
  <xdr:oneCellAnchor>
    <xdr:from>
      <xdr:col>7</xdr:col>
      <xdr:colOff>180975</xdr:colOff>
      <xdr:row>51</xdr:row>
      <xdr:rowOff>152400</xdr:rowOff>
    </xdr:from>
    <xdr:ext cx="3048000" cy="628650"/>
    <xdr:sp macro="" textlink="">
      <xdr:nvSpPr>
        <xdr:cNvPr id="21" name="Shape 21">
          <a:hlinkClick xmlns:r="http://schemas.openxmlformats.org/officeDocument/2006/relationships" r:id="rId2"/>
          <a:extLst>
            <a:ext uri="{FF2B5EF4-FFF2-40B4-BE49-F238E27FC236}">
              <a16:creationId xmlns="" xmlns:a16="http://schemas.microsoft.com/office/drawing/2014/main" id="{00000000-0008-0000-0400-000015000000}"/>
            </a:ext>
          </a:extLst>
        </xdr:cNvPr>
        <xdr:cNvSpPr txBox="1"/>
      </xdr:nvSpPr>
      <xdr:spPr>
        <a:xfrm>
          <a:off x="3826763" y="3470438"/>
          <a:ext cx="3038475" cy="61912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6</xdr:col>
      <xdr:colOff>552450</xdr:colOff>
      <xdr:row>1</xdr:row>
      <xdr:rowOff>190500</xdr:rowOff>
    </xdr:from>
    <xdr:ext cx="2876550" cy="371475"/>
    <xdr:sp macro="" textlink="">
      <xdr:nvSpPr>
        <xdr:cNvPr id="22" name="Shape 22">
          <a:hlinkClick xmlns:r="http://schemas.openxmlformats.org/officeDocument/2006/relationships" r:id="rId1"/>
          <a:extLst>
            <a:ext uri="{FF2B5EF4-FFF2-40B4-BE49-F238E27FC236}">
              <a16:creationId xmlns="" xmlns:a16="http://schemas.microsoft.com/office/drawing/2014/main" id="{00000000-0008-0000-0500-000016000000}"/>
            </a:ext>
          </a:extLst>
        </xdr:cNvPr>
        <xdr:cNvSpPr txBox="1"/>
      </xdr:nvSpPr>
      <xdr:spPr>
        <a:xfrm>
          <a:off x="3907725" y="3599025"/>
          <a:ext cx="2876550" cy="36195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a:p>
      </xdr:txBody>
    </xdr:sp>
    <xdr:clientData fLocksWithSheet="0"/>
  </xdr:oneCellAnchor>
  <xdr:oneCellAnchor>
    <xdr:from>
      <xdr:col>6</xdr:col>
      <xdr:colOff>857250</xdr:colOff>
      <xdr:row>26</xdr:row>
      <xdr:rowOff>152400</xdr:rowOff>
    </xdr:from>
    <xdr:ext cx="2886075" cy="1095375"/>
    <xdr:sp macro="" textlink="">
      <xdr:nvSpPr>
        <xdr:cNvPr id="23" name="Shape 23">
          <a:hlinkClick xmlns:r="http://schemas.openxmlformats.org/officeDocument/2006/relationships" r:id="rId1"/>
          <a:extLst>
            <a:ext uri="{FF2B5EF4-FFF2-40B4-BE49-F238E27FC236}">
              <a16:creationId xmlns="" xmlns:a16="http://schemas.microsoft.com/office/drawing/2014/main" id="{00000000-0008-0000-0500-000017000000}"/>
            </a:ext>
          </a:extLst>
        </xdr:cNvPr>
        <xdr:cNvSpPr txBox="1"/>
      </xdr:nvSpPr>
      <xdr:spPr>
        <a:xfrm>
          <a:off x="3907725" y="3237075"/>
          <a:ext cx="2876550" cy="108585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a:p>
      </xdr:txBody>
    </xdr:sp>
    <xdr:clientData fLocksWithSheet="0"/>
  </xdr:oneCellAnchor>
  <xdr:oneCellAnchor>
    <xdr:from>
      <xdr:col>8</xdr:col>
      <xdr:colOff>47625</xdr:colOff>
      <xdr:row>30</xdr:row>
      <xdr:rowOff>142875</xdr:rowOff>
    </xdr:from>
    <xdr:ext cx="3057525" cy="647700"/>
    <xdr:sp macro="" textlink="">
      <xdr:nvSpPr>
        <xdr:cNvPr id="24" name="Shape 24">
          <a:hlinkClick xmlns:r="http://schemas.openxmlformats.org/officeDocument/2006/relationships" r:id="rId2"/>
          <a:extLst>
            <a:ext uri="{FF2B5EF4-FFF2-40B4-BE49-F238E27FC236}">
              <a16:creationId xmlns="" xmlns:a16="http://schemas.microsoft.com/office/drawing/2014/main" id="{00000000-0008-0000-0500-000018000000}"/>
            </a:ext>
          </a:extLst>
        </xdr:cNvPr>
        <xdr:cNvSpPr txBox="1"/>
      </xdr:nvSpPr>
      <xdr:spPr>
        <a:xfrm>
          <a:off x="3822000" y="3460913"/>
          <a:ext cx="3048000" cy="63817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youtube.com/watch?v=m2meVNuuANI"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3.vml"/><Relationship Id="rId3"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vmlDrawing" Target="../drawings/vmlDrawing4.vml"/><Relationship Id="rId3"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H1000"/>
  <sheetViews>
    <sheetView showGridLines="0" workbookViewId="0"/>
  </sheetViews>
  <sheetFormatPr baseColWidth="10" defaultColWidth="14.5" defaultRowHeight="15" customHeight="1" x14ac:dyDescent="0"/>
  <cols>
    <col min="1" max="26" width="10.6640625" customWidth="1"/>
  </cols>
  <sheetData>
    <row r="1" ht="13.5" customHeight="1"/>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spans="7:8" ht="13.5" customHeight="1"/>
    <row r="18" spans="7:8" ht="13.5" customHeight="1"/>
    <row r="19" spans="7:8" ht="13.5" customHeight="1"/>
    <row r="20" spans="7:8" ht="13.5" customHeight="1"/>
    <row r="21" spans="7:8" ht="13.5" customHeight="1"/>
    <row r="22" spans="7:8" ht="13.5" customHeight="1"/>
    <row r="23" spans="7:8" ht="13.5" customHeight="1">
      <c r="G23" s="176" t="s">
        <v>0</v>
      </c>
      <c r="H23" s="177"/>
    </row>
    <row r="24" spans="7:8" ht="13.5" customHeight="1"/>
    <row r="25" spans="7:8" ht="13.5" customHeight="1"/>
    <row r="26" spans="7:8" ht="13.5" customHeight="1"/>
    <row r="27" spans="7:8" ht="13.5" customHeight="1"/>
    <row r="28" spans="7:8" ht="13.5" customHeight="1"/>
    <row r="29" spans="7:8" ht="13.5" customHeight="1"/>
    <row r="30" spans="7:8" ht="13.5" customHeight="1"/>
    <row r="31" spans="7:8" ht="13.5" customHeight="1"/>
    <row r="32" spans="7:8"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
    <mergeCell ref="G23:H23"/>
  </mergeCells>
  <hyperlinks>
    <hyperlink ref="G23" r:id="rId1"/>
  </hyperlinks>
  <pageMargins left="0.7" right="0.7" top="0.75" bottom="0.75" header="0" footer="0"/>
  <pageSetup paperSize="9" scale="69" orientation="portrait"/>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000"/>
  <sheetViews>
    <sheetView showGridLines="0" zoomScale="90" zoomScaleNormal="90" zoomScalePageLayoutView="90" workbookViewId="0">
      <selection activeCell="Z4" sqref="Z4"/>
    </sheetView>
  </sheetViews>
  <sheetFormatPr baseColWidth="10" defaultColWidth="14.5" defaultRowHeight="15" customHeight="1" x14ac:dyDescent="0"/>
  <cols>
    <col min="1" max="1" width="22.5" customWidth="1"/>
    <col min="2" max="2" width="51.6640625" customWidth="1"/>
    <col min="3" max="3" width="26" customWidth="1"/>
    <col min="4" max="4" width="28.5" bestFit="1" customWidth="1"/>
    <col min="5" max="6" width="28.5" customWidth="1"/>
    <col min="7" max="10" width="9.5" customWidth="1"/>
    <col min="11" max="11" width="4.33203125" customWidth="1"/>
    <col min="12" max="15" width="11.5" hidden="1" customWidth="1"/>
    <col min="16" max="19" width="12" hidden="1" customWidth="1"/>
    <col min="20" max="24" width="15.5" hidden="1" customWidth="1"/>
    <col min="25" max="25" width="22.1640625" customWidth="1"/>
    <col min="26" max="27" width="9.5" customWidth="1"/>
    <col min="28" max="28" width="11.5" customWidth="1"/>
    <col min="29" max="29" width="9.5" customWidth="1"/>
    <col min="30" max="30" width="11.5" customWidth="1"/>
  </cols>
  <sheetData>
    <row r="1" spans="1:30" ht="30.75" customHeight="1">
      <c r="A1" s="178" t="s">
        <v>1</v>
      </c>
      <c r="B1" s="179"/>
      <c r="C1" s="179"/>
      <c r="D1" s="179"/>
      <c r="E1" s="179"/>
      <c r="F1" s="1"/>
      <c r="G1" s="180" t="s">
        <v>2</v>
      </c>
      <c r="H1" s="179"/>
      <c r="I1" s="179"/>
      <c r="J1" s="179"/>
      <c r="K1" s="1"/>
      <c r="L1" s="1"/>
      <c r="M1" s="1"/>
      <c r="N1" s="1"/>
      <c r="O1" s="1"/>
      <c r="P1" s="1" t="s">
        <v>3</v>
      </c>
      <c r="Q1" s="1"/>
      <c r="R1" s="1"/>
      <c r="S1" s="1"/>
      <c r="T1" s="1"/>
      <c r="U1" s="1"/>
      <c r="V1" s="1"/>
      <c r="W1" s="1"/>
      <c r="X1" s="1"/>
      <c r="Y1" s="2" t="s">
        <v>4</v>
      </c>
      <c r="Z1" s="3">
        <v>2023</v>
      </c>
      <c r="AA1" s="4"/>
      <c r="AB1" s="1"/>
      <c r="AC1" s="1"/>
      <c r="AD1" s="1"/>
    </row>
    <row r="2" spans="1:30" ht="32.25" customHeight="1">
      <c r="A2" s="1"/>
      <c r="B2" s="5" t="s">
        <v>5</v>
      </c>
      <c r="C2" s="6" t="s">
        <v>6</v>
      </c>
      <c r="D2" s="5" t="s">
        <v>7</v>
      </c>
      <c r="E2" s="6" t="s">
        <v>8</v>
      </c>
      <c r="F2" s="7" t="s">
        <v>9</v>
      </c>
      <c r="G2" s="8">
        <f>'1'!Z1+1</f>
        <v>2024</v>
      </c>
      <c r="H2" s="8">
        <f t="shared" ref="H2:J2" si="0">G2+1</f>
        <v>2025</v>
      </c>
      <c r="I2" s="8">
        <f t="shared" si="0"/>
        <v>2026</v>
      </c>
      <c r="J2" s="8">
        <f t="shared" si="0"/>
        <v>2027</v>
      </c>
      <c r="K2" s="1"/>
      <c r="L2" s="1">
        <f t="shared" ref="L2:M2" si="1">G2</f>
        <v>2024</v>
      </c>
      <c r="M2" s="1">
        <f t="shared" si="1"/>
        <v>2025</v>
      </c>
      <c r="N2" s="1">
        <f t="shared" ref="N2:O2" si="2">M2+1</f>
        <v>2026</v>
      </c>
      <c r="O2" s="1">
        <f t="shared" si="2"/>
        <v>2027</v>
      </c>
      <c r="P2" s="1" t="s">
        <v>10</v>
      </c>
      <c r="Q2" s="1" t="s">
        <v>11</v>
      </c>
      <c r="R2" s="1" t="s">
        <v>12</v>
      </c>
      <c r="S2" s="1" t="s">
        <v>13</v>
      </c>
      <c r="T2" s="1" t="s">
        <v>14</v>
      </c>
      <c r="U2" s="1" t="s">
        <v>15</v>
      </c>
      <c r="V2" s="1" t="s">
        <v>16</v>
      </c>
      <c r="W2" s="1" t="s">
        <v>17</v>
      </c>
      <c r="X2" s="1"/>
      <c r="Y2" s="4"/>
      <c r="Z2" s="4"/>
      <c r="AA2" s="4"/>
      <c r="AB2" s="1"/>
      <c r="AC2" s="1"/>
      <c r="AD2" s="1"/>
    </row>
    <row r="3" spans="1:30" ht="13.5" customHeight="1">
      <c r="A3" s="9">
        <v>1</v>
      </c>
      <c r="B3" s="10" t="s">
        <v>18</v>
      </c>
      <c r="C3" s="11">
        <v>215000</v>
      </c>
      <c r="D3" s="12">
        <v>10000</v>
      </c>
      <c r="E3" s="13">
        <f t="shared" ref="E3:E12" si="3">C3*D3</f>
        <v>2150000000</v>
      </c>
      <c r="F3" s="14">
        <f t="shared" ref="F3:F12" si="4">IF($E$13=0,0,E3/$E$13)</f>
        <v>0.98896044158233676</v>
      </c>
      <c r="G3" s="15">
        <v>0.35</v>
      </c>
      <c r="H3" s="15">
        <v>0.3</v>
      </c>
      <c r="I3" s="15">
        <v>0.25</v>
      </c>
      <c r="J3" s="15">
        <v>0.25</v>
      </c>
      <c r="K3" s="16"/>
      <c r="L3" s="1">
        <f t="shared" ref="L3:L12" si="5">C3*(1+G3)</f>
        <v>290250</v>
      </c>
      <c r="M3" s="1">
        <f t="shared" ref="M3:O3" si="6">L3*(1+H3)</f>
        <v>377325</v>
      </c>
      <c r="N3" s="1">
        <f t="shared" si="6"/>
        <v>471656.25</v>
      </c>
      <c r="O3" s="1">
        <f t="shared" si="6"/>
        <v>589570.3125</v>
      </c>
      <c r="P3" s="17">
        <f>D3*(1+'1'!$Z$4)</f>
        <v>11299.999999999998</v>
      </c>
      <c r="Q3" s="17">
        <f>P3*(1+'1'!$AA$4)</f>
        <v>12429.999999999998</v>
      </c>
      <c r="R3" s="17">
        <f>Q3*(1+'1'!$AB$4)</f>
        <v>13548.699999999999</v>
      </c>
      <c r="S3" s="17">
        <f>R3*(1+'1'!$AC$4)</f>
        <v>14632.596</v>
      </c>
      <c r="T3" s="17">
        <f t="shared" ref="T3:W3" si="7">L3*P3</f>
        <v>3279824999.9999995</v>
      </c>
      <c r="U3" s="17">
        <f t="shared" si="7"/>
        <v>4690149749.999999</v>
      </c>
      <c r="V3" s="17">
        <f t="shared" si="7"/>
        <v>6390329034.374999</v>
      </c>
      <c r="W3" s="17">
        <f t="shared" si="7"/>
        <v>8626944196.40625</v>
      </c>
      <c r="X3" s="17"/>
      <c r="Y3" s="18" t="s">
        <v>19</v>
      </c>
      <c r="Z3" s="19">
        <f>G2</f>
        <v>2024</v>
      </c>
      <c r="AA3" s="19">
        <f t="shared" ref="AA3:AC3" si="8">Z3+1</f>
        <v>2025</v>
      </c>
      <c r="AB3" s="19">
        <f t="shared" si="8"/>
        <v>2026</v>
      </c>
      <c r="AC3" s="20">
        <f t="shared" si="8"/>
        <v>2027</v>
      </c>
      <c r="AD3" s="1"/>
    </row>
    <row r="4" spans="1:30" ht="13.5" customHeight="1">
      <c r="A4" s="9">
        <f t="shared" ref="A4:A12" si="9">A3+1</f>
        <v>2</v>
      </c>
      <c r="B4" s="10" t="s">
        <v>20</v>
      </c>
      <c r="C4" s="21">
        <v>12</v>
      </c>
      <c r="D4" s="22">
        <v>2000000</v>
      </c>
      <c r="E4" s="13">
        <f t="shared" si="3"/>
        <v>24000000</v>
      </c>
      <c r="F4" s="14">
        <f t="shared" si="4"/>
        <v>1.1039558417663294E-2</v>
      </c>
      <c r="G4" s="15">
        <v>0.1</v>
      </c>
      <c r="H4" s="15">
        <v>0.2</v>
      </c>
      <c r="I4" s="15">
        <v>0.3</v>
      </c>
      <c r="J4" s="15">
        <v>0.4</v>
      </c>
      <c r="K4" s="16"/>
      <c r="L4" s="1">
        <f t="shared" si="5"/>
        <v>13.200000000000001</v>
      </c>
      <c r="M4" s="1">
        <f t="shared" ref="M4:O4" si="10">L4*(1+H4)</f>
        <v>15.84</v>
      </c>
      <c r="N4" s="1">
        <f t="shared" si="10"/>
        <v>20.591999999999999</v>
      </c>
      <c r="O4" s="1">
        <f t="shared" si="10"/>
        <v>28.828799999999998</v>
      </c>
      <c r="P4" s="17">
        <f>D4*(1+'1'!$Z$4)</f>
        <v>2260000</v>
      </c>
      <c r="Q4" s="17">
        <f>P4*(1+'1'!$AA$4)</f>
        <v>2486000</v>
      </c>
      <c r="R4" s="17">
        <f>Q4*(1+'1'!$AB$4)</f>
        <v>2709740</v>
      </c>
      <c r="S4" s="17">
        <f>R4*(1+'1'!$AC$4)</f>
        <v>2926519.2</v>
      </c>
      <c r="T4" s="17">
        <f t="shared" ref="T4:W4" si="11">L4*P4</f>
        <v>29832000.000000004</v>
      </c>
      <c r="U4" s="17">
        <f t="shared" si="11"/>
        <v>39378240</v>
      </c>
      <c r="V4" s="17">
        <f t="shared" si="11"/>
        <v>55798966.079999998</v>
      </c>
      <c r="W4" s="17">
        <f t="shared" si="11"/>
        <v>84368036.712960005</v>
      </c>
      <c r="X4" s="17"/>
      <c r="Y4" s="23" t="s">
        <v>21</v>
      </c>
      <c r="Z4" s="24">
        <v>0.13</v>
      </c>
      <c r="AA4" s="24">
        <v>0.1</v>
      </c>
      <c r="AB4" s="24">
        <v>0.09</v>
      </c>
      <c r="AC4" s="25">
        <v>0.08</v>
      </c>
      <c r="AD4" s="1"/>
    </row>
    <row r="5" spans="1:30" ht="13.5" customHeight="1">
      <c r="A5" s="9">
        <f t="shared" si="9"/>
        <v>3</v>
      </c>
      <c r="B5" s="10"/>
      <c r="C5" s="21"/>
      <c r="D5" s="26">
        <v>0</v>
      </c>
      <c r="E5" s="13">
        <f t="shared" si="3"/>
        <v>0</v>
      </c>
      <c r="F5" s="14">
        <f t="shared" si="4"/>
        <v>0</v>
      </c>
      <c r="G5" s="27">
        <v>0</v>
      </c>
      <c r="H5" s="27">
        <v>0</v>
      </c>
      <c r="I5" s="27">
        <v>0</v>
      </c>
      <c r="J5" s="27">
        <v>0</v>
      </c>
      <c r="K5" s="16"/>
      <c r="L5" s="1">
        <f t="shared" si="5"/>
        <v>0</v>
      </c>
      <c r="M5" s="1">
        <f t="shared" ref="M5:O5" si="12">L5*(1+H5)</f>
        <v>0</v>
      </c>
      <c r="N5" s="1">
        <f t="shared" si="12"/>
        <v>0</v>
      </c>
      <c r="O5" s="1">
        <f t="shared" si="12"/>
        <v>0</v>
      </c>
      <c r="P5" s="17">
        <f>D5*(1+'1'!$Z$4)</f>
        <v>0</v>
      </c>
      <c r="Q5" s="17">
        <f>P5*(1+'1'!$AA$4)</f>
        <v>0</v>
      </c>
      <c r="R5" s="17">
        <f>Q5*(1+'1'!$AB$4)</f>
        <v>0</v>
      </c>
      <c r="S5" s="17">
        <f>R5*(1+'1'!$AC$4)</f>
        <v>0</v>
      </c>
      <c r="T5" s="17">
        <f t="shared" ref="T5:W5" si="13">L5*P5</f>
        <v>0</v>
      </c>
      <c r="U5" s="17">
        <f t="shared" si="13"/>
        <v>0</v>
      </c>
      <c r="V5" s="17">
        <f t="shared" si="13"/>
        <v>0</v>
      </c>
      <c r="W5" s="17">
        <f t="shared" si="13"/>
        <v>0</v>
      </c>
      <c r="X5" s="17"/>
      <c r="Y5" s="28" t="s">
        <v>22</v>
      </c>
      <c r="Z5" s="29">
        <v>0</v>
      </c>
      <c r="AA5" s="29">
        <v>0</v>
      </c>
      <c r="AB5" s="29">
        <v>0</v>
      </c>
      <c r="AC5" s="30">
        <v>0</v>
      </c>
      <c r="AD5" s="1"/>
    </row>
    <row r="6" spans="1:30" ht="13.5" customHeight="1">
      <c r="A6" s="9">
        <f t="shared" si="9"/>
        <v>4</v>
      </c>
      <c r="B6" s="10"/>
      <c r="C6" s="21">
        <v>0</v>
      </c>
      <c r="D6" s="26">
        <v>0</v>
      </c>
      <c r="E6" s="13">
        <f t="shared" si="3"/>
        <v>0</v>
      </c>
      <c r="F6" s="14">
        <f t="shared" si="4"/>
        <v>0</v>
      </c>
      <c r="G6" s="27">
        <v>0</v>
      </c>
      <c r="H6" s="27">
        <v>0</v>
      </c>
      <c r="I6" s="27">
        <v>0</v>
      </c>
      <c r="J6" s="27">
        <v>0</v>
      </c>
      <c r="K6" s="16"/>
      <c r="L6" s="1">
        <f t="shared" si="5"/>
        <v>0</v>
      </c>
      <c r="M6" s="1">
        <f t="shared" ref="M6:O6" si="14">L6*(1+H6)</f>
        <v>0</v>
      </c>
      <c r="N6" s="1">
        <f t="shared" si="14"/>
        <v>0</v>
      </c>
      <c r="O6" s="1">
        <f t="shared" si="14"/>
        <v>0</v>
      </c>
      <c r="P6" s="17">
        <f>D6*(1+'1'!$Z$4)</f>
        <v>0</v>
      </c>
      <c r="Q6" s="17">
        <f>P6*(1+'1'!$AA$4)</f>
        <v>0</v>
      </c>
      <c r="R6" s="17">
        <f>Q6*(1+'1'!$AB$4)</f>
        <v>0</v>
      </c>
      <c r="S6" s="17">
        <f>R6*(1+'1'!$AC$4)</f>
        <v>0</v>
      </c>
      <c r="T6" s="17">
        <f t="shared" ref="T6:W6" si="15">L6*P6</f>
        <v>0</v>
      </c>
      <c r="U6" s="17">
        <f t="shared" si="15"/>
        <v>0</v>
      </c>
      <c r="V6" s="17">
        <f t="shared" si="15"/>
        <v>0</v>
      </c>
      <c r="W6" s="17">
        <f t="shared" si="15"/>
        <v>0</v>
      </c>
      <c r="X6" s="17"/>
      <c r="Y6" s="1"/>
      <c r="Z6" s="1"/>
      <c r="AA6" s="1"/>
      <c r="AB6" s="1"/>
      <c r="AC6" s="1"/>
      <c r="AD6" s="1"/>
    </row>
    <row r="7" spans="1:30" ht="13.5" customHeight="1">
      <c r="A7" s="9">
        <f t="shared" si="9"/>
        <v>5</v>
      </c>
      <c r="B7" s="10"/>
      <c r="C7" s="21">
        <v>0</v>
      </c>
      <c r="D7" s="26">
        <v>0</v>
      </c>
      <c r="E7" s="13">
        <f t="shared" si="3"/>
        <v>0</v>
      </c>
      <c r="F7" s="14">
        <f t="shared" si="4"/>
        <v>0</v>
      </c>
      <c r="G7" s="27">
        <v>0</v>
      </c>
      <c r="H7" s="27">
        <v>0</v>
      </c>
      <c r="I7" s="27">
        <v>0</v>
      </c>
      <c r="J7" s="27">
        <v>0</v>
      </c>
      <c r="K7" s="16"/>
      <c r="L7" s="1">
        <f t="shared" si="5"/>
        <v>0</v>
      </c>
      <c r="M7" s="1">
        <f t="shared" ref="M7:O7" si="16">L7*(1+H7)</f>
        <v>0</v>
      </c>
      <c r="N7" s="1">
        <f t="shared" si="16"/>
        <v>0</v>
      </c>
      <c r="O7" s="1">
        <f t="shared" si="16"/>
        <v>0</v>
      </c>
      <c r="P7" s="17">
        <f>D7*(1+'1'!$Z$4)</f>
        <v>0</v>
      </c>
      <c r="Q7" s="17">
        <f>P7*(1+'1'!$AA$4)</f>
        <v>0</v>
      </c>
      <c r="R7" s="17">
        <f>Q7*(1+'1'!$AB$4)</f>
        <v>0</v>
      </c>
      <c r="S7" s="17">
        <f>R7*(1+'1'!$AC$4)</f>
        <v>0</v>
      </c>
      <c r="T7" s="17">
        <f t="shared" ref="T7:W7" si="17">L7*P7</f>
        <v>0</v>
      </c>
      <c r="U7" s="17">
        <f t="shared" si="17"/>
        <v>0</v>
      </c>
      <c r="V7" s="17">
        <f t="shared" si="17"/>
        <v>0</v>
      </c>
      <c r="W7" s="17">
        <f t="shared" si="17"/>
        <v>0</v>
      </c>
      <c r="X7" s="17"/>
      <c r="Y7" s="31" t="s">
        <v>23</v>
      </c>
      <c r="Z7" s="32"/>
      <c r="AA7" s="32"/>
      <c r="AB7" s="33">
        <v>0.35</v>
      </c>
      <c r="AC7" s="34"/>
      <c r="AD7" s="1"/>
    </row>
    <row r="8" spans="1:30" ht="13.5" customHeight="1">
      <c r="A8" s="9">
        <f t="shared" si="9"/>
        <v>6</v>
      </c>
      <c r="B8" s="10"/>
      <c r="C8" s="21">
        <v>0</v>
      </c>
      <c r="D8" s="22">
        <v>2023</v>
      </c>
      <c r="E8" s="13">
        <f t="shared" si="3"/>
        <v>0</v>
      </c>
      <c r="F8" s="14">
        <f t="shared" si="4"/>
        <v>0</v>
      </c>
      <c r="G8" s="27">
        <v>0</v>
      </c>
      <c r="H8" s="27">
        <v>0</v>
      </c>
      <c r="I8" s="27">
        <v>0</v>
      </c>
      <c r="J8" s="27">
        <v>0</v>
      </c>
      <c r="K8" s="16"/>
      <c r="L8" s="1">
        <f t="shared" si="5"/>
        <v>0</v>
      </c>
      <c r="M8" s="1">
        <f t="shared" ref="M8:O8" si="18">L8*(1+H8)</f>
        <v>0</v>
      </c>
      <c r="N8" s="1">
        <f t="shared" si="18"/>
        <v>0</v>
      </c>
      <c r="O8" s="1">
        <f t="shared" si="18"/>
        <v>0</v>
      </c>
      <c r="P8" s="17">
        <f>D8*(1+'1'!$Z$4)</f>
        <v>2285.9899999999998</v>
      </c>
      <c r="Q8" s="17">
        <f>P8*(1+'1'!$AA$4)</f>
        <v>2514.5889999999999</v>
      </c>
      <c r="R8" s="17">
        <f>Q8*(1+'1'!$AB$4)</f>
        <v>2740.9020100000002</v>
      </c>
      <c r="S8" s="17">
        <f>R8*(1+'1'!$AC$4)</f>
        <v>2960.1741708000004</v>
      </c>
      <c r="T8" s="17">
        <f t="shared" ref="T8:W8" si="19">L8*P8</f>
        <v>0</v>
      </c>
      <c r="U8" s="17">
        <f t="shared" si="19"/>
        <v>0</v>
      </c>
      <c r="V8" s="17">
        <f t="shared" si="19"/>
        <v>0</v>
      </c>
      <c r="W8" s="17">
        <f t="shared" si="19"/>
        <v>0</v>
      </c>
      <c r="X8" s="17"/>
      <c r="Y8" s="1"/>
      <c r="Z8" s="1"/>
      <c r="AA8" s="1"/>
      <c r="AB8" s="1"/>
      <c r="AC8" s="1"/>
      <c r="AD8" s="1"/>
    </row>
    <row r="9" spans="1:30" ht="13.5" customHeight="1">
      <c r="A9" s="9">
        <f t="shared" si="9"/>
        <v>7</v>
      </c>
      <c r="B9" s="10"/>
      <c r="C9" s="21">
        <v>0</v>
      </c>
      <c r="D9" s="26">
        <v>0</v>
      </c>
      <c r="E9" s="13">
        <f t="shared" si="3"/>
        <v>0</v>
      </c>
      <c r="F9" s="14">
        <f t="shared" si="4"/>
        <v>0</v>
      </c>
      <c r="G9" s="27">
        <v>0</v>
      </c>
      <c r="H9" s="27">
        <v>0</v>
      </c>
      <c r="I9" s="27">
        <v>0</v>
      </c>
      <c r="J9" s="27">
        <v>0</v>
      </c>
      <c r="K9" s="16"/>
      <c r="L9" s="1">
        <f t="shared" si="5"/>
        <v>0</v>
      </c>
      <c r="M9" s="1">
        <f t="shared" ref="M9:O9" si="20">L9*(1+H9)</f>
        <v>0</v>
      </c>
      <c r="N9" s="1">
        <f t="shared" si="20"/>
        <v>0</v>
      </c>
      <c r="O9" s="1">
        <f t="shared" si="20"/>
        <v>0</v>
      </c>
      <c r="P9" s="17">
        <f>D9*(1+'1'!$Z$4)</f>
        <v>0</v>
      </c>
      <c r="Q9" s="17">
        <f>P9*(1+'1'!$AA$4)</f>
        <v>0</v>
      </c>
      <c r="R9" s="17">
        <f>Q9*(1+'1'!$AB$4)</f>
        <v>0</v>
      </c>
      <c r="S9" s="17">
        <f>R9*(1+'1'!$AC$4)</f>
        <v>0</v>
      </c>
      <c r="T9" s="17">
        <f t="shared" ref="T9:W9" si="21">L9*P9</f>
        <v>0</v>
      </c>
      <c r="U9" s="17">
        <f t="shared" si="21"/>
        <v>0</v>
      </c>
      <c r="V9" s="17">
        <f t="shared" si="21"/>
        <v>0</v>
      </c>
      <c r="W9" s="17">
        <f t="shared" si="21"/>
        <v>0</v>
      </c>
      <c r="X9" s="17"/>
      <c r="Y9" s="1"/>
      <c r="Z9" s="1"/>
      <c r="AA9" s="1"/>
      <c r="AB9" s="1"/>
      <c r="AC9" s="1"/>
      <c r="AD9" s="1"/>
    </row>
    <row r="10" spans="1:30" ht="13.5" customHeight="1">
      <c r="A10" s="9">
        <f t="shared" si="9"/>
        <v>8</v>
      </c>
      <c r="B10" s="10"/>
      <c r="C10" s="21">
        <v>0</v>
      </c>
      <c r="D10" s="26">
        <v>0</v>
      </c>
      <c r="E10" s="13">
        <f t="shared" si="3"/>
        <v>0</v>
      </c>
      <c r="F10" s="14">
        <f t="shared" si="4"/>
        <v>0</v>
      </c>
      <c r="G10" s="27">
        <v>0</v>
      </c>
      <c r="H10" s="27">
        <v>0</v>
      </c>
      <c r="I10" s="27">
        <v>0</v>
      </c>
      <c r="J10" s="27">
        <v>0</v>
      </c>
      <c r="K10" s="16"/>
      <c r="L10" s="1">
        <f t="shared" si="5"/>
        <v>0</v>
      </c>
      <c r="M10" s="1">
        <f t="shared" ref="M10:O10" si="22">L10*(1+H10)</f>
        <v>0</v>
      </c>
      <c r="N10" s="1">
        <f t="shared" si="22"/>
        <v>0</v>
      </c>
      <c r="O10" s="1">
        <f t="shared" si="22"/>
        <v>0</v>
      </c>
      <c r="P10" s="17">
        <f>D10*(1+'1'!$Z$4)</f>
        <v>0</v>
      </c>
      <c r="Q10" s="17">
        <f>P10*(1+'1'!$AA$4)</f>
        <v>0</v>
      </c>
      <c r="R10" s="17">
        <f>Q10*(1+'1'!$AB$4)</f>
        <v>0</v>
      </c>
      <c r="S10" s="17">
        <f>R10*(1+'1'!$AC$4)</f>
        <v>0</v>
      </c>
      <c r="T10" s="17">
        <f t="shared" ref="T10:W10" si="23">L10*P10</f>
        <v>0</v>
      </c>
      <c r="U10" s="17">
        <f t="shared" si="23"/>
        <v>0</v>
      </c>
      <c r="V10" s="17">
        <f t="shared" si="23"/>
        <v>0</v>
      </c>
      <c r="W10" s="17">
        <f t="shared" si="23"/>
        <v>0</v>
      </c>
      <c r="X10" s="17"/>
      <c r="Y10" s="1"/>
      <c r="Z10" s="1"/>
      <c r="AA10" s="1"/>
      <c r="AB10" s="1"/>
      <c r="AC10" s="1"/>
      <c r="AD10" s="1"/>
    </row>
    <row r="11" spans="1:30" ht="13.5" customHeight="1">
      <c r="A11" s="9">
        <f t="shared" si="9"/>
        <v>9</v>
      </c>
      <c r="B11" s="10"/>
      <c r="C11" s="21">
        <v>0</v>
      </c>
      <c r="D11" s="26">
        <v>0</v>
      </c>
      <c r="E11" s="13">
        <f t="shared" si="3"/>
        <v>0</v>
      </c>
      <c r="F11" s="14">
        <f t="shared" si="4"/>
        <v>0</v>
      </c>
      <c r="G11" s="27">
        <v>0</v>
      </c>
      <c r="H11" s="27">
        <v>0</v>
      </c>
      <c r="I11" s="27">
        <v>0</v>
      </c>
      <c r="J11" s="27">
        <v>0</v>
      </c>
      <c r="K11" s="16"/>
      <c r="L11" s="1">
        <f t="shared" si="5"/>
        <v>0</v>
      </c>
      <c r="M11" s="1">
        <f t="shared" ref="M11:O11" si="24">L11*(1+H11)</f>
        <v>0</v>
      </c>
      <c r="N11" s="1">
        <f t="shared" si="24"/>
        <v>0</v>
      </c>
      <c r="O11" s="1">
        <f t="shared" si="24"/>
        <v>0</v>
      </c>
      <c r="P11" s="17">
        <f>D11*(1+'1'!$Z$4)</f>
        <v>0</v>
      </c>
      <c r="Q11" s="17">
        <f>P11*(1+'1'!$AA$4)</f>
        <v>0</v>
      </c>
      <c r="R11" s="17">
        <f>Q11*(1+'1'!$AB$4)</f>
        <v>0</v>
      </c>
      <c r="S11" s="17">
        <f>R11*(1+'1'!$AC$4)</f>
        <v>0</v>
      </c>
      <c r="T11" s="17">
        <f t="shared" ref="T11:W11" si="25">L11*P11</f>
        <v>0</v>
      </c>
      <c r="U11" s="17">
        <f t="shared" si="25"/>
        <v>0</v>
      </c>
      <c r="V11" s="17">
        <f t="shared" si="25"/>
        <v>0</v>
      </c>
      <c r="W11" s="17">
        <f t="shared" si="25"/>
        <v>0</v>
      </c>
      <c r="X11" s="17"/>
      <c r="Y11" s="1"/>
      <c r="Z11" s="1"/>
      <c r="AA11" s="1"/>
      <c r="AB11" s="1"/>
      <c r="AC11" s="1"/>
      <c r="AD11" s="1"/>
    </row>
    <row r="12" spans="1:30" ht="13.5" customHeight="1">
      <c r="A12" s="9">
        <f t="shared" si="9"/>
        <v>10</v>
      </c>
      <c r="B12" s="10"/>
      <c r="C12" s="21">
        <v>0</v>
      </c>
      <c r="D12" s="26">
        <v>0</v>
      </c>
      <c r="E12" s="13">
        <f t="shared" si="3"/>
        <v>0</v>
      </c>
      <c r="F12" s="14">
        <f t="shared" si="4"/>
        <v>0</v>
      </c>
      <c r="G12" s="27">
        <v>0</v>
      </c>
      <c r="H12" s="27">
        <v>0</v>
      </c>
      <c r="I12" s="27">
        <v>0</v>
      </c>
      <c r="J12" s="27">
        <v>0</v>
      </c>
      <c r="K12" s="16"/>
      <c r="L12" s="1">
        <f t="shared" si="5"/>
        <v>0</v>
      </c>
      <c r="M12" s="1">
        <f t="shared" ref="M12:O12" si="26">L12*(1+H12)</f>
        <v>0</v>
      </c>
      <c r="N12" s="1">
        <f t="shared" si="26"/>
        <v>0</v>
      </c>
      <c r="O12" s="1">
        <f t="shared" si="26"/>
        <v>0</v>
      </c>
      <c r="P12" s="17">
        <f>D12*(1+'1'!$Z$4)</f>
        <v>0</v>
      </c>
      <c r="Q12" s="17">
        <f>P12*(1+'1'!$AA$4)</f>
        <v>0</v>
      </c>
      <c r="R12" s="17">
        <f>Q12*(1+'1'!$AB$4)</f>
        <v>0</v>
      </c>
      <c r="S12" s="17">
        <f>R12*(1+'1'!$AC$4)</f>
        <v>0</v>
      </c>
      <c r="T12" s="17">
        <f t="shared" ref="T12:W12" si="27">L12*P12</f>
        <v>0</v>
      </c>
      <c r="U12" s="17">
        <f t="shared" si="27"/>
        <v>0</v>
      </c>
      <c r="V12" s="17">
        <f t="shared" si="27"/>
        <v>0</v>
      </c>
      <c r="W12" s="17">
        <f t="shared" si="27"/>
        <v>0</v>
      </c>
      <c r="X12" s="17"/>
      <c r="Y12" s="1"/>
      <c r="Z12" s="1"/>
      <c r="AA12" s="1"/>
      <c r="AB12" s="1"/>
      <c r="AC12" s="1"/>
      <c r="AD12" s="1"/>
    </row>
    <row r="13" spans="1:30" ht="13.5" customHeight="1">
      <c r="A13" s="1"/>
      <c r="B13" s="1"/>
      <c r="C13" s="1"/>
      <c r="D13" s="1" t="s">
        <v>24</v>
      </c>
      <c r="E13" s="35">
        <f t="shared" ref="E13:F13" si="28">SUM(E3:E12)</f>
        <v>2174000000</v>
      </c>
      <c r="F13" s="36">
        <f t="shared" si="28"/>
        <v>1</v>
      </c>
      <c r="G13" s="1"/>
      <c r="H13" s="1"/>
      <c r="I13" s="1"/>
      <c r="J13" s="1"/>
      <c r="K13" s="1"/>
      <c r="L13" s="1"/>
      <c r="M13" s="1"/>
      <c r="N13" s="1"/>
      <c r="O13" s="1"/>
      <c r="P13" s="1"/>
      <c r="Q13" s="1"/>
      <c r="R13" s="1"/>
      <c r="S13" s="1"/>
      <c r="T13" s="37">
        <f t="shared" ref="T13:W13" si="29">SUM(T3:T12)</f>
        <v>3309656999.9999995</v>
      </c>
      <c r="U13" s="37">
        <f t="shared" si="29"/>
        <v>4729527989.999999</v>
      </c>
      <c r="V13" s="37">
        <f t="shared" si="29"/>
        <v>6446128000.454999</v>
      </c>
      <c r="W13" s="37">
        <f t="shared" si="29"/>
        <v>8711312233.1192093</v>
      </c>
      <c r="X13" s="17"/>
      <c r="Y13" s="1"/>
      <c r="Z13" s="1"/>
      <c r="AA13" s="1"/>
      <c r="AB13" s="1"/>
      <c r="AC13" s="1"/>
      <c r="AD13" s="1"/>
    </row>
    <row r="14" spans="1:30" ht="13.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ht="23.25" customHeight="1">
      <c r="A15" s="178" t="s">
        <v>25</v>
      </c>
      <c r="B15" s="179"/>
      <c r="C15" s="179"/>
      <c r="D15" s="179"/>
      <c r="E15" s="179"/>
      <c r="F15" s="1"/>
      <c r="G15" s="16"/>
      <c r="H15" s="1"/>
      <c r="I15" s="1"/>
      <c r="J15" s="1"/>
      <c r="K15" s="1"/>
      <c r="L15" s="1"/>
      <c r="M15" s="1"/>
      <c r="N15" s="1"/>
      <c r="O15" s="1"/>
      <c r="P15" s="1"/>
      <c r="Q15" s="1"/>
      <c r="R15" s="1"/>
      <c r="S15" s="1"/>
      <c r="T15" s="1"/>
      <c r="U15" s="1"/>
      <c r="V15" s="1"/>
      <c r="W15" s="1"/>
      <c r="X15" s="1"/>
      <c r="Y15" s="1"/>
      <c r="Z15" s="1"/>
      <c r="AA15" s="1"/>
      <c r="AB15" s="1"/>
      <c r="AC15" s="1"/>
      <c r="AD15" s="1"/>
    </row>
    <row r="16" spans="1:30" ht="25.5" customHeight="1">
      <c r="A16" s="1"/>
      <c r="B16" s="5" t="s">
        <v>26</v>
      </c>
      <c r="C16" s="38" t="s">
        <v>6</v>
      </c>
      <c r="D16" s="5" t="s">
        <v>27</v>
      </c>
      <c r="E16" s="6" t="s">
        <v>28</v>
      </c>
      <c r="F16" s="1"/>
      <c r="G16" s="1"/>
      <c r="H16" s="1"/>
      <c r="I16" s="1"/>
      <c r="J16" s="1"/>
      <c r="K16" s="1"/>
      <c r="L16" s="1">
        <f t="shared" ref="L16:W16" si="30">L2</f>
        <v>2024</v>
      </c>
      <c r="M16" s="1">
        <f t="shared" si="30"/>
        <v>2025</v>
      </c>
      <c r="N16" s="1">
        <f t="shared" si="30"/>
        <v>2026</v>
      </c>
      <c r="O16" s="1">
        <f t="shared" si="30"/>
        <v>2027</v>
      </c>
      <c r="P16" s="1" t="str">
        <f t="shared" si="30"/>
        <v>AÑO 2</v>
      </c>
      <c r="Q16" s="1" t="str">
        <f t="shared" si="30"/>
        <v>AÑO 3</v>
      </c>
      <c r="R16" s="1" t="str">
        <f t="shared" si="30"/>
        <v>AÑO 4</v>
      </c>
      <c r="S16" s="1" t="str">
        <f t="shared" si="30"/>
        <v>AÑO 5</v>
      </c>
      <c r="T16" s="1" t="str">
        <f t="shared" si="30"/>
        <v>año 2</v>
      </c>
      <c r="U16" s="1" t="str">
        <f t="shared" si="30"/>
        <v>año 3</v>
      </c>
      <c r="V16" s="1" t="str">
        <f t="shared" si="30"/>
        <v>año 4</v>
      </c>
      <c r="W16" s="1" t="str">
        <f t="shared" si="30"/>
        <v>año 5</v>
      </c>
      <c r="X16" s="1"/>
      <c r="Y16" s="1"/>
      <c r="Z16" s="1"/>
      <c r="AA16" s="1"/>
      <c r="AB16" s="1"/>
      <c r="AC16" s="1"/>
      <c r="AD16" s="1"/>
    </row>
    <row r="17" spans="1:30" ht="13.5" customHeight="1">
      <c r="A17" s="9">
        <f t="shared" ref="A17:C17" si="31">A3</f>
        <v>1</v>
      </c>
      <c r="B17" s="39" t="str">
        <f t="shared" si="31"/>
        <v>Arrendamiento de vehiculo con conductora (viajes)</v>
      </c>
      <c r="C17" s="40">
        <f t="shared" si="31"/>
        <v>215000</v>
      </c>
      <c r="D17" s="53">
        <v>8900</v>
      </c>
      <c r="E17" s="13">
        <f t="shared" ref="E17:E26" si="32">C17*D17</f>
        <v>1913500000</v>
      </c>
      <c r="F17" s="14">
        <f t="shared" ref="F17:F26" si="33">IF($E$27=0,0,E17/$E$27)</f>
        <v>0.99068081801708519</v>
      </c>
      <c r="G17" s="1"/>
      <c r="H17" s="1"/>
      <c r="I17" s="1"/>
      <c r="J17" s="1"/>
      <c r="K17" s="1"/>
      <c r="L17" s="1">
        <f t="shared" ref="L17:L26" si="34">C17*(1+G3)</f>
        <v>290250</v>
      </c>
      <c r="M17" s="1">
        <f t="shared" ref="M17:O17" si="35">L17*(1+H3)</f>
        <v>377325</v>
      </c>
      <c r="N17" s="1">
        <f t="shared" si="35"/>
        <v>471656.25</v>
      </c>
      <c r="O17" s="1">
        <f t="shared" si="35"/>
        <v>589570.3125</v>
      </c>
      <c r="P17" s="41">
        <f>D17*(1+'1'!$Z$5)</f>
        <v>8900</v>
      </c>
      <c r="Q17" s="17">
        <f>P17*(1+'1'!$AA$5)</f>
        <v>8900</v>
      </c>
      <c r="R17" s="17">
        <f>Q17*(1+'1'!$AB$5)</f>
        <v>8900</v>
      </c>
      <c r="S17" s="17">
        <f>R17*(1+'1'!$AC$5)</f>
        <v>8900</v>
      </c>
      <c r="T17" s="41">
        <f t="shared" ref="T17:W17" si="36">L17*P17</f>
        <v>2583225000</v>
      </c>
      <c r="U17" s="17">
        <f t="shared" si="36"/>
        <v>3358192500</v>
      </c>
      <c r="V17" s="17">
        <f t="shared" si="36"/>
        <v>4197740625</v>
      </c>
      <c r="W17" s="17">
        <f t="shared" si="36"/>
        <v>5247175781.25</v>
      </c>
      <c r="X17" s="17"/>
      <c r="Y17" s="1"/>
      <c r="Z17" s="1"/>
      <c r="AA17" s="1"/>
      <c r="AB17" s="1"/>
      <c r="AC17" s="1"/>
      <c r="AD17" s="1"/>
    </row>
    <row r="18" spans="1:30" ht="13.5" customHeight="1">
      <c r="A18" s="9">
        <f t="shared" ref="A18:C18" si="37">A4</f>
        <v>2</v>
      </c>
      <c r="B18" s="42" t="str">
        <f t="shared" si="37"/>
        <v>Publicidad en la App de marcas para mujeres</v>
      </c>
      <c r="C18" s="43">
        <f t="shared" si="37"/>
        <v>12</v>
      </c>
      <c r="D18" s="53">
        <v>1500000</v>
      </c>
      <c r="E18" s="13">
        <f t="shared" si="32"/>
        <v>18000000</v>
      </c>
      <c r="F18" s="14">
        <f t="shared" si="33"/>
        <v>9.3191819829148339E-3</v>
      </c>
      <c r="G18" s="1"/>
      <c r="H18" s="1"/>
      <c r="I18" s="1"/>
      <c r="J18" s="1"/>
      <c r="K18" s="1"/>
      <c r="L18" s="1">
        <f t="shared" si="34"/>
        <v>13.200000000000001</v>
      </c>
      <c r="M18" s="1">
        <f t="shared" ref="M18:O18" si="38">L18*(1+H4)</f>
        <v>15.84</v>
      </c>
      <c r="N18" s="1">
        <f t="shared" si="38"/>
        <v>20.591999999999999</v>
      </c>
      <c r="O18" s="1">
        <f t="shared" si="38"/>
        <v>28.828799999999998</v>
      </c>
      <c r="P18" s="41">
        <f>D18*(1+'1'!$Z$5)</f>
        <v>1500000</v>
      </c>
      <c r="Q18" s="17">
        <f>P18*(1+'1'!$AA$5)</f>
        <v>1500000</v>
      </c>
      <c r="R18" s="17">
        <f>Q18*(1+'1'!$AB$5)</f>
        <v>1500000</v>
      </c>
      <c r="S18" s="17">
        <f>R18*(1+'1'!$AC$5)</f>
        <v>1500000</v>
      </c>
      <c r="T18" s="41">
        <f t="shared" ref="T18:W18" si="39">L18*P18</f>
        <v>19800000</v>
      </c>
      <c r="U18" s="17">
        <f t="shared" si="39"/>
        <v>23760000</v>
      </c>
      <c r="V18" s="17">
        <f t="shared" si="39"/>
        <v>30887999.999999996</v>
      </c>
      <c r="W18" s="17">
        <f t="shared" si="39"/>
        <v>43243200</v>
      </c>
      <c r="X18" s="17"/>
      <c r="Y18" s="1"/>
      <c r="Z18" s="1"/>
      <c r="AA18" s="1"/>
      <c r="AB18" s="1"/>
      <c r="AC18" s="1"/>
      <c r="AD18" s="1"/>
    </row>
    <row r="19" spans="1:30" ht="13.5" customHeight="1">
      <c r="A19" s="9">
        <f t="shared" ref="A19:C19" si="40">A5</f>
        <v>3</v>
      </c>
      <c r="B19" s="42">
        <f t="shared" si="40"/>
        <v>0</v>
      </c>
      <c r="C19" s="43">
        <f t="shared" si="40"/>
        <v>0</v>
      </c>
      <c r="D19" s="26">
        <v>0</v>
      </c>
      <c r="E19" s="13">
        <f t="shared" si="32"/>
        <v>0</v>
      </c>
      <c r="F19" s="14">
        <f t="shared" si="33"/>
        <v>0</v>
      </c>
      <c r="G19" s="1"/>
      <c r="H19" s="1"/>
      <c r="I19" s="1"/>
      <c r="J19" s="1"/>
      <c r="K19" s="1"/>
      <c r="L19" s="1">
        <f t="shared" si="34"/>
        <v>0</v>
      </c>
      <c r="M19" s="1">
        <f t="shared" ref="M19:O19" si="41">L19*(1+H5)</f>
        <v>0</v>
      </c>
      <c r="N19" s="1">
        <f t="shared" si="41"/>
        <v>0</v>
      </c>
      <c r="O19" s="1">
        <f t="shared" si="41"/>
        <v>0</v>
      </c>
      <c r="P19" s="41">
        <f>D19*(1+'1'!$Z$5)</f>
        <v>0</v>
      </c>
      <c r="Q19" s="17">
        <f>P19*(1+'1'!$AA$5)</f>
        <v>0</v>
      </c>
      <c r="R19" s="17">
        <f>Q19*(1+'1'!$AB$5)</f>
        <v>0</v>
      </c>
      <c r="S19" s="17">
        <f>R19*(1+'1'!$AC$5)</f>
        <v>0</v>
      </c>
      <c r="T19" s="41">
        <f t="shared" ref="T19:W19" si="42">L19*P19</f>
        <v>0</v>
      </c>
      <c r="U19" s="17">
        <f t="shared" si="42"/>
        <v>0</v>
      </c>
      <c r="V19" s="17">
        <f t="shared" si="42"/>
        <v>0</v>
      </c>
      <c r="W19" s="17">
        <f t="shared" si="42"/>
        <v>0</v>
      </c>
      <c r="X19" s="17"/>
      <c r="Y19" s="1"/>
      <c r="Z19" s="1"/>
      <c r="AA19" s="1"/>
      <c r="AB19" s="1"/>
      <c r="AC19" s="1"/>
      <c r="AD19" s="1"/>
    </row>
    <row r="20" spans="1:30" ht="13.5" customHeight="1">
      <c r="A20" s="9">
        <f t="shared" ref="A20:C20" si="43">A6</f>
        <v>4</v>
      </c>
      <c r="B20" s="42">
        <f t="shared" si="43"/>
        <v>0</v>
      </c>
      <c r="C20" s="43">
        <f t="shared" si="43"/>
        <v>0</v>
      </c>
      <c r="D20" s="26">
        <v>0</v>
      </c>
      <c r="E20" s="13">
        <f t="shared" si="32"/>
        <v>0</v>
      </c>
      <c r="F20" s="14">
        <f t="shared" si="33"/>
        <v>0</v>
      </c>
      <c r="G20" s="1"/>
      <c r="H20" s="1"/>
      <c r="I20" s="1"/>
      <c r="J20" s="1"/>
      <c r="K20" s="1"/>
      <c r="L20" s="1">
        <f t="shared" si="34"/>
        <v>0</v>
      </c>
      <c r="M20" s="1">
        <f t="shared" ref="M20:O20" si="44">L20*(1+H6)</f>
        <v>0</v>
      </c>
      <c r="N20" s="1">
        <f t="shared" si="44"/>
        <v>0</v>
      </c>
      <c r="O20" s="1">
        <f t="shared" si="44"/>
        <v>0</v>
      </c>
      <c r="P20" s="41">
        <f>D20*(1+'1'!$Z$5)</f>
        <v>0</v>
      </c>
      <c r="Q20" s="17">
        <f>P20*(1+'1'!$AA$5)</f>
        <v>0</v>
      </c>
      <c r="R20" s="17">
        <f>Q20*(1+'1'!$AB$5)</f>
        <v>0</v>
      </c>
      <c r="S20" s="17">
        <f>R20*(1+'1'!$AC$5)</f>
        <v>0</v>
      </c>
      <c r="T20" s="41">
        <f t="shared" ref="T20:W20" si="45">L20*P20</f>
        <v>0</v>
      </c>
      <c r="U20" s="17">
        <f t="shared" si="45"/>
        <v>0</v>
      </c>
      <c r="V20" s="17">
        <f t="shared" si="45"/>
        <v>0</v>
      </c>
      <c r="W20" s="17">
        <f t="shared" si="45"/>
        <v>0</v>
      </c>
      <c r="X20" s="17"/>
      <c r="Y20" s="1"/>
      <c r="Z20" s="1"/>
      <c r="AA20" s="1"/>
      <c r="AB20" s="1"/>
      <c r="AC20" s="1"/>
      <c r="AD20" s="1"/>
    </row>
    <row r="21" spans="1:30" ht="13.5" customHeight="1">
      <c r="A21" s="9">
        <f t="shared" ref="A21:C21" si="46">A7</f>
        <v>5</v>
      </c>
      <c r="B21" s="42">
        <f t="shared" si="46"/>
        <v>0</v>
      </c>
      <c r="C21" s="43">
        <f t="shared" si="46"/>
        <v>0</v>
      </c>
      <c r="D21" s="26">
        <v>0</v>
      </c>
      <c r="E21" s="13">
        <f t="shared" si="32"/>
        <v>0</v>
      </c>
      <c r="F21" s="14">
        <f t="shared" si="33"/>
        <v>0</v>
      </c>
      <c r="G21" s="1"/>
      <c r="H21" s="1"/>
      <c r="I21" s="1"/>
      <c r="J21" s="1"/>
      <c r="K21" s="1"/>
      <c r="L21" s="1">
        <f t="shared" si="34"/>
        <v>0</v>
      </c>
      <c r="M21" s="1">
        <f t="shared" ref="M21:O21" si="47">L21*(1+H7)</f>
        <v>0</v>
      </c>
      <c r="N21" s="1">
        <f t="shared" si="47"/>
        <v>0</v>
      </c>
      <c r="O21" s="1">
        <f t="shared" si="47"/>
        <v>0</v>
      </c>
      <c r="P21" s="41">
        <f>D21*(1+'1'!$Z$5)</f>
        <v>0</v>
      </c>
      <c r="Q21" s="17">
        <f>P21*(1+'1'!$AA$5)</f>
        <v>0</v>
      </c>
      <c r="R21" s="17">
        <f>Q21*(1+'1'!$AB$5)</f>
        <v>0</v>
      </c>
      <c r="S21" s="17">
        <f>R21*(1+'1'!$AC$5)</f>
        <v>0</v>
      </c>
      <c r="T21" s="41">
        <f t="shared" ref="T21:W21" si="48">L21*P21</f>
        <v>0</v>
      </c>
      <c r="U21" s="17">
        <f t="shared" si="48"/>
        <v>0</v>
      </c>
      <c r="V21" s="17">
        <f t="shared" si="48"/>
        <v>0</v>
      </c>
      <c r="W21" s="17">
        <f t="shared" si="48"/>
        <v>0</v>
      </c>
      <c r="X21" s="17"/>
      <c r="Y21" s="1"/>
      <c r="Z21" s="1"/>
      <c r="AA21" s="1"/>
      <c r="AB21" s="1"/>
      <c r="AC21" s="1"/>
      <c r="AD21" s="1"/>
    </row>
    <row r="22" spans="1:30" ht="13.5" customHeight="1">
      <c r="A22" s="9">
        <f t="shared" ref="A22:C22" si="49">A8</f>
        <v>6</v>
      </c>
      <c r="B22" s="42">
        <f t="shared" si="49"/>
        <v>0</v>
      </c>
      <c r="C22" s="43">
        <f t="shared" si="49"/>
        <v>0</v>
      </c>
      <c r="D22" s="26">
        <v>0</v>
      </c>
      <c r="E22" s="13">
        <f t="shared" si="32"/>
        <v>0</v>
      </c>
      <c r="F22" s="14">
        <f t="shared" si="33"/>
        <v>0</v>
      </c>
      <c r="G22" s="1"/>
      <c r="H22" s="1"/>
      <c r="I22" s="1"/>
      <c r="J22" s="1"/>
      <c r="K22" s="1"/>
      <c r="L22" s="1">
        <f t="shared" si="34"/>
        <v>0</v>
      </c>
      <c r="M22" s="1">
        <f t="shared" ref="M22:O22" si="50">L22*(1+H8)</f>
        <v>0</v>
      </c>
      <c r="N22" s="1">
        <f t="shared" si="50"/>
        <v>0</v>
      </c>
      <c r="O22" s="1">
        <f t="shared" si="50"/>
        <v>0</v>
      </c>
      <c r="P22" s="41">
        <f>D22*(1+'1'!$Z$5)</f>
        <v>0</v>
      </c>
      <c r="Q22" s="17">
        <f>P22*(1+'1'!$AA$5)</f>
        <v>0</v>
      </c>
      <c r="R22" s="17">
        <f>Q22*(1+'1'!$AB$5)</f>
        <v>0</v>
      </c>
      <c r="S22" s="17">
        <f>R22*(1+'1'!$AC$5)</f>
        <v>0</v>
      </c>
      <c r="T22" s="41">
        <f t="shared" ref="T22:W22" si="51">L22*P22</f>
        <v>0</v>
      </c>
      <c r="U22" s="17">
        <f t="shared" si="51"/>
        <v>0</v>
      </c>
      <c r="V22" s="17">
        <f t="shared" si="51"/>
        <v>0</v>
      </c>
      <c r="W22" s="17">
        <f t="shared" si="51"/>
        <v>0</v>
      </c>
      <c r="X22" s="17"/>
      <c r="Y22" s="1"/>
      <c r="Z22" s="1"/>
      <c r="AA22" s="1"/>
      <c r="AB22" s="1"/>
      <c r="AC22" s="1"/>
      <c r="AD22" s="1"/>
    </row>
    <row r="23" spans="1:30" ht="13.5" customHeight="1">
      <c r="A23" s="9">
        <f t="shared" ref="A23:C23" si="52">A9</f>
        <v>7</v>
      </c>
      <c r="B23" s="42">
        <f t="shared" si="52"/>
        <v>0</v>
      </c>
      <c r="C23" s="43">
        <f t="shared" si="52"/>
        <v>0</v>
      </c>
      <c r="D23" s="26">
        <v>0</v>
      </c>
      <c r="E23" s="13">
        <f t="shared" si="32"/>
        <v>0</v>
      </c>
      <c r="F23" s="14">
        <f t="shared" si="33"/>
        <v>0</v>
      </c>
      <c r="G23" s="1"/>
      <c r="H23" s="1"/>
      <c r="I23" s="1"/>
      <c r="J23" s="1"/>
      <c r="K23" s="1"/>
      <c r="L23" s="1">
        <f t="shared" si="34"/>
        <v>0</v>
      </c>
      <c r="M23" s="1">
        <f t="shared" ref="M23:O23" si="53">L23*(1+H9)</f>
        <v>0</v>
      </c>
      <c r="N23" s="1">
        <f t="shared" si="53"/>
        <v>0</v>
      </c>
      <c r="O23" s="1">
        <f t="shared" si="53"/>
        <v>0</v>
      </c>
      <c r="P23" s="41">
        <f>D23*(1+'1'!$Z$5)</f>
        <v>0</v>
      </c>
      <c r="Q23" s="17">
        <f>P23*(1+'1'!$AA$5)</f>
        <v>0</v>
      </c>
      <c r="R23" s="17">
        <f>Q23*(1+'1'!$AB$5)</f>
        <v>0</v>
      </c>
      <c r="S23" s="17">
        <f>R23*(1+'1'!$AC$5)</f>
        <v>0</v>
      </c>
      <c r="T23" s="41">
        <f t="shared" ref="T23:W23" si="54">L23*P23</f>
        <v>0</v>
      </c>
      <c r="U23" s="17">
        <f t="shared" si="54"/>
        <v>0</v>
      </c>
      <c r="V23" s="17">
        <f t="shared" si="54"/>
        <v>0</v>
      </c>
      <c r="W23" s="17">
        <f t="shared" si="54"/>
        <v>0</v>
      </c>
      <c r="X23" s="17"/>
      <c r="Y23" s="1"/>
      <c r="Z23" s="1"/>
      <c r="AA23" s="1"/>
      <c r="AB23" s="1"/>
      <c r="AC23" s="1"/>
      <c r="AD23" s="1"/>
    </row>
    <row r="24" spans="1:30" ht="13.5" customHeight="1">
      <c r="A24" s="9">
        <f t="shared" ref="A24:C24" si="55">A10</f>
        <v>8</v>
      </c>
      <c r="B24" s="42">
        <f t="shared" si="55"/>
        <v>0</v>
      </c>
      <c r="C24" s="43">
        <f t="shared" si="55"/>
        <v>0</v>
      </c>
      <c r="D24" s="26">
        <v>0</v>
      </c>
      <c r="E24" s="13">
        <f t="shared" si="32"/>
        <v>0</v>
      </c>
      <c r="F24" s="14">
        <f t="shared" si="33"/>
        <v>0</v>
      </c>
      <c r="G24" s="1"/>
      <c r="H24" s="1"/>
      <c r="I24" s="1"/>
      <c r="J24" s="1"/>
      <c r="K24" s="1"/>
      <c r="L24" s="1">
        <f t="shared" si="34"/>
        <v>0</v>
      </c>
      <c r="M24" s="1">
        <f t="shared" ref="M24:O24" si="56">L24*(1+H10)</f>
        <v>0</v>
      </c>
      <c r="N24" s="1">
        <f t="shared" si="56"/>
        <v>0</v>
      </c>
      <c r="O24" s="1">
        <f t="shared" si="56"/>
        <v>0</v>
      </c>
      <c r="P24" s="41">
        <f>D24*(1+'1'!$Z$5)</f>
        <v>0</v>
      </c>
      <c r="Q24" s="17">
        <f>P24*(1+'1'!$AA$5)</f>
        <v>0</v>
      </c>
      <c r="R24" s="17">
        <f>Q24*(1+'1'!$AB$5)</f>
        <v>0</v>
      </c>
      <c r="S24" s="17">
        <f>R24*(1+'1'!$AC$5)</f>
        <v>0</v>
      </c>
      <c r="T24" s="41">
        <f t="shared" ref="T24:W24" si="57">L24*P24</f>
        <v>0</v>
      </c>
      <c r="U24" s="17">
        <f t="shared" si="57"/>
        <v>0</v>
      </c>
      <c r="V24" s="17">
        <f t="shared" si="57"/>
        <v>0</v>
      </c>
      <c r="W24" s="17">
        <f t="shared" si="57"/>
        <v>0</v>
      </c>
      <c r="X24" s="17"/>
      <c r="Y24" s="1"/>
      <c r="Z24" s="1"/>
      <c r="AA24" s="1"/>
      <c r="AB24" s="1"/>
      <c r="AC24" s="1"/>
      <c r="AD24" s="1"/>
    </row>
    <row r="25" spans="1:30" ht="13.5" customHeight="1">
      <c r="A25" s="9">
        <f t="shared" ref="A25:C25" si="58">A11</f>
        <v>9</v>
      </c>
      <c r="B25" s="42">
        <f t="shared" si="58"/>
        <v>0</v>
      </c>
      <c r="C25" s="43">
        <f t="shared" si="58"/>
        <v>0</v>
      </c>
      <c r="D25" s="26">
        <v>0</v>
      </c>
      <c r="E25" s="13">
        <f t="shared" si="32"/>
        <v>0</v>
      </c>
      <c r="F25" s="14">
        <f t="shared" si="33"/>
        <v>0</v>
      </c>
      <c r="G25" s="1"/>
      <c r="H25" s="1"/>
      <c r="I25" s="1"/>
      <c r="J25" s="1"/>
      <c r="K25" s="1"/>
      <c r="L25" s="1">
        <f t="shared" si="34"/>
        <v>0</v>
      </c>
      <c r="M25" s="1">
        <f t="shared" ref="M25:O25" si="59">L25*(1+H11)</f>
        <v>0</v>
      </c>
      <c r="N25" s="1">
        <f t="shared" si="59"/>
        <v>0</v>
      </c>
      <c r="O25" s="1">
        <f t="shared" si="59"/>
        <v>0</v>
      </c>
      <c r="P25" s="41">
        <f>D25*(1+'1'!$Z$5)</f>
        <v>0</v>
      </c>
      <c r="Q25" s="17">
        <f>P25*(1+'1'!$AA$5)</f>
        <v>0</v>
      </c>
      <c r="R25" s="17">
        <f>Q25*(1+'1'!$AB$5)</f>
        <v>0</v>
      </c>
      <c r="S25" s="17">
        <f>R25*(1+'1'!$AC$5)</f>
        <v>0</v>
      </c>
      <c r="T25" s="41">
        <f t="shared" ref="T25:W25" si="60">L25*P25</f>
        <v>0</v>
      </c>
      <c r="U25" s="17">
        <f t="shared" si="60"/>
        <v>0</v>
      </c>
      <c r="V25" s="17">
        <f t="shared" si="60"/>
        <v>0</v>
      </c>
      <c r="W25" s="17">
        <f t="shared" si="60"/>
        <v>0</v>
      </c>
      <c r="X25" s="17"/>
      <c r="Y25" s="1"/>
      <c r="Z25" s="1"/>
      <c r="AA25" s="1"/>
      <c r="AB25" s="1"/>
      <c r="AC25" s="1"/>
      <c r="AD25" s="1"/>
    </row>
    <row r="26" spans="1:30" ht="13.5" customHeight="1">
      <c r="A26" s="9">
        <f t="shared" ref="A26:C26" si="61">A12</f>
        <v>10</v>
      </c>
      <c r="B26" s="42">
        <f t="shared" si="61"/>
        <v>0</v>
      </c>
      <c r="C26" s="43">
        <f t="shared" si="61"/>
        <v>0</v>
      </c>
      <c r="D26" s="26">
        <v>0</v>
      </c>
      <c r="E26" s="13">
        <f t="shared" si="32"/>
        <v>0</v>
      </c>
      <c r="F26" s="14">
        <f t="shared" si="33"/>
        <v>0</v>
      </c>
      <c r="G26" s="1"/>
      <c r="H26" s="1"/>
      <c r="I26" s="1"/>
      <c r="J26" s="1"/>
      <c r="K26" s="1"/>
      <c r="L26" s="1">
        <f t="shared" si="34"/>
        <v>0</v>
      </c>
      <c r="M26" s="1">
        <f t="shared" ref="M26:O26" si="62">L26*(1+H12)</f>
        <v>0</v>
      </c>
      <c r="N26" s="1">
        <f t="shared" si="62"/>
        <v>0</v>
      </c>
      <c r="O26" s="1">
        <f t="shared" si="62"/>
        <v>0</v>
      </c>
      <c r="P26" s="41">
        <f>D26*(1+'1'!$Z$5)</f>
        <v>0</v>
      </c>
      <c r="Q26" s="17">
        <f>P26*(1+'1'!$AA$5)</f>
        <v>0</v>
      </c>
      <c r="R26" s="17">
        <f>Q26*(1+'1'!$AB$5)</f>
        <v>0</v>
      </c>
      <c r="S26" s="17">
        <f>R26*(1+'1'!$AC$5)</f>
        <v>0</v>
      </c>
      <c r="T26" s="41">
        <f t="shared" ref="T26:W26" si="63">L26*P26</f>
        <v>0</v>
      </c>
      <c r="U26" s="17">
        <f t="shared" si="63"/>
        <v>0</v>
      </c>
      <c r="V26" s="17">
        <f t="shared" si="63"/>
        <v>0</v>
      </c>
      <c r="W26" s="17">
        <f t="shared" si="63"/>
        <v>0</v>
      </c>
      <c r="X26" s="17"/>
      <c r="Y26" s="1"/>
      <c r="Z26" s="1"/>
      <c r="AA26" s="1"/>
      <c r="AB26" s="1"/>
      <c r="AC26" s="1"/>
      <c r="AD26" s="1"/>
    </row>
    <row r="27" spans="1:30" ht="13.5" customHeight="1">
      <c r="A27" s="1"/>
      <c r="B27" s="1"/>
      <c r="C27" s="1"/>
      <c r="D27" s="1" t="str">
        <f>D13</f>
        <v>TOTAL</v>
      </c>
      <c r="E27" s="35">
        <f t="shared" ref="E27:F27" si="64">SUM(E17:E26)</f>
        <v>1931500000</v>
      </c>
      <c r="F27" s="36">
        <f t="shared" si="64"/>
        <v>1</v>
      </c>
      <c r="G27" s="1"/>
      <c r="H27" s="1"/>
      <c r="I27" s="1"/>
      <c r="J27" s="1"/>
      <c r="K27" s="1"/>
      <c r="L27" s="1"/>
      <c r="M27" s="1"/>
      <c r="N27" s="1"/>
      <c r="O27" s="1"/>
      <c r="P27" s="1"/>
      <c r="Q27" s="1"/>
      <c r="R27" s="1"/>
      <c r="S27" s="1"/>
      <c r="T27" s="37">
        <f t="shared" ref="T27:W27" si="65">SUM(T17:T26)</f>
        <v>2603025000</v>
      </c>
      <c r="U27" s="37">
        <f t="shared" si="65"/>
        <v>3381952500</v>
      </c>
      <c r="V27" s="37">
        <f t="shared" si="65"/>
        <v>4228628625</v>
      </c>
      <c r="W27" s="37">
        <f t="shared" si="65"/>
        <v>5290418981.25</v>
      </c>
      <c r="X27" s="17"/>
      <c r="Y27" s="1"/>
      <c r="Z27" s="1"/>
      <c r="AA27" s="1"/>
      <c r="AB27" s="1"/>
      <c r="AC27" s="1"/>
      <c r="AD27" s="1"/>
    </row>
    <row r="28" spans="1:30"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ht="13.5" customHeight="1">
      <c r="A30" s="181" t="s">
        <v>29</v>
      </c>
      <c r="B30" s="179"/>
      <c r="C30" s="179"/>
      <c r="D30" s="179"/>
      <c r="E30" s="179"/>
      <c r="F30" s="179"/>
      <c r="G30" s="1"/>
      <c r="H30" s="1"/>
      <c r="I30" s="1"/>
      <c r="J30" s="1"/>
      <c r="K30" s="1"/>
      <c r="L30" s="1"/>
      <c r="M30" s="1"/>
      <c r="N30" s="1"/>
      <c r="O30" s="1"/>
      <c r="P30" s="1"/>
      <c r="Q30" s="1"/>
      <c r="R30" s="1"/>
      <c r="S30" s="1"/>
      <c r="T30" s="1"/>
      <c r="U30" s="1"/>
      <c r="V30" s="1"/>
      <c r="W30" s="1"/>
      <c r="X30" s="1"/>
      <c r="Y30" s="1"/>
      <c r="Z30" s="1"/>
      <c r="AA30" s="1"/>
      <c r="AB30" s="1"/>
      <c r="AC30" s="1"/>
      <c r="AD30" s="1"/>
    </row>
    <row r="31" spans="1:30" ht="13.5" customHeight="1">
      <c r="A31" s="44" t="s">
        <v>19</v>
      </c>
      <c r="B31" s="45">
        <f>'1'!Z1</f>
        <v>2023</v>
      </c>
      <c r="C31" s="45">
        <f t="shared" ref="C31:F31" si="66">B31+1</f>
        <v>2024</v>
      </c>
      <c r="D31" s="45">
        <f t="shared" si="66"/>
        <v>2025</v>
      </c>
      <c r="E31" s="45">
        <f t="shared" si="66"/>
        <v>2026</v>
      </c>
      <c r="F31" s="45">
        <f t="shared" si="66"/>
        <v>2027</v>
      </c>
      <c r="G31" s="1"/>
      <c r="H31" s="46"/>
      <c r="I31" s="46"/>
      <c r="J31" s="46"/>
      <c r="K31" s="46"/>
      <c r="L31" s="46"/>
      <c r="M31" s="46"/>
      <c r="N31" s="46"/>
      <c r="O31" s="46"/>
      <c r="P31" s="46"/>
      <c r="Q31" s="46"/>
      <c r="R31" s="46"/>
      <c r="S31" s="46"/>
      <c r="T31" s="46"/>
      <c r="U31" s="46"/>
      <c r="V31" s="46"/>
      <c r="W31" s="1"/>
      <c r="X31" s="1"/>
      <c r="Y31" s="1"/>
      <c r="Z31" s="1"/>
      <c r="AA31" s="1"/>
      <c r="AB31" s="1"/>
      <c r="AC31" s="1"/>
      <c r="AD31" s="1"/>
    </row>
    <row r="32" spans="1:30" ht="13.5" customHeight="1">
      <c r="A32" s="47" t="s">
        <v>30</v>
      </c>
      <c r="B32" s="48">
        <f>'1'!E13</f>
        <v>2174000000</v>
      </c>
      <c r="C32" s="48">
        <f>'1'!T13</f>
        <v>3309656999.9999995</v>
      </c>
      <c r="D32" s="48">
        <f>'1'!U13</f>
        <v>4729527989.999999</v>
      </c>
      <c r="E32" s="48">
        <f>'1'!V13</f>
        <v>6446128000.454999</v>
      </c>
      <c r="F32" s="48">
        <f>'1'!W13</f>
        <v>8711312233.1192093</v>
      </c>
      <c r="G32" s="1"/>
      <c r="H32" s="1"/>
      <c r="I32" s="1"/>
      <c r="J32" s="1"/>
      <c r="K32" s="1"/>
      <c r="L32" s="1"/>
      <c r="M32" s="1"/>
      <c r="N32" s="1"/>
      <c r="O32" s="1"/>
      <c r="P32" s="1"/>
      <c r="Q32" s="1"/>
      <c r="R32" s="1"/>
      <c r="S32" s="1"/>
      <c r="T32" s="1"/>
      <c r="U32" s="1"/>
      <c r="V32" s="1"/>
      <c r="W32" s="1"/>
      <c r="X32" s="1"/>
      <c r="Y32" s="1"/>
      <c r="Z32" s="1"/>
      <c r="AA32" s="1"/>
      <c r="AB32" s="1"/>
      <c r="AC32" s="1"/>
      <c r="AD32" s="1"/>
    </row>
    <row r="33" spans="1:30" ht="13.5" customHeight="1">
      <c r="A33" s="47" t="s">
        <v>31</v>
      </c>
      <c r="B33" s="48">
        <f>'1'!E27</f>
        <v>1931500000</v>
      </c>
      <c r="C33" s="48">
        <f>'1'!T27</f>
        <v>2603025000</v>
      </c>
      <c r="D33" s="48">
        <f>'1'!U27</f>
        <v>3381952500</v>
      </c>
      <c r="E33" s="48">
        <f>'1'!V27</f>
        <v>4228628625</v>
      </c>
      <c r="F33" s="48">
        <f>'1'!W27</f>
        <v>5290418981.25</v>
      </c>
      <c r="G33" s="1"/>
      <c r="H33" s="1"/>
      <c r="I33" s="1"/>
      <c r="J33" s="1"/>
      <c r="K33" s="1"/>
      <c r="L33" s="1"/>
      <c r="M33" s="1"/>
      <c r="N33" s="1"/>
      <c r="O33" s="1"/>
      <c r="P33" s="1"/>
      <c r="Q33" s="1"/>
      <c r="R33" s="1"/>
      <c r="S33" s="1"/>
      <c r="T33" s="1"/>
      <c r="U33" s="1"/>
      <c r="V33" s="1"/>
      <c r="W33" s="1"/>
      <c r="X33" s="1"/>
      <c r="Y33" s="1"/>
      <c r="Z33" s="1"/>
      <c r="AA33" s="1"/>
      <c r="AB33" s="1"/>
      <c r="AC33" s="1"/>
      <c r="AD33" s="1"/>
    </row>
    <row r="34" spans="1:30" ht="22.5" customHeight="1">
      <c r="A34" s="49" t="s">
        <v>32</v>
      </c>
      <c r="B34" s="50">
        <f t="shared" ref="B34:F34" si="67">B32-B33</f>
        <v>242500000</v>
      </c>
      <c r="C34" s="50">
        <f t="shared" si="67"/>
        <v>706631999.99999952</v>
      </c>
      <c r="D34" s="50">
        <f t="shared" si="67"/>
        <v>1347575489.999999</v>
      </c>
      <c r="E34" s="50">
        <f t="shared" si="67"/>
        <v>2217499375.454999</v>
      </c>
      <c r="F34" s="50">
        <f t="shared" si="67"/>
        <v>3420893251.8692093</v>
      </c>
      <c r="G34" s="1"/>
      <c r="H34" s="1"/>
      <c r="I34" s="1"/>
      <c r="J34" s="1"/>
      <c r="K34" s="1"/>
      <c r="L34" s="1"/>
      <c r="M34" s="1"/>
      <c r="N34" s="1"/>
      <c r="O34" s="1"/>
      <c r="P34" s="1"/>
      <c r="Q34" s="1"/>
      <c r="R34" s="1"/>
      <c r="S34" s="1"/>
      <c r="T34" s="1"/>
      <c r="U34" s="1"/>
      <c r="V34" s="1"/>
      <c r="W34" s="1"/>
      <c r="X34" s="1"/>
      <c r="Y34" s="1"/>
      <c r="Z34" s="1"/>
      <c r="AA34" s="1"/>
      <c r="AB34" s="1"/>
      <c r="AC34" s="1"/>
      <c r="AD34" s="1"/>
    </row>
    <row r="35" spans="1:30"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0"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row r="43" spans="1:30"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row>
    <row r="44" spans="1:30"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row>
    <row r="45" spans="1:30"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0"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0"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0"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0"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0"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1:30"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row>
    <row r="52" spans="1:30"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row>
    <row r="53" spans="1:30"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row>
    <row r="54" spans="1:30"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row>
    <row r="77" spans="1:30"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row>
    <row r="78" spans="1:30"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row>
    <row r="105" spans="1:30"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row>
    <row r="107" spans="1:30"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row>
    <row r="108" spans="1:30"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row>
    <row r="109" spans="1:30"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row>
    <row r="110" spans="1:3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row>
    <row r="111" spans="1:30"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row>
    <row r="112" spans="1:30"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row>
    <row r="113" spans="1:30"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row>
    <row r="114" spans="1:30"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row>
    <row r="115" spans="1:30"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row>
    <row r="116" spans="1:30"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row>
    <row r="117" spans="1:30"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row>
    <row r="118" spans="1:30"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row>
    <row r="119" spans="1:30"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row>
    <row r="120" spans="1:3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row>
    <row r="121" spans="1:30"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row>
    <row r="124" spans="1:30"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row>
    <row r="125" spans="1:30"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row>
    <row r="126" spans="1:30"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row>
    <row r="127" spans="1:30"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row>
    <row r="128" spans="1:30"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row>
    <row r="129" spans="1:30"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row>
    <row r="130" spans="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row>
    <row r="131" spans="1:30"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row>
    <row r="134" spans="1:30"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row>
    <row r="135" spans="1:30"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0"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row>
    <row r="137" spans="1:30"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row>
    <row r="138" spans="1:30"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row>
    <row r="139" spans="1:30"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row>
    <row r="141" spans="1:30"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row>
    <row r="142" spans="1:30"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row>
    <row r="143" spans="1:30"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row>
    <row r="144" spans="1:30"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row>
    <row r="145" spans="1:30"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row>
    <row r="146" spans="1:30"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row>
    <row r="147" spans="1:30"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row>
    <row r="148" spans="1:30"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row>
    <row r="149" spans="1:30"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row>
    <row r="150" spans="1:3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row>
    <row r="151" spans="1:30"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row>
    <row r="152" spans="1:30"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row>
    <row r="153" spans="1:30"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row>
    <row r="154" spans="1:30"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row>
    <row r="155" spans="1:30"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row>
    <row r="156" spans="1:30"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row>
    <row r="157" spans="1:30"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row>
    <row r="158" spans="1:30"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row>
    <row r="159" spans="1:30"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row>
    <row r="160" spans="1:3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row>
    <row r="161" spans="1:30"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row>
    <row r="163" spans="1:30"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row>
    <row r="164" spans="1:30"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row>
    <row r="165" spans="1:30"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row>
    <row r="166" spans="1:30"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row>
    <row r="167" spans="1:30"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row>
    <row r="168" spans="1:30"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row>
    <row r="169" spans="1:30"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row>
    <row r="170" spans="1:3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row>
    <row r="172" spans="1:30"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row>
    <row r="173" spans="1:30"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row>
    <row r="174" spans="1:30"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row>
    <row r="175" spans="1:30"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row>
    <row r="176" spans="1:30"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row>
    <row r="177" spans="1:30"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row>
    <row r="178" spans="1:30"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row>
    <row r="179" spans="1:30"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row>
    <row r="180" spans="1:3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row>
    <row r="181" spans="1:30"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row>
    <row r="182" spans="1:30"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row>
    <row r="183" spans="1:30"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row>
    <row r="184" spans="1:30"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row>
    <row r="185" spans="1:30"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row r="186" spans="1:30"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row>
    <row r="187" spans="1:30"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0"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row>
    <row r="189" spans="1:30"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row>
    <row r="192" spans="1:30"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row>
    <row r="193" spans="1:30"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row>
    <row r="194" spans="1:30"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row>
    <row r="195" spans="1:30"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1:30"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1:30"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row r="229" spans="1:30"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row>
    <row r="230" spans="1: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row>
    <row r="231" spans="1:30"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row>
    <row r="232" spans="1:30"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row>
    <row r="233" spans="1:30"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row>
    <row r="234" spans="1:30"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row>
    <row r="235" spans="1:30"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row>
    <row r="236" spans="1:30"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row>
    <row r="237" spans="1:30"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row>
    <row r="238" spans="1:30"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row>
    <row r="239" spans="1:30"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row>
    <row r="240" spans="1:3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1:30"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1:30"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1:30"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1:30"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1:30"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1:30"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1:30"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1:30"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1:30"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1:3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1:30"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1:30"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1:30"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1:30"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1:30"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row>
    <row r="266" spans="1:30"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row>
    <row r="268" spans="1:30"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row>
    <row r="269" spans="1:30"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row>
    <row r="270" spans="1:3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row>
    <row r="271" spans="1:30"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row>
    <row r="272" spans="1:30"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row>
    <row r="273" spans="1:30"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row>
    <row r="274" spans="1:30"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row>
    <row r="275" spans="1:30"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row>
    <row r="276" spans="1:30"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row>
    <row r="277" spans="1:30"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row>
    <row r="278" spans="1:30"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row>
    <row r="279" spans="1:30"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row>
    <row r="280" spans="1:3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row>
    <row r="281" spans="1:30"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row>
    <row r="282" spans="1:30"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row>
    <row r="283" spans="1:30"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row>
    <row r="284" spans="1:30"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row>
    <row r="285" spans="1:30"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row>
    <row r="286" spans="1:30"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row>
    <row r="287" spans="1:30"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row>
    <row r="288" spans="1:30"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row>
    <row r="289" spans="1:30"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row>
    <row r="290" spans="1:3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row>
    <row r="291" spans="1:30"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row>
    <row r="292" spans="1:30"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row>
    <row r="293" spans="1:30"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row>
    <row r="294" spans="1:30"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row>
    <row r="295" spans="1:30"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row>
    <row r="296" spans="1:30"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row>
    <row r="297" spans="1:30"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row>
    <row r="298" spans="1:30"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row>
    <row r="299" spans="1:30"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row>
    <row r="300" spans="1:3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row>
    <row r="301" spans="1:30"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row>
    <row r="302" spans="1:30"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row>
    <row r="303" spans="1:30"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row>
    <row r="304" spans="1:30"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row>
    <row r="305" spans="1:30"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row>
    <row r="306" spans="1:30"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row>
    <row r="307" spans="1:30"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row>
    <row r="308" spans="1:30"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row>
    <row r="309" spans="1:30"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row>
    <row r="310" spans="1:3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row>
    <row r="311" spans="1:30"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row>
    <row r="312" spans="1:30"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row>
    <row r="313" spans="1:30"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row>
    <row r="314" spans="1:30"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row>
    <row r="315" spans="1:30"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row>
    <row r="316" spans="1:30"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row>
    <row r="317" spans="1:30"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row>
    <row r="318" spans="1:30"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row>
    <row r="319" spans="1:30"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row>
    <row r="320" spans="1:3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row>
    <row r="321" spans="1:30"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row>
    <row r="322" spans="1:30"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row>
    <row r="323" spans="1:30"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row>
    <row r="324" spans="1:30"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row>
    <row r="325" spans="1:30"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row>
    <row r="326" spans="1:30"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row>
    <row r="327" spans="1:30"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row>
    <row r="328" spans="1:30"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row>
    <row r="329" spans="1:30"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row>
    <row r="330" spans="1: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row>
    <row r="331" spans="1:30"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row>
    <row r="332" spans="1:30"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row>
    <row r="333" spans="1:30"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row>
    <row r="334" spans="1:30"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row>
    <row r="335" spans="1:30"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row>
    <row r="336" spans="1:30"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row>
    <row r="337" spans="1:30"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row>
    <row r="338" spans="1:30"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row>
    <row r="339" spans="1:30"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row>
    <row r="340" spans="1:3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row>
    <row r="341" spans="1:30"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row>
    <row r="342" spans="1:30"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row>
    <row r="343" spans="1:30"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row>
    <row r="344" spans="1:30"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row>
    <row r="345" spans="1:30"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row>
    <row r="346" spans="1:30"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row>
    <row r="347" spans="1:30"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row>
    <row r="348" spans="1:30"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row>
    <row r="349" spans="1:30"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row>
    <row r="350" spans="1:3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row>
    <row r="351" spans="1:30"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row>
    <row r="352" spans="1:30"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row>
    <row r="353" spans="1:30"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row>
    <row r="354" spans="1:30"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row>
    <row r="355" spans="1:30"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row>
    <row r="356" spans="1:30"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row>
    <row r="357" spans="1:30"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row>
    <row r="358" spans="1:30"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row>
    <row r="359" spans="1:30"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row>
    <row r="360" spans="1:3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row>
    <row r="361" spans="1:30"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row>
    <row r="362" spans="1:30"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row>
    <row r="363" spans="1:30"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row>
    <row r="364" spans="1:30"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row>
    <row r="365" spans="1:30"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row>
    <row r="366" spans="1:30"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row>
    <row r="367" spans="1:30"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row>
    <row r="368" spans="1:30"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row>
    <row r="369" spans="1:30"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row>
    <row r="370" spans="1:3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row>
    <row r="371" spans="1:30"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row>
    <row r="372" spans="1:30"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row>
    <row r="373" spans="1:30"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row>
    <row r="374" spans="1:30"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row>
    <row r="375" spans="1:30"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row>
    <row r="376" spans="1:30"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row>
    <row r="377" spans="1:30"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row>
    <row r="378" spans="1:30"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row>
    <row r="379" spans="1:30"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row>
    <row r="380" spans="1:3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row>
    <row r="381" spans="1:30"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row>
    <row r="382" spans="1:30"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row>
    <row r="383" spans="1:30"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row>
    <row r="384" spans="1:30"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row>
    <row r="385" spans="1:30"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row>
    <row r="386" spans="1:30"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row>
    <row r="387" spans="1:30"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row>
    <row r="388" spans="1:30"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row>
    <row r="389" spans="1:30"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row>
    <row r="390" spans="1:3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row>
    <row r="391" spans="1:30"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row>
    <row r="392" spans="1:30"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row>
    <row r="393" spans="1:30"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row>
    <row r="394" spans="1:30"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row>
    <row r="395" spans="1:30"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row>
    <row r="396" spans="1:30"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row>
    <row r="397" spans="1:30"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row>
    <row r="398" spans="1:30"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row>
    <row r="399" spans="1:30"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row>
    <row r="400" spans="1:3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row>
    <row r="401" spans="1:30"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row>
    <row r="402" spans="1:30"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row>
    <row r="403" spans="1:30"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row>
    <row r="404" spans="1:30"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row>
    <row r="405" spans="1:30"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row>
    <row r="406" spans="1:30"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row>
    <row r="407" spans="1:30"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row>
    <row r="408" spans="1:30"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row>
    <row r="409" spans="1:30"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row>
    <row r="410" spans="1:3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row>
    <row r="411" spans="1:30"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row>
    <row r="412" spans="1:30"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row>
    <row r="413" spans="1:30"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row>
    <row r="414" spans="1:30"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row>
    <row r="415" spans="1:30"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row>
    <row r="416" spans="1:30"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row>
    <row r="417" spans="1:30"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row>
    <row r="418" spans="1:30"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row>
    <row r="419" spans="1:30"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row>
    <row r="420" spans="1:3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row>
    <row r="421" spans="1:30"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row>
    <row r="422" spans="1:30"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row>
    <row r="423" spans="1:30"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row>
    <row r="424" spans="1:30"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row>
    <row r="425" spans="1:30"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row>
    <row r="426" spans="1:30"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row>
    <row r="427" spans="1:30"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row>
    <row r="428" spans="1:30"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row>
    <row r="429" spans="1:30"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row>
    <row r="430" spans="1: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row>
    <row r="431" spans="1:30"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row>
    <row r="432" spans="1:30"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row>
    <row r="433" spans="1:30"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row>
    <row r="434" spans="1:30"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row>
    <row r="435" spans="1:30"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row>
    <row r="436" spans="1:30"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row>
    <row r="437" spans="1:30"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row>
    <row r="438" spans="1:30"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row>
    <row r="439" spans="1:30"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row>
    <row r="440" spans="1:3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row>
    <row r="441" spans="1:30"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row>
    <row r="442" spans="1:30"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row>
    <row r="443" spans="1:30"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row>
    <row r="444" spans="1:30"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row>
    <row r="445" spans="1:30"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row>
    <row r="446" spans="1:30"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row>
    <row r="447" spans="1:30"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row>
    <row r="448" spans="1:30"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row>
    <row r="449" spans="1:30"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row>
    <row r="450" spans="1:3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row>
    <row r="451" spans="1:30"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row>
    <row r="452" spans="1:30"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row>
    <row r="453" spans="1:30"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row>
    <row r="454" spans="1:30"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row>
    <row r="455" spans="1:30"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row>
    <row r="456" spans="1:30"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row>
    <row r="457" spans="1:30"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row>
    <row r="458" spans="1:30"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row>
    <row r="459" spans="1:30"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row>
    <row r="460" spans="1:3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row>
    <row r="461" spans="1:30"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row>
    <row r="462" spans="1:30"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row>
    <row r="463" spans="1:30"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row>
    <row r="464" spans="1:30"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row>
    <row r="465" spans="1:30"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row>
    <row r="466" spans="1:30"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row>
    <row r="467" spans="1:30"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row>
    <row r="468" spans="1:30"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row>
    <row r="469" spans="1:30"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row>
    <row r="470" spans="1:3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row>
    <row r="471" spans="1:30"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row>
    <row r="472" spans="1:30"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row>
    <row r="473" spans="1:30"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row>
    <row r="474" spans="1:30"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row>
    <row r="475" spans="1:30"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row>
    <row r="476" spans="1:30"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row>
    <row r="477" spans="1:30"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row>
    <row r="478" spans="1:30"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row>
    <row r="479" spans="1:30"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row>
    <row r="480" spans="1:3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row>
    <row r="481" spans="1:30"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row>
    <row r="482" spans="1:30"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row>
    <row r="483" spans="1:30"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row>
    <row r="484" spans="1:30"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row>
    <row r="485" spans="1:30"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row>
    <row r="486" spans="1:30"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row>
    <row r="487" spans="1:30"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row>
    <row r="488" spans="1:30"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row>
    <row r="489" spans="1:30"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row>
    <row r="490" spans="1:3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row>
    <row r="491" spans="1:30"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row>
    <row r="492" spans="1:30"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row>
    <row r="493" spans="1:30"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row>
    <row r="494" spans="1:30"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row>
    <row r="495" spans="1:30"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row>
    <row r="496" spans="1:30"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row>
    <row r="497" spans="1:30"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row>
    <row r="498" spans="1:30"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row>
    <row r="499" spans="1:30"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row>
    <row r="500" spans="1:3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row>
    <row r="501" spans="1:30"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row>
    <row r="502" spans="1:30"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row>
    <row r="503" spans="1:30"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row>
    <row r="504" spans="1:30"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row>
    <row r="505" spans="1:30"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row>
    <row r="506" spans="1:30"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row>
    <row r="507" spans="1:30"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row>
    <row r="508" spans="1:30"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row>
    <row r="509" spans="1:30"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row>
    <row r="510" spans="1:3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row>
    <row r="511" spans="1:30"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row>
    <row r="512" spans="1:30"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row>
    <row r="513" spans="1:30"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row>
    <row r="514" spans="1:30"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row>
    <row r="515" spans="1:30"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row>
    <row r="516" spans="1:30"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row>
    <row r="517" spans="1:30"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row>
    <row r="518" spans="1:30"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row>
    <row r="519" spans="1:30"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row>
    <row r="520" spans="1:3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row>
    <row r="521" spans="1:30"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row>
    <row r="522" spans="1:30"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row>
    <row r="523" spans="1:30"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row>
    <row r="524" spans="1:30"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row>
    <row r="525" spans="1:30"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row>
    <row r="526" spans="1:30"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row>
    <row r="527" spans="1:30"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row>
    <row r="528" spans="1:30"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row>
    <row r="529" spans="1:30"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row>
    <row r="530" spans="1: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row>
    <row r="531" spans="1:30"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row>
    <row r="532" spans="1:30"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row>
    <row r="533" spans="1:30"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row>
    <row r="534" spans="1:30"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row>
    <row r="535" spans="1:30"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row>
    <row r="536" spans="1:30"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row>
    <row r="537" spans="1:30"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row>
    <row r="538" spans="1:30"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row>
    <row r="539" spans="1:30"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row>
    <row r="540" spans="1:3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row>
    <row r="541" spans="1:30"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row>
    <row r="542" spans="1:30"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row>
    <row r="543" spans="1:30"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row>
    <row r="544" spans="1:30"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row>
    <row r="545" spans="1:30"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row>
    <row r="546" spans="1:30"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row>
    <row r="547" spans="1:30"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row>
    <row r="548" spans="1:30"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row>
    <row r="549" spans="1:30"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row>
    <row r="550" spans="1:3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row>
    <row r="551" spans="1:30"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row>
    <row r="552" spans="1:30"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row>
    <row r="553" spans="1:30"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row>
    <row r="554" spans="1:30"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row>
    <row r="555" spans="1:30"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row>
    <row r="556" spans="1:30"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row>
    <row r="557" spans="1:30"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row>
    <row r="558" spans="1:30"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row>
    <row r="559" spans="1:30"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row>
    <row r="560" spans="1:3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row>
    <row r="561" spans="1:30"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row>
    <row r="562" spans="1:30"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row>
    <row r="563" spans="1:30"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row>
    <row r="564" spans="1:30"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row>
    <row r="565" spans="1:30"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row>
    <row r="566" spans="1:30"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row>
    <row r="567" spans="1:30"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row>
    <row r="568" spans="1:30"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row>
    <row r="569" spans="1:30"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row>
    <row r="570" spans="1:3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row>
    <row r="571" spans="1:30"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row>
    <row r="572" spans="1:30"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row>
    <row r="573" spans="1:30"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row>
    <row r="574" spans="1:30"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row>
    <row r="575" spans="1:30"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row>
    <row r="576" spans="1:30"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row>
    <row r="577" spans="1:30"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row>
    <row r="578" spans="1:30"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row>
    <row r="579" spans="1:30"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row>
    <row r="580" spans="1:3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row>
    <row r="581" spans="1:30"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row>
    <row r="582" spans="1:30"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row>
    <row r="583" spans="1:30"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row>
    <row r="584" spans="1:30"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row>
    <row r="585" spans="1:30"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row>
    <row r="586" spans="1:30"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row>
    <row r="587" spans="1:30"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row>
    <row r="588" spans="1:30"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row>
    <row r="589" spans="1:30"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row>
    <row r="590" spans="1:3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row>
    <row r="591" spans="1:30"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row>
    <row r="592" spans="1:30"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row>
    <row r="593" spans="1:30"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row>
    <row r="594" spans="1:30"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row>
    <row r="595" spans="1:30"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row>
    <row r="596" spans="1:30"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row>
    <row r="597" spans="1:30"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row>
    <row r="598" spans="1:30"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row>
    <row r="599" spans="1:30"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row>
    <row r="600" spans="1:3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row>
    <row r="601" spans="1:30"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row>
    <row r="602" spans="1:30"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row>
    <row r="603" spans="1:30"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row>
    <row r="604" spans="1:30"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row>
    <row r="605" spans="1:30"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row>
    <row r="606" spans="1:30"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row>
    <row r="607" spans="1:30"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row>
    <row r="608" spans="1:30"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row>
    <row r="609" spans="1:30"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row>
    <row r="610" spans="1:3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row>
    <row r="611" spans="1:30"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row>
    <row r="612" spans="1:30"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row>
    <row r="613" spans="1:30"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row>
    <row r="614" spans="1:30"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row>
    <row r="615" spans="1:30"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row>
    <row r="616" spans="1:30"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row>
    <row r="617" spans="1:30"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row>
    <row r="618" spans="1:30"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row>
    <row r="619" spans="1:30"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row>
    <row r="620" spans="1:3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row>
    <row r="621" spans="1:30"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row>
    <row r="622" spans="1:30"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row>
    <row r="623" spans="1:30"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row>
    <row r="624" spans="1:30"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row>
    <row r="625" spans="1:30"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row>
    <row r="626" spans="1:30"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row>
    <row r="627" spans="1:30"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row>
    <row r="628" spans="1:30"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row>
    <row r="629" spans="1:30"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row>
    <row r="630" spans="1: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row>
    <row r="631" spans="1:30"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row>
    <row r="632" spans="1:30"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row>
    <row r="633" spans="1:30"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row>
    <row r="634" spans="1:30"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row>
    <row r="635" spans="1:30"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row>
    <row r="636" spans="1:30"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row>
    <row r="637" spans="1:30"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row>
    <row r="638" spans="1:30"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row>
    <row r="639" spans="1:30"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row>
    <row r="640" spans="1:3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row>
    <row r="641" spans="1:30"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row>
    <row r="642" spans="1:30"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row>
    <row r="643" spans="1:30"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row>
    <row r="644" spans="1:30"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row>
    <row r="645" spans="1:30"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row>
    <row r="646" spans="1:30"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row>
    <row r="647" spans="1:30"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row>
    <row r="648" spans="1:30"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row>
    <row r="649" spans="1:30"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row>
    <row r="650" spans="1:3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row>
    <row r="651" spans="1:30"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row>
    <row r="652" spans="1:30"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row>
    <row r="653" spans="1:30"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row>
    <row r="654" spans="1:30"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row>
    <row r="655" spans="1:30"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row>
    <row r="656" spans="1:30"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row>
    <row r="657" spans="1:30"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row>
    <row r="658" spans="1:30"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row>
    <row r="659" spans="1:30"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row>
    <row r="660" spans="1:3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row>
    <row r="661" spans="1:30"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row>
    <row r="662" spans="1:30"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row>
    <row r="663" spans="1:30"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row>
    <row r="664" spans="1:30"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row>
    <row r="665" spans="1:30"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row>
    <row r="666" spans="1:30"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row>
    <row r="667" spans="1:30"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row>
    <row r="668" spans="1:30"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row>
    <row r="669" spans="1:30"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row>
    <row r="670" spans="1:3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row>
    <row r="671" spans="1:30"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row>
    <row r="672" spans="1:30"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row>
    <row r="673" spans="1:30"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row>
    <row r="674" spans="1:30"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row>
    <row r="675" spans="1:30"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row>
    <row r="676" spans="1:30"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row>
    <row r="677" spans="1:30"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row>
    <row r="678" spans="1:30"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row>
    <row r="679" spans="1:30"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row>
    <row r="680" spans="1:3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row>
    <row r="681" spans="1:30"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row>
    <row r="682" spans="1:30"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row>
    <row r="683" spans="1:30"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row>
    <row r="684" spans="1:30"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row>
    <row r="685" spans="1:30"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row>
    <row r="686" spans="1:30"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row>
    <row r="687" spans="1:30"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row>
    <row r="688" spans="1:30"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row>
    <row r="689" spans="1:30"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row>
    <row r="690" spans="1:3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row>
    <row r="691" spans="1:30"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row>
    <row r="692" spans="1:30"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row>
    <row r="693" spans="1:30"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row>
    <row r="694" spans="1:30"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row>
    <row r="695" spans="1:30"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row>
    <row r="696" spans="1:30"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row>
    <row r="697" spans="1:30"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row>
    <row r="698" spans="1:30"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row>
    <row r="699" spans="1:30"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row>
    <row r="700" spans="1:3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row>
    <row r="701" spans="1:30"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row>
    <row r="702" spans="1:30"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row>
    <row r="703" spans="1:30"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row>
    <row r="704" spans="1:30"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row>
    <row r="705" spans="1:30"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row>
    <row r="706" spans="1:30"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row>
    <row r="707" spans="1:30"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row>
    <row r="708" spans="1:30"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row>
    <row r="709" spans="1:30"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row>
    <row r="710" spans="1:3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row>
    <row r="711" spans="1:30"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row>
    <row r="712" spans="1:30"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row>
    <row r="713" spans="1:30"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row>
    <row r="714" spans="1:30"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row>
    <row r="715" spans="1:30"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row>
    <row r="716" spans="1:30"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row>
    <row r="717" spans="1:30"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row>
    <row r="718" spans="1:30"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row>
    <row r="719" spans="1:30"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row>
    <row r="720" spans="1:3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row>
    <row r="721" spans="1:30"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row>
    <row r="722" spans="1:30"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row>
    <row r="723" spans="1:30"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row>
    <row r="724" spans="1:30"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row>
    <row r="725" spans="1:30"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row>
    <row r="726" spans="1:30"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row>
    <row r="727" spans="1:30"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row>
    <row r="728" spans="1:30"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row>
    <row r="729" spans="1:30"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row>
    <row r="730" spans="1: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row>
    <row r="731" spans="1:30"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row>
    <row r="732" spans="1:30"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row>
    <row r="733" spans="1:30"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row>
    <row r="734" spans="1:30"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row>
    <row r="735" spans="1:30"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row>
    <row r="736" spans="1:30"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row>
    <row r="737" spans="1:30"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row>
    <row r="738" spans="1:30"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row>
    <row r="739" spans="1:30"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row>
    <row r="740" spans="1:3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row>
    <row r="741" spans="1:30"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row>
    <row r="742" spans="1:30"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row>
    <row r="743" spans="1:30"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row>
    <row r="744" spans="1:30"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row>
    <row r="745" spans="1:30"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row>
    <row r="746" spans="1:30"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row>
    <row r="747" spans="1:30"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row>
    <row r="748" spans="1:30"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row>
    <row r="749" spans="1:30"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row>
    <row r="750" spans="1:3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row>
    <row r="751" spans="1:30"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row>
    <row r="752" spans="1:30"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row>
    <row r="753" spans="1:30"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row>
    <row r="754" spans="1:30"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row>
    <row r="755" spans="1:30"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row>
    <row r="756" spans="1:30"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row>
    <row r="757" spans="1:30"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row>
    <row r="758" spans="1:30"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row>
    <row r="759" spans="1:30"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row>
    <row r="760" spans="1:3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row>
    <row r="761" spans="1:30"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row>
    <row r="762" spans="1:30"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row>
    <row r="763" spans="1:30"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row>
    <row r="764" spans="1:30"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row>
    <row r="765" spans="1:30"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row>
    <row r="766" spans="1:30"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row>
    <row r="767" spans="1:30"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row>
    <row r="768" spans="1:30"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row>
    <row r="769" spans="1:30"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row>
    <row r="770" spans="1:3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row>
    <row r="771" spans="1:30"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row>
    <row r="772" spans="1:30"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row>
    <row r="773" spans="1:30"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row>
    <row r="774" spans="1:30"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row>
    <row r="775" spans="1:30"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row>
    <row r="776" spans="1:30"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row>
    <row r="777" spans="1:30"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row>
    <row r="778" spans="1:30"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row>
    <row r="779" spans="1:30"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row>
    <row r="780" spans="1:3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row>
    <row r="781" spans="1:30"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row>
    <row r="782" spans="1:30"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row>
    <row r="783" spans="1:30"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row>
    <row r="784" spans="1:30"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row>
    <row r="785" spans="1:30"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row>
    <row r="786" spans="1:30"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row>
    <row r="787" spans="1:30"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row>
    <row r="788" spans="1:30"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row>
    <row r="789" spans="1:30"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row>
    <row r="790" spans="1:3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row>
    <row r="791" spans="1:30"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row>
    <row r="792" spans="1:30"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row>
    <row r="793" spans="1:30"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row>
    <row r="794" spans="1:30"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row>
    <row r="795" spans="1:30"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row>
    <row r="796" spans="1:30"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row>
    <row r="797" spans="1:30"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row>
    <row r="798" spans="1:30"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row>
    <row r="799" spans="1:30"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row>
    <row r="800" spans="1:3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row>
    <row r="801" spans="1:30"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row>
    <row r="802" spans="1:30"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row>
    <row r="803" spans="1:30"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row>
    <row r="804" spans="1:30"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row>
    <row r="805" spans="1:30"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row>
    <row r="806" spans="1:30"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row>
    <row r="807" spans="1:30"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row>
    <row r="808" spans="1:30"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row>
    <row r="809" spans="1:30"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row>
    <row r="810" spans="1:3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row>
    <row r="811" spans="1:30"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row>
    <row r="812" spans="1:30"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row>
    <row r="813" spans="1:30"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row>
    <row r="814" spans="1:30"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row>
    <row r="815" spans="1:30"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row>
    <row r="816" spans="1:30"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row>
    <row r="817" spans="1:30"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row>
    <row r="818" spans="1:30"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row>
    <row r="819" spans="1:30"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row>
    <row r="820" spans="1:3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row>
    <row r="821" spans="1:30"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row>
    <row r="822" spans="1:30"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row>
    <row r="823" spans="1:30"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row>
    <row r="824" spans="1:30"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row>
    <row r="825" spans="1:30"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row>
    <row r="826" spans="1:30"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row>
    <row r="827" spans="1:30"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row>
    <row r="828" spans="1:30"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row>
    <row r="829" spans="1:30"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row>
    <row r="830" spans="1: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row>
    <row r="831" spans="1:30"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row>
    <row r="832" spans="1:30"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row>
    <row r="833" spans="1:30"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row>
    <row r="834" spans="1:30"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row>
    <row r="835" spans="1:30"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row>
    <row r="836" spans="1:30"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row>
    <row r="837" spans="1:30"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row>
    <row r="838" spans="1:30"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row>
    <row r="839" spans="1:30"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row>
    <row r="840" spans="1:3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row>
    <row r="841" spans="1:30"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row>
    <row r="842" spans="1:30"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row>
    <row r="843" spans="1:30"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row>
    <row r="844" spans="1:30"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row>
    <row r="845" spans="1:30"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row>
    <row r="846" spans="1:30"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row>
    <row r="847" spans="1:30"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row>
    <row r="848" spans="1:30"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row>
    <row r="849" spans="1:30"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row>
    <row r="850" spans="1:3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row>
    <row r="851" spans="1:30"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row>
    <row r="852" spans="1:30"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row>
    <row r="853" spans="1:30"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row>
    <row r="854" spans="1:30"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row>
    <row r="855" spans="1:30"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row>
    <row r="856" spans="1:30"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row>
    <row r="857" spans="1:30"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row>
    <row r="858" spans="1:30"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row>
    <row r="859" spans="1:30"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row>
    <row r="860" spans="1:3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row>
    <row r="861" spans="1:30"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row>
    <row r="862" spans="1:30"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row>
    <row r="863" spans="1:30"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row>
    <row r="864" spans="1:30"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row>
    <row r="865" spans="1:30"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row>
    <row r="866" spans="1:30"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row>
    <row r="867" spans="1:30"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row>
    <row r="868" spans="1:30"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row>
    <row r="869" spans="1:30"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row>
    <row r="870" spans="1:3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row>
    <row r="871" spans="1:30"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row>
    <row r="872" spans="1:30"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row>
    <row r="873" spans="1:30"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row>
    <row r="874" spans="1:30"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row>
    <row r="875" spans="1:30"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row>
    <row r="876" spans="1:30"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row>
    <row r="877" spans="1:30"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row>
    <row r="878" spans="1:30"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row>
    <row r="879" spans="1:30"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row>
    <row r="880" spans="1:3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row>
    <row r="881" spans="1:30"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row>
    <row r="882" spans="1:30"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row>
    <row r="883" spans="1:30"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row>
    <row r="884" spans="1:30"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row>
    <row r="885" spans="1:30"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row>
    <row r="886" spans="1:30"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row>
    <row r="887" spans="1:30"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row>
    <row r="888" spans="1:30"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row>
    <row r="889" spans="1:30"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row>
    <row r="890" spans="1:3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row>
    <row r="891" spans="1:30"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row>
    <row r="892" spans="1:30"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row>
    <row r="893" spans="1:30"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row>
    <row r="894" spans="1:30"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row>
    <row r="895" spans="1:30"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row>
    <row r="896" spans="1:30"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row>
    <row r="897" spans="1:30"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row>
    <row r="898" spans="1:30"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row>
    <row r="899" spans="1:30"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row>
    <row r="900" spans="1:3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row>
    <row r="901" spans="1:30"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row>
    <row r="902" spans="1:30"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row>
    <row r="903" spans="1:30"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row>
    <row r="904" spans="1:30"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row>
    <row r="905" spans="1:30"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row>
    <row r="906" spans="1:30"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row>
    <row r="907" spans="1:30"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row>
    <row r="908" spans="1:30"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row>
    <row r="909" spans="1:30"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row>
    <row r="910" spans="1:3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row>
    <row r="911" spans="1:30"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row>
    <row r="912" spans="1:30"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row>
    <row r="913" spans="1:30"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row>
    <row r="914" spans="1:30"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row>
    <row r="915" spans="1:30"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row>
    <row r="916" spans="1:30"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row>
    <row r="917" spans="1:30"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row>
    <row r="918" spans="1:30"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row>
    <row r="919" spans="1:30"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row>
    <row r="920" spans="1:3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row>
    <row r="921" spans="1:30"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row>
    <row r="922" spans="1:30"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row>
    <row r="923" spans="1:30"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row>
    <row r="924" spans="1:30"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row>
    <row r="925" spans="1:30"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row>
    <row r="926" spans="1:30"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row>
    <row r="927" spans="1:30"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row>
    <row r="928" spans="1:30"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row>
    <row r="929" spans="1:30"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row>
    <row r="930" spans="1: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row>
    <row r="931" spans="1:30"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row>
    <row r="932" spans="1:30"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row>
    <row r="933" spans="1:30"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row>
    <row r="934" spans="1:30"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row>
    <row r="935" spans="1:30"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row>
    <row r="936" spans="1:30"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row>
    <row r="937" spans="1:30"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row>
    <row r="938" spans="1:30"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row>
    <row r="939" spans="1:30"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row>
    <row r="940" spans="1:3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row>
    <row r="941" spans="1:30"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row>
    <row r="942" spans="1:30"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row>
    <row r="943" spans="1:30"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row>
    <row r="944" spans="1:30"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row>
    <row r="945" spans="1:30"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row>
    <row r="946" spans="1:30"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row>
    <row r="947" spans="1:30"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row>
    <row r="948" spans="1:30"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row>
    <row r="949" spans="1:30"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row>
    <row r="950" spans="1:3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row>
    <row r="951" spans="1:30"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row>
    <row r="952" spans="1:30"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row>
    <row r="953" spans="1:30"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row>
    <row r="954" spans="1:30"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row>
    <row r="955" spans="1:30"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row>
    <row r="956" spans="1:30"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row>
    <row r="957" spans="1:30"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row>
    <row r="958" spans="1:30"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row>
    <row r="959" spans="1:30"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row>
    <row r="960" spans="1:3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row>
    <row r="961" spans="1:30"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row>
    <row r="962" spans="1:30"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row>
    <row r="963" spans="1:30"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row>
    <row r="964" spans="1:30"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row>
    <row r="965" spans="1:30"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row>
    <row r="966" spans="1:30"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row>
    <row r="967" spans="1:30"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row>
    <row r="968" spans="1:30"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row>
    <row r="969" spans="1:30"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row>
    <row r="970" spans="1:3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row>
    <row r="971" spans="1:30"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row>
    <row r="972" spans="1:30"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row>
    <row r="973" spans="1:30"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row>
    <row r="974" spans="1:30"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row>
    <row r="975" spans="1:30"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row>
    <row r="976" spans="1:30"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row>
    <row r="977" spans="1:30"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row>
    <row r="978" spans="1:30"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row>
    <row r="979" spans="1:30"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row>
    <row r="980" spans="1:3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row>
    <row r="981" spans="1:30"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row>
    <row r="982" spans="1:30"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row>
    <row r="983" spans="1:30"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row>
    <row r="984" spans="1:30"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row>
    <row r="985" spans="1:30"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row>
    <row r="986" spans="1:30"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row>
    <row r="987" spans="1:30"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row>
    <row r="988" spans="1:30"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row>
    <row r="989" spans="1:30"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row>
    <row r="990" spans="1:3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row>
    <row r="991" spans="1:30"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row>
    <row r="992" spans="1:30"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row>
    <row r="993" spans="1:30"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row>
    <row r="994" spans="1:30"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row>
    <row r="995" spans="1:30"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row>
    <row r="996" spans="1:30"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row>
    <row r="997" spans="1:30"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row>
    <row r="998" spans="1:30"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row>
    <row r="999" spans="1:30"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row>
    <row r="1000" spans="1:3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row>
  </sheetData>
  <mergeCells count="4">
    <mergeCell ref="A1:E1"/>
    <mergeCell ref="G1:J1"/>
    <mergeCell ref="A15:E15"/>
    <mergeCell ref="A30:F30"/>
  </mergeCells>
  <conditionalFormatting sqref="B34:F34">
    <cfRule type="cellIs" dxfId="11" priority="1" operator="lessThan">
      <formula>0</formula>
    </cfRule>
  </conditionalFormatting>
  <pageMargins left="0.7" right="0.7" top="0.75" bottom="0.75" header="0" footer="0"/>
  <pageSetup orientation="portrait"/>
  <drawing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workbookViewId="0">
      <pane ySplit="14" topLeftCell="A15" activePane="bottomLeft" state="frozen"/>
      <selection pane="bottomLeft" activeCell="F19" sqref="F19"/>
    </sheetView>
  </sheetViews>
  <sheetFormatPr baseColWidth="10" defaultColWidth="14.5" defaultRowHeight="15" customHeight="1" x14ac:dyDescent="0"/>
  <cols>
    <col min="1" max="1" width="5.5" customWidth="1"/>
    <col min="2" max="2" width="29.5" customWidth="1"/>
    <col min="3" max="3" width="20.33203125" customWidth="1"/>
    <col min="4" max="4" width="11.5" customWidth="1"/>
    <col min="5" max="5" width="23.33203125" customWidth="1"/>
    <col min="6" max="6" width="18.33203125" customWidth="1"/>
    <col min="7" max="7" width="15.5" customWidth="1"/>
    <col min="8" max="26" width="11.5" customWidth="1"/>
  </cols>
  <sheetData>
    <row r="1" spans="1:26" ht="13.5" customHeight="1">
      <c r="A1" s="1"/>
      <c r="B1" s="182" t="s">
        <v>33</v>
      </c>
      <c r="C1" s="179"/>
      <c r="D1" s="179"/>
      <c r="E1" s="179"/>
      <c r="F1" s="179"/>
      <c r="G1" s="179"/>
      <c r="H1" s="179"/>
      <c r="I1" s="1"/>
      <c r="J1" s="1"/>
      <c r="K1" s="1"/>
      <c r="L1" s="1"/>
      <c r="M1" s="1"/>
      <c r="N1" s="1"/>
      <c r="O1" s="1"/>
      <c r="P1" s="1"/>
      <c r="Q1" s="1"/>
      <c r="R1" s="1"/>
      <c r="S1" s="1"/>
      <c r="T1" s="1"/>
      <c r="U1" s="1"/>
      <c r="V1" s="1"/>
      <c r="W1" s="1"/>
      <c r="X1" s="1"/>
      <c r="Y1" s="1"/>
      <c r="Z1" s="1"/>
    </row>
    <row r="2" spans="1:26" ht="3.75" customHeight="1">
      <c r="A2" s="1"/>
      <c r="B2" s="179"/>
      <c r="C2" s="179"/>
      <c r="D2" s="179"/>
      <c r="E2" s="179"/>
      <c r="F2" s="179"/>
      <c r="G2" s="179"/>
      <c r="H2" s="179"/>
      <c r="I2" s="1"/>
      <c r="J2" s="1"/>
      <c r="K2" s="1"/>
      <c r="L2" s="1"/>
      <c r="M2" s="1"/>
      <c r="N2" s="1"/>
      <c r="O2" s="1"/>
      <c r="P2" s="1"/>
      <c r="Q2" s="1"/>
      <c r="R2" s="1"/>
      <c r="S2" s="1"/>
      <c r="T2" s="1"/>
      <c r="U2" s="1"/>
      <c r="V2" s="1"/>
      <c r="W2" s="1"/>
      <c r="X2" s="1"/>
      <c r="Y2" s="1"/>
      <c r="Z2" s="1"/>
    </row>
    <row r="3" spans="1:26" ht="13.5" customHeight="1">
      <c r="A3" s="1"/>
      <c r="B3" s="1"/>
      <c r="C3" s="9" t="s">
        <v>34</v>
      </c>
      <c r="D3" s="1"/>
      <c r="E3" s="1"/>
      <c r="F3" s="51" t="s">
        <v>35</v>
      </c>
      <c r="G3" s="51"/>
      <c r="H3" s="1"/>
      <c r="I3" s="1"/>
      <c r="J3" s="1"/>
      <c r="K3" s="1"/>
      <c r="L3" s="1"/>
      <c r="M3" s="1"/>
      <c r="N3" s="1"/>
      <c r="O3" s="1"/>
      <c r="P3" s="1"/>
      <c r="Q3" s="1"/>
      <c r="R3" s="1"/>
      <c r="S3" s="1"/>
      <c r="T3" s="1"/>
      <c r="U3" s="1"/>
      <c r="V3" s="1"/>
      <c r="W3" s="1"/>
      <c r="X3" s="1"/>
      <c r="Y3" s="1"/>
      <c r="Z3" s="1"/>
    </row>
    <row r="4" spans="1:26" ht="13.5" customHeight="1">
      <c r="A4" s="1"/>
      <c r="B4" s="49" t="s">
        <v>36</v>
      </c>
      <c r="C4" s="52">
        <v>0</v>
      </c>
      <c r="D4" s="1"/>
      <c r="E4" s="1"/>
      <c r="F4" s="51"/>
      <c r="G4" s="51"/>
      <c r="H4" s="1"/>
      <c r="I4" s="1"/>
      <c r="J4" s="1"/>
      <c r="K4" s="1"/>
      <c r="L4" s="1"/>
      <c r="M4" s="1"/>
      <c r="N4" s="1"/>
      <c r="O4" s="1"/>
      <c r="P4" s="1"/>
      <c r="Q4" s="1"/>
      <c r="R4" s="1"/>
      <c r="S4" s="1"/>
      <c r="T4" s="1"/>
      <c r="U4" s="1"/>
      <c r="V4" s="1"/>
      <c r="W4" s="1"/>
      <c r="X4" s="1"/>
      <c r="Y4" s="1"/>
      <c r="Z4" s="1"/>
    </row>
    <row r="5" spans="1:26" ht="13.5" customHeight="1">
      <c r="A5" s="1"/>
      <c r="B5" s="49" t="s">
        <v>37</v>
      </c>
      <c r="C5" s="53">
        <v>9000000</v>
      </c>
      <c r="D5" s="1"/>
      <c r="E5" s="1"/>
      <c r="F5" s="51">
        <v>10</v>
      </c>
      <c r="G5" s="54">
        <f t="shared" ref="G5:G11" si="0">C5/F5</f>
        <v>900000</v>
      </c>
      <c r="H5" s="1"/>
      <c r="I5" s="1"/>
      <c r="J5" s="1"/>
      <c r="K5" s="1"/>
      <c r="L5" s="1"/>
      <c r="M5" s="1"/>
      <c r="N5" s="1"/>
      <c r="O5" s="1"/>
      <c r="P5" s="1"/>
      <c r="Q5" s="1"/>
      <c r="R5" s="1"/>
      <c r="S5" s="1"/>
      <c r="T5" s="1"/>
      <c r="U5" s="1"/>
      <c r="V5" s="1"/>
      <c r="W5" s="1"/>
      <c r="X5" s="1"/>
      <c r="Y5" s="1"/>
      <c r="Z5" s="1"/>
    </row>
    <row r="6" spans="1:26" ht="13.5" customHeight="1">
      <c r="A6" s="1"/>
      <c r="B6" s="49" t="s">
        <v>38</v>
      </c>
      <c r="C6" s="53">
        <v>7500000</v>
      </c>
      <c r="D6" s="1"/>
      <c r="E6" s="1"/>
      <c r="F6" s="51">
        <v>5</v>
      </c>
      <c r="G6" s="54">
        <f t="shared" si="0"/>
        <v>1500000</v>
      </c>
      <c r="H6" s="1"/>
      <c r="I6" s="1"/>
      <c r="J6" s="1"/>
      <c r="K6" s="1"/>
      <c r="L6" s="1"/>
      <c r="M6" s="1"/>
      <c r="N6" s="1"/>
      <c r="O6" s="1"/>
      <c r="P6" s="1"/>
      <c r="Q6" s="1"/>
      <c r="R6" s="1"/>
      <c r="S6" s="1"/>
      <c r="T6" s="1"/>
      <c r="U6" s="1"/>
      <c r="V6" s="1"/>
      <c r="W6" s="1"/>
      <c r="X6" s="1"/>
      <c r="Y6" s="1"/>
      <c r="Z6" s="1"/>
    </row>
    <row r="7" spans="1:26" ht="13.5" customHeight="1">
      <c r="A7" s="1"/>
      <c r="B7" s="49" t="s">
        <v>39</v>
      </c>
      <c r="C7" s="53">
        <v>21500000</v>
      </c>
      <c r="D7" s="1"/>
      <c r="E7" s="1"/>
      <c r="F7" s="51">
        <v>5</v>
      </c>
      <c r="G7" s="54">
        <f t="shared" si="0"/>
        <v>4300000</v>
      </c>
      <c r="H7" s="1"/>
      <c r="I7" s="1"/>
      <c r="J7" s="1"/>
      <c r="K7" s="1"/>
      <c r="L7" s="1"/>
      <c r="M7" s="1"/>
      <c r="N7" s="1"/>
      <c r="O7" s="1"/>
      <c r="P7" s="1"/>
      <c r="Q7" s="1"/>
      <c r="R7" s="1"/>
      <c r="S7" s="1"/>
      <c r="T7" s="1"/>
      <c r="U7" s="1"/>
      <c r="V7" s="1"/>
      <c r="W7" s="1"/>
      <c r="X7" s="1"/>
      <c r="Y7" s="1"/>
      <c r="Z7" s="1"/>
    </row>
    <row r="8" spans="1:26" ht="13.5" customHeight="1">
      <c r="A8" s="1"/>
      <c r="B8" s="49" t="s">
        <v>40</v>
      </c>
      <c r="C8" s="52">
        <v>0</v>
      </c>
      <c r="D8" s="1"/>
      <c r="E8" s="1"/>
      <c r="F8" s="51">
        <v>5</v>
      </c>
      <c r="G8" s="54">
        <f t="shared" si="0"/>
        <v>0</v>
      </c>
      <c r="H8" s="1"/>
      <c r="I8" s="1"/>
      <c r="J8" s="1"/>
      <c r="K8" s="1"/>
      <c r="L8" s="1"/>
      <c r="M8" s="1"/>
      <c r="N8" s="1"/>
      <c r="O8" s="1"/>
      <c r="P8" s="1"/>
      <c r="Q8" s="1"/>
      <c r="R8" s="1"/>
      <c r="S8" s="1"/>
      <c r="T8" s="1"/>
      <c r="U8" s="1"/>
      <c r="V8" s="1"/>
      <c r="W8" s="1"/>
      <c r="X8" s="1"/>
      <c r="Y8" s="1"/>
      <c r="Z8" s="1"/>
    </row>
    <row r="9" spans="1:26" ht="13.5" customHeight="1">
      <c r="A9" s="1"/>
      <c r="B9" s="49" t="s">
        <v>41</v>
      </c>
      <c r="C9" s="52">
        <v>0</v>
      </c>
      <c r="D9" s="1"/>
      <c r="E9" s="1"/>
      <c r="F9" s="51">
        <v>5</v>
      </c>
      <c r="G9" s="54">
        <f t="shared" si="0"/>
        <v>0</v>
      </c>
      <c r="H9" s="1"/>
      <c r="I9" s="1"/>
      <c r="J9" s="1"/>
      <c r="K9" s="1"/>
      <c r="L9" s="1"/>
      <c r="M9" s="1"/>
      <c r="N9" s="1"/>
      <c r="O9" s="1"/>
      <c r="P9" s="1"/>
      <c r="Q9" s="1"/>
      <c r="R9" s="1"/>
      <c r="S9" s="1"/>
      <c r="T9" s="1"/>
      <c r="U9" s="1"/>
      <c r="V9" s="1"/>
      <c r="W9" s="1"/>
      <c r="X9" s="1"/>
      <c r="Y9" s="1"/>
      <c r="Z9" s="1"/>
    </row>
    <row r="10" spans="1:26" ht="13.5" customHeight="1">
      <c r="A10" s="1"/>
      <c r="B10" s="49" t="s">
        <v>42</v>
      </c>
      <c r="C10" s="53">
        <v>20000000</v>
      </c>
      <c r="D10" s="1"/>
      <c r="E10" s="1"/>
      <c r="F10" s="51">
        <v>5</v>
      </c>
      <c r="G10" s="54">
        <f t="shared" si="0"/>
        <v>4000000</v>
      </c>
      <c r="H10" s="1"/>
      <c r="I10" s="1"/>
      <c r="J10" s="1"/>
      <c r="K10" s="1"/>
      <c r="L10" s="1"/>
      <c r="M10" s="1"/>
      <c r="N10" s="1"/>
      <c r="O10" s="1"/>
      <c r="P10" s="1"/>
      <c r="Q10" s="1"/>
      <c r="R10" s="1"/>
      <c r="S10" s="1"/>
      <c r="T10" s="1"/>
      <c r="U10" s="1"/>
      <c r="V10" s="1"/>
      <c r="W10" s="1"/>
      <c r="X10" s="1"/>
      <c r="Y10" s="1"/>
      <c r="Z10" s="1"/>
    </row>
    <row r="11" spans="1:26" ht="13.5" customHeight="1">
      <c r="A11" s="1"/>
      <c r="B11" s="49" t="s">
        <v>43</v>
      </c>
      <c r="C11" s="53">
        <v>0</v>
      </c>
      <c r="D11" s="1"/>
      <c r="E11" s="1"/>
      <c r="F11" s="51">
        <v>5</v>
      </c>
      <c r="G11" s="54">
        <f t="shared" si="0"/>
        <v>0</v>
      </c>
      <c r="H11" s="1"/>
      <c r="I11" s="1"/>
      <c r="J11" s="1"/>
      <c r="K11" s="1"/>
      <c r="L11" s="1"/>
      <c r="M11" s="1"/>
      <c r="N11" s="1"/>
      <c r="O11" s="1"/>
      <c r="P11" s="1"/>
      <c r="Q11" s="1"/>
      <c r="R11" s="1"/>
      <c r="S11" s="1"/>
      <c r="T11" s="1"/>
      <c r="U11" s="1"/>
      <c r="V11" s="1"/>
      <c r="W11" s="1"/>
      <c r="X11" s="1"/>
      <c r="Y11" s="1"/>
      <c r="Z11" s="1"/>
    </row>
    <row r="12" spans="1:26" ht="13.5" customHeight="1">
      <c r="A12" s="1"/>
      <c r="B12" s="55" t="s">
        <v>44</v>
      </c>
      <c r="C12" s="56">
        <f>SUM(C4:C11)</f>
        <v>58000000</v>
      </c>
      <c r="D12" s="1"/>
      <c r="E12" s="1"/>
      <c r="F12" s="51"/>
      <c r="G12" s="54">
        <f>SUM(G5:G11)</f>
        <v>10700000</v>
      </c>
      <c r="H12" s="1"/>
      <c r="I12" s="1"/>
      <c r="J12" s="1"/>
      <c r="K12" s="1"/>
      <c r="L12" s="1"/>
      <c r="M12" s="1"/>
      <c r="N12" s="1"/>
      <c r="O12" s="1"/>
      <c r="P12" s="1"/>
      <c r="Q12" s="1"/>
      <c r="R12" s="1"/>
      <c r="S12" s="1"/>
      <c r="T12" s="1"/>
      <c r="U12" s="1"/>
      <c r="V12" s="1"/>
      <c r="W12" s="1"/>
      <c r="X12" s="1"/>
      <c r="Y12" s="1"/>
      <c r="Z12" s="1"/>
    </row>
    <row r="13" spans="1:26" ht="13.5" customHeight="1">
      <c r="A13" s="1"/>
      <c r="B13" s="183" t="s">
        <v>45</v>
      </c>
      <c r="C13" s="184"/>
      <c r="D13" s="184"/>
      <c r="E13" s="184"/>
      <c r="F13" s="184"/>
      <c r="G13" s="184"/>
      <c r="H13" s="185"/>
      <c r="I13" s="1"/>
      <c r="J13" s="1"/>
      <c r="K13" s="1"/>
      <c r="L13" s="1"/>
      <c r="M13" s="1"/>
      <c r="N13" s="1"/>
      <c r="O13" s="1"/>
      <c r="P13" s="1"/>
      <c r="Q13" s="1"/>
      <c r="R13" s="1"/>
      <c r="S13" s="1"/>
      <c r="T13" s="1"/>
      <c r="U13" s="1"/>
      <c r="V13" s="1"/>
      <c r="W13" s="1"/>
      <c r="X13" s="1"/>
      <c r="Y13" s="1"/>
      <c r="Z13" s="1"/>
    </row>
    <row r="14" spans="1:26" ht="13.5" customHeight="1">
      <c r="A14" s="1"/>
      <c r="B14" s="186"/>
      <c r="C14" s="187"/>
      <c r="D14" s="187"/>
      <c r="E14" s="187"/>
      <c r="F14" s="187"/>
      <c r="G14" s="187"/>
      <c r="H14" s="188"/>
      <c r="I14" s="1"/>
      <c r="J14" s="1"/>
      <c r="K14" s="1"/>
      <c r="L14" s="1"/>
      <c r="M14" s="1"/>
      <c r="N14" s="1"/>
      <c r="O14" s="1"/>
      <c r="P14" s="1"/>
      <c r="Q14" s="1"/>
      <c r="R14" s="1"/>
      <c r="S14" s="1"/>
      <c r="T14" s="1"/>
      <c r="U14" s="1"/>
      <c r="V14" s="1"/>
      <c r="W14" s="1"/>
      <c r="X14" s="1"/>
      <c r="Y14" s="1"/>
      <c r="Z14" s="1"/>
    </row>
    <row r="15" spans="1:26" ht="13.5" customHeight="1">
      <c r="A15" s="1"/>
      <c r="B15" s="57"/>
      <c r="C15" s="57"/>
      <c r="D15" s="57"/>
      <c r="E15" s="57"/>
      <c r="F15" s="57"/>
      <c r="G15" s="57"/>
      <c r="H15" s="57"/>
      <c r="I15" s="1"/>
      <c r="J15" s="1"/>
      <c r="K15" s="1"/>
      <c r="L15" s="1"/>
      <c r="M15" s="1"/>
      <c r="N15" s="1"/>
      <c r="O15" s="1"/>
      <c r="P15" s="1"/>
      <c r="Q15" s="1"/>
      <c r="R15" s="1"/>
      <c r="S15" s="1"/>
      <c r="T15" s="1"/>
      <c r="U15" s="1"/>
      <c r="V15" s="1"/>
      <c r="W15" s="1"/>
      <c r="X15" s="1"/>
      <c r="Y15" s="1"/>
      <c r="Z15" s="1"/>
    </row>
    <row r="16" spans="1:26" ht="13.5" customHeight="1">
      <c r="A16" s="1"/>
      <c r="B16" s="55" t="s">
        <v>46</v>
      </c>
      <c r="C16" s="1"/>
      <c r="D16" s="1"/>
      <c r="E16" s="55" t="s">
        <v>47</v>
      </c>
      <c r="F16" s="58"/>
      <c r="G16" s="1"/>
      <c r="H16" s="1"/>
      <c r="I16" s="1"/>
      <c r="J16" s="1"/>
      <c r="K16" s="1"/>
      <c r="L16" s="1"/>
      <c r="M16" s="1"/>
      <c r="N16" s="1"/>
      <c r="O16" s="1"/>
      <c r="P16" s="1"/>
      <c r="Q16" s="1"/>
      <c r="R16" s="1"/>
      <c r="S16" s="1"/>
      <c r="T16" s="1"/>
      <c r="U16" s="1"/>
      <c r="V16" s="1"/>
      <c r="W16" s="1"/>
      <c r="X16" s="1"/>
      <c r="Y16" s="1"/>
      <c r="Z16" s="1"/>
    </row>
    <row r="17" spans="1:26" ht="13.5" customHeight="1">
      <c r="A17" s="1"/>
      <c r="B17" s="1"/>
      <c r="C17" s="55" t="s">
        <v>48</v>
      </c>
      <c r="D17" s="1"/>
      <c r="E17" s="1"/>
      <c r="F17" s="55" t="str">
        <f>C17</f>
        <v>VALOR AÑO 1</v>
      </c>
      <c r="G17" s="1"/>
      <c r="H17" s="1"/>
      <c r="I17" s="1"/>
      <c r="J17" s="1"/>
      <c r="K17" s="1"/>
      <c r="L17" s="1"/>
      <c r="M17" s="1"/>
      <c r="N17" s="1"/>
      <c r="O17" s="1"/>
      <c r="P17" s="1"/>
      <c r="Q17" s="1"/>
      <c r="R17" s="1"/>
      <c r="S17" s="1"/>
      <c r="T17" s="1"/>
      <c r="U17" s="1"/>
      <c r="V17" s="1"/>
      <c r="W17" s="1"/>
      <c r="X17" s="1"/>
      <c r="Y17" s="1"/>
      <c r="Z17" s="1"/>
    </row>
    <row r="18" spans="1:26" ht="13.5" customHeight="1">
      <c r="A18" s="1"/>
      <c r="B18" s="59" t="s">
        <v>49</v>
      </c>
      <c r="C18" s="22">
        <v>28000000</v>
      </c>
      <c r="D18" s="1"/>
      <c r="E18" s="60" t="s">
        <v>50</v>
      </c>
      <c r="F18" s="22">
        <v>30000000</v>
      </c>
      <c r="G18" s="1"/>
      <c r="H18" s="1"/>
      <c r="I18" s="1"/>
      <c r="J18" s="1"/>
      <c r="K18" s="1"/>
      <c r="L18" s="1"/>
      <c r="M18" s="1"/>
      <c r="N18" s="1"/>
      <c r="O18" s="1"/>
      <c r="P18" s="1"/>
      <c r="Q18" s="1"/>
      <c r="R18" s="1"/>
      <c r="S18" s="1"/>
      <c r="T18" s="1"/>
      <c r="U18" s="1"/>
      <c r="V18" s="1"/>
      <c r="W18" s="1"/>
      <c r="X18" s="1"/>
      <c r="Y18" s="1"/>
      <c r="Z18" s="1"/>
    </row>
    <row r="19" spans="1:26" ht="13.5" customHeight="1">
      <c r="A19" s="1"/>
      <c r="B19" s="1"/>
      <c r="C19" s="61"/>
      <c r="D19" s="1"/>
      <c r="E19" s="60" t="s">
        <v>51</v>
      </c>
      <c r="F19" s="26">
        <f>550000*12</f>
        <v>6600000</v>
      </c>
      <c r="G19" s="1"/>
      <c r="H19" s="1"/>
      <c r="I19" s="1"/>
      <c r="J19" s="1"/>
      <c r="K19" s="1"/>
      <c r="L19" s="1"/>
      <c r="M19" s="1"/>
      <c r="N19" s="1"/>
      <c r="O19" s="1"/>
      <c r="P19" s="1"/>
      <c r="Q19" s="1"/>
      <c r="R19" s="1"/>
      <c r="S19" s="1"/>
      <c r="T19" s="1"/>
      <c r="U19" s="1"/>
      <c r="V19" s="1"/>
      <c r="W19" s="1"/>
      <c r="X19" s="1"/>
      <c r="Y19" s="1"/>
      <c r="Z19" s="1"/>
    </row>
    <row r="20" spans="1:26" ht="13.5" customHeight="1">
      <c r="A20" s="1"/>
      <c r="B20" s="59" t="s">
        <v>52</v>
      </c>
      <c r="C20" s="22">
        <v>14000000</v>
      </c>
      <c r="D20" s="1"/>
      <c r="E20" s="60" t="s">
        <v>53</v>
      </c>
      <c r="F20" s="26">
        <f>450000*12</f>
        <v>5400000</v>
      </c>
      <c r="G20" s="1"/>
      <c r="H20" s="1"/>
      <c r="I20" s="1"/>
      <c r="J20" s="1"/>
      <c r="K20" s="1"/>
      <c r="L20" s="1"/>
      <c r="M20" s="1"/>
      <c r="N20" s="1"/>
      <c r="O20" s="1"/>
      <c r="P20" s="1"/>
      <c r="Q20" s="1"/>
      <c r="R20" s="1"/>
      <c r="S20" s="1"/>
      <c r="T20" s="1"/>
      <c r="U20" s="1"/>
      <c r="V20" s="1"/>
      <c r="W20" s="1"/>
      <c r="X20" s="1"/>
      <c r="Y20" s="1"/>
      <c r="Z20" s="1"/>
    </row>
    <row r="21" spans="1:26" ht="13.5" customHeight="1">
      <c r="A21" s="1"/>
      <c r="B21" s="1"/>
      <c r="C21" s="61"/>
      <c r="D21" s="1"/>
      <c r="E21" s="60" t="s">
        <v>54</v>
      </c>
      <c r="F21" s="26">
        <f>650000*12</f>
        <v>7800000</v>
      </c>
      <c r="G21" s="1"/>
      <c r="H21" s="1"/>
      <c r="I21" s="1"/>
      <c r="J21" s="1"/>
      <c r="K21" s="1"/>
      <c r="L21" s="1"/>
      <c r="M21" s="1"/>
      <c r="N21" s="1"/>
      <c r="O21" s="1"/>
      <c r="P21" s="1"/>
      <c r="Q21" s="1"/>
      <c r="R21" s="1"/>
      <c r="S21" s="1"/>
      <c r="T21" s="1"/>
      <c r="U21" s="1"/>
      <c r="V21" s="1"/>
      <c r="W21" s="1"/>
      <c r="X21" s="1"/>
      <c r="Y21" s="1"/>
      <c r="Z21" s="1"/>
    </row>
    <row r="22" spans="1:26" ht="13.5" customHeight="1">
      <c r="A22" s="1"/>
      <c r="B22" s="59" t="s">
        <v>55</v>
      </c>
      <c r="C22" s="22">
        <v>53000000</v>
      </c>
      <c r="D22" s="1"/>
      <c r="E22" s="60" t="s">
        <v>56</v>
      </c>
      <c r="F22" s="26">
        <f>450000*12</f>
        <v>5400000</v>
      </c>
      <c r="G22" s="1"/>
      <c r="H22" s="1"/>
      <c r="I22" s="1"/>
      <c r="J22" s="1"/>
      <c r="K22" s="1"/>
      <c r="L22" s="1"/>
      <c r="M22" s="1"/>
      <c r="N22" s="1"/>
      <c r="O22" s="1"/>
      <c r="P22" s="1"/>
      <c r="Q22" s="1"/>
      <c r="R22" s="1"/>
      <c r="S22" s="1"/>
      <c r="T22" s="1"/>
      <c r="U22" s="1"/>
      <c r="V22" s="1"/>
      <c r="W22" s="1"/>
      <c r="X22" s="1"/>
      <c r="Y22" s="1"/>
      <c r="Z22" s="1"/>
    </row>
    <row r="23" spans="1:26" ht="13.5" customHeight="1">
      <c r="A23" s="1"/>
      <c r="B23" s="1" t="s">
        <v>57</v>
      </c>
      <c r="C23" s="56">
        <f>C18+C20+C22</f>
        <v>95000000</v>
      </c>
      <c r="D23" s="1"/>
      <c r="E23" s="60" t="s">
        <v>58</v>
      </c>
      <c r="F23" s="22">
        <v>55000000</v>
      </c>
      <c r="G23" s="1"/>
      <c r="H23" s="1"/>
      <c r="I23" s="1"/>
      <c r="J23" s="1"/>
      <c r="K23" s="1"/>
      <c r="L23" s="1"/>
      <c r="M23" s="1"/>
      <c r="N23" s="1"/>
      <c r="O23" s="1"/>
      <c r="P23" s="1"/>
      <c r="Q23" s="1"/>
      <c r="R23" s="1"/>
      <c r="S23" s="1"/>
      <c r="T23" s="1"/>
      <c r="U23" s="1"/>
      <c r="V23" s="1"/>
      <c r="W23" s="1"/>
      <c r="X23" s="1"/>
      <c r="Y23" s="1"/>
      <c r="Z23" s="1"/>
    </row>
    <row r="24" spans="1:26" ht="13.5" customHeight="1">
      <c r="A24" s="1"/>
      <c r="B24" s="1"/>
      <c r="C24" s="1"/>
      <c r="D24" s="1"/>
      <c r="E24" s="60" t="s">
        <v>59</v>
      </c>
      <c r="F24" s="26">
        <v>0</v>
      </c>
      <c r="G24" s="1"/>
      <c r="H24" s="1"/>
      <c r="I24" s="1"/>
      <c r="J24" s="1"/>
      <c r="K24" s="1"/>
      <c r="L24" s="1"/>
      <c r="M24" s="1"/>
      <c r="N24" s="1"/>
      <c r="O24" s="1"/>
      <c r="P24" s="1"/>
      <c r="Q24" s="1"/>
      <c r="R24" s="1"/>
      <c r="S24" s="1"/>
      <c r="T24" s="1"/>
      <c r="U24" s="1"/>
      <c r="V24" s="1"/>
      <c r="W24" s="1"/>
      <c r="X24" s="1"/>
      <c r="Y24" s="1"/>
      <c r="Z24" s="1"/>
    </row>
    <row r="25" spans="1:26" ht="13.5" customHeight="1">
      <c r="A25" s="1"/>
      <c r="B25" s="60" t="s">
        <v>60</v>
      </c>
      <c r="C25" s="22">
        <v>50489000</v>
      </c>
      <c r="D25" s="1"/>
      <c r="E25" s="60"/>
      <c r="F25" s="26">
        <v>0</v>
      </c>
      <c r="G25" s="1"/>
      <c r="H25" s="1"/>
      <c r="I25" s="1"/>
      <c r="J25" s="1"/>
      <c r="K25" s="1"/>
      <c r="L25" s="1"/>
      <c r="M25" s="1"/>
      <c r="N25" s="1"/>
      <c r="O25" s="1"/>
      <c r="P25" s="1"/>
      <c r="Q25" s="1"/>
      <c r="R25" s="1"/>
      <c r="S25" s="1"/>
      <c r="T25" s="1"/>
      <c r="U25" s="1"/>
      <c r="V25" s="1"/>
      <c r="W25" s="1"/>
      <c r="X25" s="1"/>
      <c r="Y25" s="1"/>
      <c r="Z25" s="1"/>
    </row>
    <row r="26" spans="1:26" ht="13.5" customHeight="1">
      <c r="A26" s="1"/>
      <c r="B26" s="1"/>
      <c r="C26" s="1"/>
      <c r="D26" s="1"/>
      <c r="E26" s="60"/>
      <c r="F26" s="26">
        <v>0</v>
      </c>
      <c r="G26" s="1"/>
      <c r="H26" s="1"/>
      <c r="I26" s="1"/>
      <c r="J26" s="1"/>
      <c r="K26" s="1"/>
      <c r="L26" s="1"/>
      <c r="M26" s="1"/>
      <c r="N26" s="1"/>
      <c r="O26" s="1"/>
      <c r="P26" s="1"/>
      <c r="Q26" s="1"/>
      <c r="R26" s="1"/>
      <c r="S26" s="1"/>
      <c r="T26" s="1"/>
      <c r="U26" s="1"/>
      <c r="V26" s="1"/>
      <c r="W26" s="1"/>
      <c r="X26" s="1"/>
      <c r="Y26" s="1"/>
      <c r="Z26" s="1"/>
    </row>
    <row r="27" spans="1:26" ht="13.5" customHeight="1">
      <c r="A27" s="1"/>
      <c r="B27" s="62" t="s">
        <v>61</v>
      </c>
      <c r="C27" s="62"/>
      <c r="D27" s="1"/>
      <c r="E27" s="60"/>
      <c r="F27" s="26">
        <v>0</v>
      </c>
      <c r="G27" s="1"/>
      <c r="H27" s="1"/>
      <c r="I27" s="1"/>
      <c r="J27" s="1"/>
      <c r="K27" s="1"/>
      <c r="L27" s="1"/>
      <c r="M27" s="1"/>
      <c r="N27" s="1"/>
      <c r="O27" s="1"/>
      <c r="P27" s="1"/>
      <c r="Q27" s="1"/>
      <c r="R27" s="1"/>
      <c r="S27" s="1"/>
      <c r="T27" s="1"/>
      <c r="U27" s="1"/>
      <c r="V27" s="1"/>
      <c r="W27" s="1"/>
      <c r="X27" s="1"/>
      <c r="Y27" s="1"/>
      <c r="Z27" s="1"/>
    </row>
    <row r="28" spans="1:26" ht="13.5" customHeight="1">
      <c r="A28" s="1"/>
      <c r="B28" s="63">
        <f>'1'!G2</f>
        <v>2024</v>
      </c>
      <c r="C28" s="22">
        <v>33000000</v>
      </c>
      <c r="D28" s="1"/>
      <c r="E28" s="60"/>
      <c r="F28" s="26">
        <v>0</v>
      </c>
      <c r="G28" s="1"/>
      <c r="H28" s="1"/>
      <c r="I28" s="1"/>
      <c r="J28" s="1"/>
      <c r="K28" s="1"/>
      <c r="L28" s="1"/>
      <c r="M28" s="1"/>
      <c r="N28" s="1"/>
      <c r="O28" s="1"/>
      <c r="P28" s="1"/>
      <c r="Q28" s="1"/>
      <c r="R28" s="1"/>
      <c r="S28" s="1"/>
      <c r="T28" s="1"/>
      <c r="U28" s="1"/>
      <c r="V28" s="1"/>
      <c r="W28" s="1"/>
      <c r="X28" s="1"/>
      <c r="Y28" s="1"/>
      <c r="Z28" s="1"/>
    </row>
    <row r="29" spans="1:26" ht="13.5" customHeight="1">
      <c r="A29" s="1"/>
      <c r="B29" s="63">
        <f>'1'!H2</f>
        <v>2025</v>
      </c>
      <c r="C29" s="22">
        <v>36000000</v>
      </c>
      <c r="D29" s="1"/>
      <c r="E29" s="60"/>
      <c r="F29" s="26">
        <v>0</v>
      </c>
      <c r="G29" s="1"/>
      <c r="H29" s="1"/>
      <c r="I29" s="1"/>
      <c r="J29" s="1"/>
      <c r="K29" s="1"/>
      <c r="L29" s="1"/>
      <c r="M29" s="1"/>
      <c r="N29" s="1"/>
      <c r="O29" s="1"/>
      <c r="P29" s="1"/>
      <c r="Q29" s="1"/>
      <c r="R29" s="1"/>
      <c r="S29" s="1"/>
      <c r="T29" s="1"/>
      <c r="U29" s="1"/>
      <c r="V29" s="1"/>
      <c r="W29" s="1"/>
      <c r="X29" s="1"/>
      <c r="Y29" s="1"/>
      <c r="Z29" s="1"/>
    </row>
    <row r="30" spans="1:26" ht="13.5" customHeight="1">
      <c r="A30" s="1"/>
      <c r="B30" s="63">
        <f>'1'!I2</f>
        <v>2026</v>
      </c>
      <c r="C30" s="22">
        <v>39000000</v>
      </c>
      <c r="D30" s="1"/>
      <c r="E30" s="60"/>
      <c r="F30" s="26">
        <v>0</v>
      </c>
      <c r="G30" s="1"/>
      <c r="H30" s="1"/>
      <c r="I30" s="1"/>
      <c r="J30" s="1"/>
      <c r="K30" s="1"/>
      <c r="L30" s="1"/>
      <c r="M30" s="1"/>
      <c r="N30" s="1"/>
      <c r="O30" s="1"/>
      <c r="P30" s="1"/>
      <c r="Q30" s="1"/>
      <c r="R30" s="1"/>
      <c r="S30" s="1"/>
      <c r="T30" s="1"/>
      <c r="U30" s="1"/>
      <c r="V30" s="1"/>
      <c r="W30" s="1"/>
      <c r="X30" s="1"/>
      <c r="Y30" s="1"/>
      <c r="Z30" s="1"/>
    </row>
    <row r="31" spans="1:26" ht="13.5" customHeight="1">
      <c r="A31" s="1"/>
      <c r="B31" s="63">
        <f>'1'!J2</f>
        <v>2027</v>
      </c>
      <c r="C31" s="22">
        <v>42000000</v>
      </c>
      <c r="D31" s="1"/>
      <c r="E31" s="60" t="s">
        <v>62</v>
      </c>
      <c r="F31" s="56">
        <f>SUM(F18:F30)</f>
        <v>110200000</v>
      </c>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B1:H2"/>
    <mergeCell ref="B13:H14"/>
  </mergeCells>
  <pageMargins left="0.7" right="0.7" top="0.75" bottom="0.75" header="0" footer="0"/>
  <pageSetup orientation="portrait"/>
  <drawing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zoomScale="80" zoomScaleNormal="80" zoomScalePageLayoutView="80" workbookViewId="0">
      <selection activeCell="C17" sqref="C17"/>
    </sheetView>
  </sheetViews>
  <sheetFormatPr baseColWidth="10" defaultColWidth="14.5" defaultRowHeight="15" customHeight="1" x14ac:dyDescent="0"/>
  <cols>
    <col min="1" max="1" width="11.5" customWidth="1"/>
    <col min="2" max="2" width="39" customWidth="1"/>
    <col min="3" max="3" width="21.6640625" bestFit="1" customWidth="1"/>
    <col min="4" max="4" width="27.33203125" customWidth="1"/>
    <col min="5" max="5" width="12.83203125" customWidth="1"/>
    <col min="6" max="6" width="25.6640625" customWidth="1"/>
    <col min="7" max="7" width="24.5" customWidth="1"/>
    <col min="8" max="10" width="25.6640625" customWidth="1"/>
    <col min="11" max="26" width="11.5" customWidth="1"/>
  </cols>
  <sheetData>
    <row r="1" spans="1:26" ht="13.5" customHeight="1">
      <c r="A1" s="1"/>
      <c r="B1" s="1"/>
      <c r="C1" s="1"/>
      <c r="D1" s="1"/>
      <c r="E1" s="1"/>
      <c r="F1" s="1"/>
      <c r="G1" s="1"/>
      <c r="H1" s="1"/>
      <c r="I1" s="1"/>
      <c r="J1" s="1"/>
      <c r="K1" s="1"/>
      <c r="L1" s="1"/>
      <c r="M1" s="1"/>
      <c r="N1" s="1"/>
      <c r="O1" s="1"/>
      <c r="P1" s="1"/>
      <c r="Q1" s="1"/>
      <c r="R1" s="1"/>
      <c r="S1" s="1"/>
      <c r="T1" s="1"/>
      <c r="U1" s="1"/>
      <c r="V1" s="1"/>
      <c r="W1" s="1"/>
      <c r="X1" s="1"/>
      <c r="Y1" s="1"/>
      <c r="Z1" s="1"/>
    </row>
    <row r="2" spans="1:26" ht="29.25" customHeight="1">
      <c r="A2" s="1"/>
      <c r="B2" s="84" t="s">
        <v>63</v>
      </c>
      <c r="C2" s="85"/>
      <c r="D2" s="86"/>
      <c r="E2" s="77"/>
      <c r="F2" s="77"/>
      <c r="G2" s="77"/>
      <c r="H2" s="77"/>
      <c r="I2" s="77"/>
      <c r="J2" s="78"/>
      <c r="K2" s="1"/>
      <c r="L2" s="1"/>
      <c r="M2" s="1"/>
      <c r="N2" s="1"/>
      <c r="O2" s="1"/>
      <c r="P2" s="1"/>
      <c r="Q2" s="1"/>
      <c r="R2" s="1"/>
      <c r="S2" s="1"/>
      <c r="T2" s="1"/>
      <c r="U2" s="1"/>
      <c r="V2" s="1"/>
      <c r="W2" s="1"/>
      <c r="X2" s="1"/>
      <c r="Y2" s="1"/>
      <c r="Z2" s="1"/>
    </row>
    <row r="3" spans="1:26" ht="13.5" customHeight="1">
      <c r="A3" s="1"/>
      <c r="B3" s="87"/>
      <c r="C3" s="79"/>
      <c r="D3" s="88"/>
      <c r="E3" s="79"/>
      <c r="F3" s="189" t="s">
        <v>64</v>
      </c>
      <c r="G3" s="179"/>
      <c r="H3" s="64"/>
      <c r="I3" s="64"/>
      <c r="J3" s="65"/>
      <c r="K3" s="1"/>
      <c r="L3" s="1"/>
      <c r="M3" s="1"/>
      <c r="N3" s="1"/>
      <c r="O3" s="1"/>
      <c r="P3" s="1"/>
      <c r="Q3" s="1"/>
      <c r="R3" s="1"/>
      <c r="S3" s="1"/>
      <c r="T3" s="1"/>
      <c r="U3" s="1"/>
      <c r="V3" s="1"/>
      <c r="W3" s="1"/>
      <c r="X3" s="1"/>
      <c r="Y3" s="1"/>
      <c r="Z3" s="1"/>
    </row>
    <row r="4" spans="1:26" ht="13.5" customHeight="1">
      <c r="A4" s="1"/>
      <c r="B4" s="89" t="s">
        <v>44</v>
      </c>
      <c r="C4" s="90">
        <f>'2'!C12</f>
        <v>58000000</v>
      </c>
      <c r="D4" s="88"/>
      <c r="E4" s="79"/>
      <c r="F4" s="190">
        <v>0.26</v>
      </c>
      <c r="G4" s="177"/>
      <c r="H4" s="64"/>
      <c r="I4" s="64" t="s">
        <v>65</v>
      </c>
      <c r="J4" s="66">
        <v>5</v>
      </c>
      <c r="K4" s="1"/>
      <c r="L4" s="51">
        <v>1</v>
      </c>
      <c r="M4" s="1"/>
      <c r="N4" s="1"/>
      <c r="O4" s="1"/>
      <c r="P4" s="1"/>
      <c r="Q4" s="1"/>
      <c r="R4" s="1"/>
      <c r="S4" s="1"/>
      <c r="T4" s="1"/>
      <c r="U4" s="1"/>
      <c r="V4" s="1"/>
      <c r="W4" s="1"/>
      <c r="X4" s="1"/>
      <c r="Y4" s="1"/>
      <c r="Z4" s="1"/>
    </row>
    <row r="5" spans="1:26" ht="13.5" customHeight="1">
      <c r="A5" s="1"/>
      <c r="B5" s="87"/>
      <c r="C5" s="79"/>
      <c r="D5" s="88"/>
      <c r="E5" s="79"/>
      <c r="F5" s="64"/>
      <c r="G5" s="64"/>
      <c r="H5" s="64"/>
      <c r="I5" s="64"/>
      <c r="J5" s="65"/>
      <c r="K5" s="1"/>
      <c r="L5" s="51">
        <v>2</v>
      </c>
      <c r="M5" s="1"/>
      <c r="N5" s="1"/>
      <c r="O5" s="1"/>
      <c r="P5" s="1"/>
      <c r="Q5" s="1"/>
      <c r="R5" s="1"/>
      <c r="S5" s="1"/>
      <c r="T5" s="1"/>
      <c r="U5" s="1"/>
      <c r="V5" s="1"/>
      <c r="W5" s="1"/>
      <c r="X5" s="1"/>
      <c r="Y5" s="1"/>
      <c r="Z5" s="1"/>
    </row>
    <row r="6" spans="1:26" ht="13.5" customHeight="1">
      <c r="A6" s="1"/>
      <c r="B6" s="89" t="s">
        <v>66</v>
      </c>
      <c r="C6" s="79"/>
      <c r="D6" s="88"/>
      <c r="E6" s="79"/>
      <c r="F6" s="191" t="s">
        <v>67</v>
      </c>
      <c r="G6" s="179"/>
      <c r="H6" s="179"/>
      <c r="I6" s="179"/>
      <c r="J6" s="192"/>
      <c r="K6" s="1"/>
      <c r="L6" s="51">
        <v>3</v>
      </c>
      <c r="M6" s="1"/>
      <c r="N6" s="1"/>
      <c r="O6" s="1"/>
      <c r="P6" s="1"/>
      <c r="Q6" s="1"/>
      <c r="R6" s="1"/>
      <c r="S6" s="1"/>
      <c r="T6" s="1"/>
      <c r="U6" s="1"/>
      <c r="V6" s="1"/>
      <c r="W6" s="1"/>
      <c r="X6" s="1"/>
      <c r="Y6" s="1"/>
      <c r="Z6" s="1"/>
    </row>
    <row r="7" spans="1:26" ht="21" customHeight="1">
      <c r="A7" s="1"/>
      <c r="B7" s="87"/>
      <c r="C7" s="91" t="s">
        <v>68</v>
      </c>
      <c r="D7" s="92" t="s">
        <v>69</v>
      </c>
      <c r="E7" s="80"/>
      <c r="F7" s="67" t="s">
        <v>70</v>
      </c>
      <c r="G7" s="67" t="s">
        <v>71</v>
      </c>
      <c r="H7" s="67" t="s">
        <v>72</v>
      </c>
      <c r="I7" s="67" t="s">
        <v>73</v>
      </c>
      <c r="J7" s="68" t="s">
        <v>74</v>
      </c>
      <c r="K7" s="1"/>
      <c r="L7" s="51">
        <v>4</v>
      </c>
      <c r="M7" s="1"/>
      <c r="N7" s="1"/>
      <c r="O7" s="1"/>
      <c r="P7" s="1"/>
      <c r="Q7" s="1"/>
      <c r="R7" s="1"/>
      <c r="S7" s="1"/>
      <c r="T7" s="1"/>
      <c r="U7" s="1"/>
      <c r="V7" s="1"/>
      <c r="W7" s="1"/>
      <c r="X7" s="1"/>
      <c r="Y7" s="1"/>
      <c r="Z7" s="1"/>
    </row>
    <row r="8" spans="1:26" ht="21" customHeight="1">
      <c r="A8" s="1"/>
      <c r="B8" s="89" t="s">
        <v>75</v>
      </c>
      <c r="C8" s="93">
        <v>0</v>
      </c>
      <c r="D8" s="94">
        <f>('1'!B33/12)*C8</f>
        <v>0</v>
      </c>
      <c r="E8" s="81" t="s">
        <v>76</v>
      </c>
      <c r="F8" s="69"/>
      <c r="G8" s="69"/>
      <c r="H8" s="69"/>
      <c r="I8" s="69"/>
      <c r="J8" s="70">
        <f>D16</f>
        <v>125844500</v>
      </c>
      <c r="K8" s="1"/>
      <c r="L8" s="51">
        <v>5</v>
      </c>
      <c r="M8" s="1"/>
      <c r="N8" s="1"/>
      <c r="O8" s="1"/>
      <c r="P8" s="1"/>
      <c r="Q8" s="1"/>
      <c r="R8" s="1"/>
      <c r="S8" s="1"/>
      <c r="T8" s="1"/>
      <c r="U8" s="1"/>
      <c r="V8" s="1"/>
      <c r="W8" s="1"/>
      <c r="X8" s="1"/>
      <c r="Y8" s="1"/>
      <c r="Z8" s="1"/>
    </row>
    <row r="9" spans="1:26" ht="19">
      <c r="A9" s="1"/>
      <c r="B9" s="89" t="s">
        <v>77</v>
      </c>
      <c r="C9" s="95">
        <v>6</v>
      </c>
      <c r="D9" s="94">
        <f>('2'!C23/12)*C9</f>
        <v>47500000</v>
      </c>
      <c r="E9" s="82">
        <f>'1'!B31</f>
        <v>2023</v>
      </c>
      <c r="F9" s="71">
        <f t="shared" ref="F9:F13" si="0">IF(J8&gt;0,J8,0)</f>
        <v>125844500</v>
      </c>
      <c r="G9" s="71">
        <f t="shared" ref="G9:G13" si="1">F9*$F$4</f>
        <v>32719570</v>
      </c>
      <c r="H9" s="71">
        <f t="shared" ref="H9:H13" si="2">IF(J8&lt;1,0,(I9-G9))</f>
        <v>15037970.425719567</v>
      </c>
      <c r="I9" s="71">
        <f>PMT(F4,J4,J8)*-1</f>
        <v>47757540.425719567</v>
      </c>
      <c r="J9" s="72">
        <f t="shared" ref="J9:J13" si="3">F9-H9</f>
        <v>110806529.57428044</v>
      </c>
      <c r="K9" s="1"/>
      <c r="L9" s="1"/>
      <c r="M9" s="1"/>
      <c r="N9" s="1"/>
      <c r="O9" s="1"/>
      <c r="P9" s="1"/>
      <c r="Q9" s="1"/>
      <c r="R9" s="1"/>
      <c r="S9" s="1"/>
      <c r="T9" s="1"/>
      <c r="U9" s="1"/>
      <c r="V9" s="1"/>
      <c r="W9" s="1"/>
      <c r="X9" s="1"/>
      <c r="Y9" s="1"/>
      <c r="Z9" s="1"/>
    </row>
    <row r="10" spans="1:26" ht="21" customHeight="1">
      <c r="A10" s="1"/>
      <c r="B10" s="89" t="s">
        <v>78</v>
      </c>
      <c r="C10" s="95">
        <v>6</v>
      </c>
      <c r="D10" s="94">
        <f>('2'!C25/12)*C10</f>
        <v>25244500</v>
      </c>
      <c r="E10" s="82">
        <f>'1'!C31</f>
        <v>2024</v>
      </c>
      <c r="F10" s="71">
        <f t="shared" si="0"/>
        <v>110806529.57428044</v>
      </c>
      <c r="G10" s="71">
        <f t="shared" si="1"/>
        <v>28809697.689312916</v>
      </c>
      <c r="H10" s="71">
        <f t="shared" si="2"/>
        <v>18947842.73640665</v>
      </c>
      <c r="I10" s="71">
        <f t="shared" ref="I10:I13" si="4">IF(J9&lt;1,0,(I9*(1+$K$7)))</f>
        <v>47757540.425719567</v>
      </c>
      <c r="J10" s="72">
        <f t="shared" si="3"/>
        <v>91858686.837873787</v>
      </c>
      <c r="K10" s="1"/>
      <c r="L10" s="1"/>
      <c r="M10" s="1"/>
      <c r="N10" s="1"/>
      <c r="O10" s="1"/>
      <c r="P10" s="1"/>
      <c r="Q10" s="1"/>
      <c r="R10" s="1"/>
      <c r="S10" s="1"/>
      <c r="T10" s="1"/>
      <c r="U10" s="1"/>
      <c r="V10" s="1"/>
      <c r="W10" s="1"/>
      <c r="X10" s="1"/>
      <c r="Y10" s="1"/>
      <c r="Z10" s="1"/>
    </row>
    <row r="11" spans="1:26" ht="23.25" customHeight="1">
      <c r="A11" s="1"/>
      <c r="B11" s="89" t="s">
        <v>79</v>
      </c>
      <c r="C11" s="95">
        <v>6</v>
      </c>
      <c r="D11" s="94">
        <f>('2'!F31/12)*C11</f>
        <v>55100000</v>
      </c>
      <c r="E11" s="82">
        <f>'1'!D31</f>
        <v>2025</v>
      </c>
      <c r="F11" s="71">
        <f t="shared" si="0"/>
        <v>91858686.837873787</v>
      </c>
      <c r="G11" s="71">
        <f t="shared" si="1"/>
        <v>23883258.577847186</v>
      </c>
      <c r="H11" s="71">
        <f t="shared" si="2"/>
        <v>23874281.84787238</v>
      </c>
      <c r="I11" s="71">
        <f t="shared" si="4"/>
        <v>47757540.425719567</v>
      </c>
      <c r="J11" s="72">
        <f t="shared" si="3"/>
        <v>67984404.99000141</v>
      </c>
      <c r="K11" s="1"/>
      <c r="L11" s="1"/>
      <c r="M11" s="1"/>
      <c r="N11" s="1"/>
      <c r="O11" s="1"/>
      <c r="P11" s="1"/>
      <c r="Q11" s="1"/>
      <c r="R11" s="1"/>
      <c r="S11" s="1"/>
      <c r="T11" s="1"/>
      <c r="U11" s="1"/>
      <c r="V11" s="1"/>
      <c r="W11" s="1"/>
      <c r="X11" s="1"/>
      <c r="Y11" s="1"/>
      <c r="Z11" s="1"/>
    </row>
    <row r="12" spans="1:26" ht="13.5" customHeight="1">
      <c r="A12" s="1"/>
      <c r="B12" s="96" t="s">
        <v>24</v>
      </c>
      <c r="C12" s="97"/>
      <c r="D12" s="98">
        <f>SUM(D8:D11)</f>
        <v>127844500</v>
      </c>
      <c r="E12" s="82">
        <f>'1'!E31</f>
        <v>2026</v>
      </c>
      <c r="F12" s="71">
        <f t="shared" si="0"/>
        <v>67984404.99000141</v>
      </c>
      <c r="G12" s="71">
        <f t="shared" si="1"/>
        <v>17675945.297400367</v>
      </c>
      <c r="H12" s="71">
        <f t="shared" si="2"/>
        <v>30081595.1283192</v>
      </c>
      <c r="I12" s="71">
        <f t="shared" si="4"/>
        <v>47757540.425719567</v>
      </c>
      <c r="J12" s="72">
        <f t="shared" si="3"/>
        <v>37902809.861682206</v>
      </c>
      <c r="K12" s="1"/>
      <c r="L12" s="1"/>
      <c r="M12" s="1"/>
      <c r="N12" s="1"/>
      <c r="O12" s="1"/>
      <c r="P12" s="1"/>
      <c r="Q12" s="1"/>
      <c r="R12" s="1"/>
      <c r="S12" s="1"/>
      <c r="T12" s="1"/>
      <c r="U12" s="1"/>
      <c r="V12" s="1"/>
      <c r="W12" s="1"/>
      <c r="X12" s="1"/>
      <c r="Y12" s="1"/>
      <c r="Z12" s="1"/>
    </row>
    <row r="13" spans="1:26" ht="13.5" customHeight="1">
      <c r="A13" s="1"/>
      <c r="B13" s="87"/>
      <c r="C13" s="99"/>
      <c r="D13" s="100"/>
      <c r="E13" s="83">
        <f>'1'!F31</f>
        <v>2027</v>
      </c>
      <c r="F13" s="73">
        <f t="shared" si="0"/>
        <v>37902809.861682206</v>
      </c>
      <c r="G13" s="73">
        <f t="shared" si="1"/>
        <v>9854730.5640373733</v>
      </c>
      <c r="H13" s="73">
        <f t="shared" si="2"/>
        <v>37902809.861682191</v>
      </c>
      <c r="I13" s="73">
        <f t="shared" si="4"/>
        <v>47757540.425719567</v>
      </c>
      <c r="J13" s="74">
        <f t="shared" si="3"/>
        <v>0</v>
      </c>
      <c r="K13" s="1"/>
      <c r="L13" s="1"/>
      <c r="M13" s="1"/>
      <c r="N13" s="1"/>
      <c r="O13" s="1"/>
      <c r="P13" s="1"/>
      <c r="Q13" s="1"/>
      <c r="R13" s="1"/>
      <c r="S13" s="1"/>
      <c r="T13" s="1"/>
      <c r="U13" s="1"/>
      <c r="V13" s="1"/>
      <c r="W13" s="1"/>
      <c r="X13" s="1"/>
      <c r="Y13" s="1"/>
      <c r="Z13" s="1"/>
    </row>
    <row r="14" spans="1:26" ht="24" customHeight="1">
      <c r="A14" s="1"/>
      <c r="B14" s="89" t="s">
        <v>80</v>
      </c>
      <c r="C14" s="99"/>
      <c r="D14" s="101">
        <f>C4+D12</f>
        <v>185844500</v>
      </c>
      <c r="E14" s="79"/>
      <c r="F14" s="64"/>
      <c r="G14" s="64"/>
      <c r="H14" s="64"/>
      <c r="I14" s="64"/>
      <c r="J14" s="65"/>
      <c r="K14" s="1"/>
      <c r="L14" s="1"/>
      <c r="M14" s="1"/>
      <c r="N14" s="1"/>
      <c r="O14" s="1"/>
      <c r="P14" s="1"/>
      <c r="Q14" s="1"/>
      <c r="R14" s="1"/>
      <c r="S14" s="1"/>
      <c r="T14" s="1"/>
      <c r="U14" s="1"/>
      <c r="V14" s="1"/>
      <c r="W14" s="1"/>
      <c r="X14" s="1"/>
      <c r="Y14" s="1"/>
      <c r="Z14" s="1"/>
    </row>
    <row r="15" spans="1:26" ht="27" customHeight="1">
      <c r="A15" s="1"/>
      <c r="B15" s="89" t="s">
        <v>81</v>
      </c>
      <c r="C15" s="99"/>
      <c r="D15" s="102">
        <v>60000000</v>
      </c>
      <c r="E15" s="79"/>
      <c r="F15" s="64"/>
      <c r="G15" s="64"/>
      <c r="H15" s="64"/>
      <c r="I15" s="64"/>
      <c r="J15" s="65"/>
      <c r="K15" s="1"/>
      <c r="L15" s="1"/>
      <c r="M15" s="1"/>
      <c r="N15" s="1"/>
      <c r="O15" s="1"/>
      <c r="P15" s="1"/>
      <c r="Q15" s="1"/>
      <c r="R15" s="1"/>
      <c r="S15" s="1"/>
      <c r="T15" s="1"/>
      <c r="U15" s="1"/>
      <c r="V15" s="1"/>
      <c r="W15" s="1"/>
      <c r="X15" s="1"/>
      <c r="Y15" s="1"/>
      <c r="Z15" s="1"/>
    </row>
    <row r="16" spans="1:26" ht="27" customHeight="1">
      <c r="A16" s="1"/>
      <c r="B16" s="103" t="s">
        <v>82</v>
      </c>
      <c r="C16" s="104"/>
      <c r="D16" s="105">
        <f>D14-D15</f>
        <v>125844500</v>
      </c>
      <c r="E16" s="75"/>
      <c r="F16" s="75"/>
      <c r="G16" s="75"/>
      <c r="H16" s="75"/>
      <c r="I16" s="75"/>
      <c r="J16" s="76"/>
      <c r="K16" s="1"/>
      <c r="L16" s="1"/>
      <c r="M16" s="1"/>
      <c r="N16" s="1"/>
      <c r="O16" s="1"/>
      <c r="P16" s="1"/>
      <c r="Q16" s="1"/>
      <c r="R16" s="1"/>
      <c r="S16" s="1"/>
      <c r="T16" s="1"/>
      <c r="U16" s="1"/>
      <c r="V16" s="1"/>
      <c r="W16" s="1"/>
      <c r="X16" s="1"/>
      <c r="Y16" s="1"/>
      <c r="Z16" s="1"/>
    </row>
    <row r="17" spans="1:26" ht="13.5" customHeight="1">
      <c r="A17" s="1"/>
      <c r="B17" s="64"/>
      <c r="C17" s="64"/>
      <c r="D17" s="64"/>
      <c r="E17" s="64"/>
      <c r="F17" s="64"/>
      <c r="G17" s="64"/>
      <c r="H17" s="64"/>
      <c r="I17" s="64"/>
      <c r="J17" s="64"/>
      <c r="K17" s="1"/>
      <c r="L17" s="1"/>
      <c r="M17" s="1"/>
      <c r="N17" s="1"/>
      <c r="O17" s="1"/>
      <c r="P17" s="1"/>
      <c r="Q17" s="1"/>
      <c r="R17" s="1"/>
      <c r="S17" s="1"/>
      <c r="T17" s="1"/>
      <c r="U17" s="1"/>
      <c r="V17" s="1"/>
      <c r="W17" s="1"/>
      <c r="X17" s="1"/>
      <c r="Y17" s="1"/>
      <c r="Z17" s="1"/>
    </row>
    <row r="18" spans="1:26" ht="13.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F3:G3"/>
    <mergeCell ref="F4:G4"/>
    <mergeCell ref="F6:J6"/>
  </mergeCells>
  <dataValidations count="1">
    <dataValidation type="list" allowBlank="1" showErrorMessage="1" sqref="J4 L4">
      <formula1>$L$4:$L$8</formula1>
    </dataValidation>
  </dataValidations>
  <pageMargins left="0.7" right="0.7" top="0.75" bottom="0.75" header="0" footer="0"/>
  <pageSetup paperSize="9" orientation="portrait"/>
  <drawing r:id="rId1"/>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0"/>
  <sheetViews>
    <sheetView showGridLines="0" workbookViewId="0">
      <pane xSplit="7" ySplit="1" topLeftCell="H47" activePane="bottomRight" state="frozen"/>
      <selection pane="topRight" activeCell="H1" sqref="H1"/>
      <selection pane="bottomLeft" activeCell="A2" sqref="A2"/>
      <selection pane="bottomRight" activeCell="D56" sqref="D56"/>
    </sheetView>
  </sheetViews>
  <sheetFormatPr baseColWidth="10" defaultColWidth="14.5" defaultRowHeight="15" customHeight="1" x14ac:dyDescent="0"/>
  <cols>
    <col min="1" max="1" width="26.6640625" style="106" customWidth="1"/>
    <col min="2" max="2" width="25.83203125" style="106" customWidth="1"/>
    <col min="3" max="3" width="21.6640625" style="106" customWidth="1"/>
    <col min="4" max="5" width="18.5" style="106" customWidth="1"/>
    <col min="6" max="6" width="19.33203125" style="106" customWidth="1"/>
    <col min="7" max="7" width="20.33203125" style="106" bestFit="1" customWidth="1"/>
    <col min="8" max="26" width="11.5" style="106" customWidth="1"/>
    <col min="27" max="16384" width="14.5" style="106"/>
  </cols>
  <sheetData>
    <row r="1" spans="1:7" ht="34.5" customHeight="1">
      <c r="A1" s="196" t="s">
        <v>83</v>
      </c>
      <c r="B1" s="194"/>
      <c r="C1" s="194"/>
      <c r="D1" s="194"/>
      <c r="E1" s="194"/>
      <c r="F1" s="194"/>
      <c r="G1" s="194"/>
    </row>
    <row r="2" spans="1:7" ht="13.5" customHeight="1">
      <c r="A2" s="197" t="s">
        <v>84</v>
      </c>
      <c r="B2" s="198"/>
      <c r="C2" s="198"/>
      <c r="D2" s="198"/>
      <c r="E2" s="198"/>
      <c r="F2" s="198"/>
      <c r="G2" s="199"/>
    </row>
    <row r="3" spans="1:7" ht="8.25" customHeight="1">
      <c r="A3" s="107"/>
      <c r="B3" s="107"/>
      <c r="C3" s="107"/>
      <c r="D3" s="107"/>
      <c r="E3" s="107"/>
      <c r="F3" s="107"/>
      <c r="G3" s="107"/>
    </row>
    <row r="4" spans="1:7" ht="13.5" customHeight="1">
      <c r="B4" s="193" t="s">
        <v>85</v>
      </c>
      <c r="C4" s="193"/>
      <c r="D4" s="193"/>
      <c r="E4" s="193"/>
      <c r="F4" s="193"/>
      <c r="G4" s="193"/>
    </row>
    <row r="5" spans="1:7" ht="13.5" customHeight="1">
      <c r="C5" s="108">
        <f>'1'!B31</f>
        <v>2023</v>
      </c>
      <c r="D5" s="108">
        <f>'1'!C31</f>
        <v>2024</v>
      </c>
      <c r="E5" s="108">
        <f>'1'!D31</f>
        <v>2025</v>
      </c>
      <c r="F5" s="108">
        <f>'1'!E31</f>
        <v>2026</v>
      </c>
      <c r="G5" s="108">
        <f>'1'!F31</f>
        <v>2027</v>
      </c>
    </row>
    <row r="6" spans="1:7" ht="13.5" customHeight="1">
      <c r="B6" s="106" t="s">
        <v>86</v>
      </c>
      <c r="C6" s="126">
        <f>'1'!B32</f>
        <v>2174000000</v>
      </c>
      <c r="D6" s="126">
        <f>'1'!C32</f>
        <v>3309656999.9999995</v>
      </c>
      <c r="E6" s="126">
        <f>'1'!D32</f>
        <v>4729527989.999999</v>
      </c>
      <c r="F6" s="126">
        <f>'1'!E32</f>
        <v>6446128000.454999</v>
      </c>
      <c r="G6" s="126">
        <f>'1'!F32</f>
        <v>8711312233.1192093</v>
      </c>
    </row>
    <row r="7" spans="1:7" ht="13.5" customHeight="1">
      <c r="B7" s="106" t="s">
        <v>87</v>
      </c>
      <c r="C7" s="126">
        <f>'1'!B33</f>
        <v>1931500000</v>
      </c>
      <c r="D7" s="126">
        <f>'1'!C33</f>
        <v>2603025000</v>
      </c>
      <c r="E7" s="126">
        <f>'1'!D33</f>
        <v>3381952500</v>
      </c>
      <c r="F7" s="126">
        <f>'1'!E33</f>
        <v>4228628625</v>
      </c>
      <c r="G7" s="126">
        <f>'1'!F33</f>
        <v>5290418981.25</v>
      </c>
    </row>
    <row r="8" spans="1:7" ht="13.5" customHeight="1">
      <c r="B8" s="109" t="s">
        <v>88</v>
      </c>
      <c r="C8" s="127">
        <f t="shared" ref="C8:G8" si="0">C6-C7</f>
        <v>242500000</v>
      </c>
      <c r="D8" s="127">
        <f t="shared" si="0"/>
        <v>706631999.99999952</v>
      </c>
      <c r="E8" s="127">
        <f t="shared" si="0"/>
        <v>1347575489.999999</v>
      </c>
      <c r="F8" s="127">
        <f t="shared" si="0"/>
        <v>2217499375.454999</v>
      </c>
      <c r="G8" s="127">
        <f t="shared" si="0"/>
        <v>3420893251.8692093</v>
      </c>
    </row>
    <row r="9" spans="1:7" ht="13.5" customHeight="1">
      <c r="B9" s="106" t="s">
        <v>89</v>
      </c>
      <c r="C9" s="126">
        <f>'2'!C23</f>
        <v>95000000</v>
      </c>
      <c r="D9" s="126">
        <f>C9*(1+'1'!Z4)</f>
        <v>107349999.99999999</v>
      </c>
      <c r="E9" s="126">
        <f>D9*(1+'1'!AA4)</f>
        <v>118085000</v>
      </c>
      <c r="F9" s="126">
        <f>E9*(1+'1'!AB4)</f>
        <v>128712650.00000001</v>
      </c>
      <c r="G9" s="126">
        <f>F9*(1+'1'!AC4)</f>
        <v>139009662.00000003</v>
      </c>
    </row>
    <row r="10" spans="1:7" ht="13.5" customHeight="1">
      <c r="B10" s="106" t="s">
        <v>90</v>
      </c>
      <c r="C10" s="126">
        <f>'2'!F31</f>
        <v>110200000</v>
      </c>
      <c r="D10" s="126">
        <f>C10*(1+'1'!Z4)</f>
        <v>124525999.99999999</v>
      </c>
      <c r="E10" s="126">
        <f>D10*(1+'1'!AA4)</f>
        <v>136978600</v>
      </c>
      <c r="F10" s="126">
        <f>E10*(1+'1'!AB4)</f>
        <v>149306674</v>
      </c>
      <c r="G10" s="126">
        <f>F10*(1+'1'!AC4)</f>
        <v>161251207.92000002</v>
      </c>
    </row>
    <row r="11" spans="1:7" ht="13.5" customHeight="1">
      <c r="B11" s="106" t="s">
        <v>91</v>
      </c>
      <c r="C11" s="126">
        <f>'2'!C25</f>
        <v>50489000</v>
      </c>
      <c r="D11" s="126">
        <f>'2'!C28</f>
        <v>33000000</v>
      </c>
      <c r="E11" s="126">
        <f>'2'!C29</f>
        <v>36000000</v>
      </c>
      <c r="F11" s="126">
        <f>'2'!C30</f>
        <v>39000000</v>
      </c>
      <c r="G11" s="126">
        <f>'2'!C31</f>
        <v>42000000</v>
      </c>
    </row>
    <row r="12" spans="1:7" ht="13.5" customHeight="1">
      <c r="B12" s="106" t="s">
        <v>92</v>
      </c>
      <c r="C12" s="126">
        <f>'2'!G12</f>
        <v>10700000</v>
      </c>
      <c r="D12" s="126">
        <f t="shared" ref="D12:G12" si="1">C12</f>
        <v>10700000</v>
      </c>
      <c r="E12" s="126">
        <f t="shared" si="1"/>
        <v>10700000</v>
      </c>
      <c r="F12" s="126">
        <f t="shared" si="1"/>
        <v>10700000</v>
      </c>
      <c r="G12" s="126">
        <f t="shared" si="1"/>
        <v>10700000</v>
      </c>
    </row>
    <row r="13" spans="1:7" ht="13.5" customHeight="1">
      <c r="B13" s="109" t="s">
        <v>93</v>
      </c>
      <c r="C13" s="127">
        <f t="shared" ref="C13:G13" si="2">C8-C9-C10-C11-C12</f>
        <v>-23889000</v>
      </c>
      <c r="D13" s="127">
        <f t="shared" si="2"/>
        <v>431055999.99999952</v>
      </c>
      <c r="E13" s="127">
        <f t="shared" si="2"/>
        <v>1045811889.999999</v>
      </c>
      <c r="F13" s="127">
        <f t="shared" si="2"/>
        <v>1889780051.454999</v>
      </c>
      <c r="G13" s="127">
        <f t="shared" si="2"/>
        <v>3067932381.9492092</v>
      </c>
    </row>
    <row r="14" spans="1:7" ht="13.5" customHeight="1">
      <c r="B14" s="106" t="s">
        <v>94</v>
      </c>
      <c r="C14" s="126">
        <f>'3'!G9</f>
        <v>32719570</v>
      </c>
      <c r="D14" s="126">
        <f>'3'!G10</f>
        <v>28809697.689312916</v>
      </c>
      <c r="E14" s="126">
        <f>'3'!G11</f>
        <v>23883258.577847186</v>
      </c>
      <c r="F14" s="126">
        <f>'3'!G12</f>
        <v>17675945.297400367</v>
      </c>
      <c r="G14" s="126">
        <f>'3'!G13</f>
        <v>9854730.5640373733</v>
      </c>
    </row>
    <row r="15" spans="1:7" ht="13.5" customHeight="1">
      <c r="B15" s="109" t="s">
        <v>95</v>
      </c>
      <c r="C15" s="127">
        <f t="shared" ref="C15:G15" si="3">C13-C14</f>
        <v>-56608570</v>
      </c>
      <c r="D15" s="127">
        <f t="shared" si="3"/>
        <v>402246302.31068659</v>
      </c>
      <c r="E15" s="127">
        <f t="shared" si="3"/>
        <v>1021928631.4221518</v>
      </c>
      <c r="F15" s="127">
        <f t="shared" si="3"/>
        <v>1872104106.1575985</v>
      </c>
      <c r="G15" s="127">
        <f t="shared" si="3"/>
        <v>3058077651.3851719</v>
      </c>
    </row>
    <row r="16" spans="1:7" ht="13.5" customHeight="1">
      <c r="B16" s="106" t="s">
        <v>96</v>
      </c>
      <c r="C16" s="126">
        <f>IF(C15*'1'!$AB$7&lt;0,0,C15*'1'!$AB$7)</f>
        <v>0</v>
      </c>
      <c r="D16" s="126">
        <f>IF(D15*'1'!$AB$7&lt;0,0,D15*'1'!$AB$7)</f>
        <v>140786205.80874029</v>
      </c>
      <c r="E16" s="126">
        <f>IF(E15*'1'!$AB$7&lt;0,0,E15*'1'!$AB$7)</f>
        <v>357675020.99775308</v>
      </c>
      <c r="F16" s="126">
        <f>IF(F15*'1'!$AB$7&lt;0,0,F15*'1'!$AB$7)</f>
        <v>655236437.15515947</v>
      </c>
      <c r="G16" s="126">
        <f>IF(G15*'1'!$AB$7&lt;0,0,G15*'1'!$AB$7)</f>
        <v>1070327177.9848101</v>
      </c>
    </row>
    <row r="17" spans="1:13" ht="13.5" customHeight="1">
      <c r="B17" s="110" t="s">
        <v>97</v>
      </c>
      <c r="C17" s="128">
        <f t="shared" ref="C17:G17" si="4">C15-C16</f>
        <v>-56608570</v>
      </c>
      <c r="D17" s="128">
        <f t="shared" si="4"/>
        <v>261460096.5019463</v>
      </c>
      <c r="E17" s="128">
        <f t="shared" si="4"/>
        <v>664253610.42439866</v>
      </c>
      <c r="F17" s="128">
        <f t="shared" si="4"/>
        <v>1216867669.002439</v>
      </c>
      <c r="G17" s="128">
        <f t="shared" si="4"/>
        <v>1987750473.4003618</v>
      </c>
    </row>
    <row r="18" spans="1:13" ht="13.5" customHeight="1"/>
    <row r="19" spans="1:13" ht="13.5" customHeight="1">
      <c r="A19" s="193" t="s">
        <v>159</v>
      </c>
      <c r="B19" s="194"/>
      <c r="C19" s="194"/>
      <c r="D19" s="194"/>
      <c r="E19" s="194"/>
      <c r="F19" s="194"/>
      <c r="G19" s="194"/>
    </row>
    <row r="20" spans="1:13" ht="13.5" customHeight="1">
      <c r="B20" s="111" t="s">
        <v>76</v>
      </c>
      <c r="C20" s="108">
        <f t="shared" ref="C20:G20" si="5">C5</f>
        <v>2023</v>
      </c>
      <c r="D20" s="108">
        <f t="shared" si="5"/>
        <v>2024</v>
      </c>
      <c r="E20" s="108">
        <f t="shared" si="5"/>
        <v>2025</v>
      </c>
      <c r="F20" s="108">
        <f t="shared" si="5"/>
        <v>2026</v>
      </c>
      <c r="G20" s="108">
        <f t="shared" si="5"/>
        <v>2027</v>
      </c>
    </row>
    <row r="21" spans="1:13" ht="13.5" customHeight="1">
      <c r="A21" s="195" t="s">
        <v>98</v>
      </c>
      <c r="B21" s="194"/>
      <c r="C21" s="194"/>
      <c r="D21" s="194"/>
      <c r="E21" s="194"/>
      <c r="F21" s="194"/>
      <c r="G21" s="194"/>
    </row>
    <row r="22" spans="1:13" ht="13.5" customHeight="1">
      <c r="A22" s="126" t="s">
        <v>99</v>
      </c>
      <c r="B22" s="126">
        <f t="shared" ref="B22:G22" si="6">B38-B26</f>
        <v>127844500</v>
      </c>
      <c r="C22" s="126">
        <f t="shared" si="6"/>
        <v>66897959.574280441</v>
      </c>
      <c r="D22" s="126">
        <f t="shared" si="6"/>
        <v>517504989.1485604</v>
      </c>
      <c r="E22" s="126">
        <f t="shared" si="6"/>
        <v>1124013036.4121532</v>
      </c>
      <c r="F22" s="126">
        <f t="shared" si="6"/>
        <v>1954806916.0192807</v>
      </c>
      <c r="G22" s="126">
        <f t="shared" si="6"/>
        <v>3113577651.3851719</v>
      </c>
    </row>
    <row r="23" spans="1:13" ht="13.5" customHeight="1">
      <c r="A23" s="126" t="s">
        <v>100</v>
      </c>
      <c r="B23" s="126">
        <f>'2'!C4</f>
        <v>0</v>
      </c>
      <c r="C23" s="126">
        <f t="shared" ref="C23:G23" si="7">B23</f>
        <v>0</v>
      </c>
      <c r="D23" s="126">
        <f t="shared" si="7"/>
        <v>0</v>
      </c>
      <c r="E23" s="126">
        <f t="shared" si="7"/>
        <v>0</v>
      </c>
      <c r="F23" s="126">
        <f t="shared" si="7"/>
        <v>0</v>
      </c>
      <c r="G23" s="126">
        <f t="shared" si="7"/>
        <v>0</v>
      </c>
      <c r="H23" s="112"/>
    </row>
    <row r="24" spans="1:13" ht="13.5" customHeight="1">
      <c r="A24" s="126" t="s">
        <v>101</v>
      </c>
      <c r="B24" s="126">
        <f>'2'!C12-'2'!C4</f>
        <v>58000000</v>
      </c>
      <c r="C24" s="126">
        <f t="shared" ref="C24:G24" si="8">B24</f>
        <v>58000000</v>
      </c>
      <c r="D24" s="126">
        <f t="shared" si="8"/>
        <v>58000000</v>
      </c>
      <c r="E24" s="126">
        <f t="shared" si="8"/>
        <v>58000000</v>
      </c>
      <c r="F24" s="126">
        <f t="shared" si="8"/>
        <v>58000000</v>
      </c>
      <c r="G24" s="126">
        <f t="shared" si="8"/>
        <v>58000000</v>
      </c>
      <c r="H24" s="112"/>
    </row>
    <row r="25" spans="1:13" ht="13.5" customHeight="1">
      <c r="A25" s="126" t="s">
        <v>102</v>
      </c>
      <c r="B25" s="126">
        <v>0</v>
      </c>
      <c r="C25" s="126">
        <f>C12</f>
        <v>10700000</v>
      </c>
      <c r="D25" s="126">
        <f>D12+C12</f>
        <v>21400000</v>
      </c>
      <c r="E25" s="126">
        <f>E12+D12+C12</f>
        <v>32100000</v>
      </c>
      <c r="F25" s="126">
        <f>F12+E12+D12+C12</f>
        <v>42800000</v>
      </c>
      <c r="G25" s="126">
        <f>F25+G12</f>
        <v>53500000</v>
      </c>
      <c r="H25" s="112"/>
    </row>
    <row r="26" spans="1:13" ht="13.5" customHeight="1">
      <c r="A26" s="126" t="s">
        <v>103</v>
      </c>
      <c r="B26" s="126">
        <f t="shared" ref="B26:G26" si="9">B23+(B24-B25)</f>
        <v>58000000</v>
      </c>
      <c r="C26" s="126">
        <f t="shared" si="9"/>
        <v>47300000</v>
      </c>
      <c r="D26" s="126">
        <f t="shared" si="9"/>
        <v>36600000</v>
      </c>
      <c r="E26" s="126">
        <f t="shared" si="9"/>
        <v>25900000</v>
      </c>
      <c r="F26" s="126">
        <f t="shared" si="9"/>
        <v>15200000</v>
      </c>
      <c r="G26" s="126">
        <f t="shared" si="9"/>
        <v>4500000</v>
      </c>
      <c r="H26" s="112"/>
    </row>
    <row r="27" spans="1:13" ht="13.5" customHeight="1">
      <c r="A27" s="129" t="s">
        <v>104</v>
      </c>
      <c r="B27" s="129">
        <f t="shared" ref="B27:G27" si="10">B22+B26</f>
        <v>185844500</v>
      </c>
      <c r="C27" s="129">
        <f t="shared" si="10"/>
        <v>114197959.57428044</v>
      </c>
      <c r="D27" s="129">
        <f t="shared" si="10"/>
        <v>554104989.1485604</v>
      </c>
      <c r="E27" s="129">
        <f t="shared" si="10"/>
        <v>1149913036.4121532</v>
      </c>
      <c r="F27" s="129">
        <f t="shared" si="10"/>
        <v>1970006916.0192807</v>
      </c>
      <c r="G27" s="129">
        <f t="shared" si="10"/>
        <v>3118077651.3851719</v>
      </c>
      <c r="H27" s="112"/>
    </row>
    <row r="28" spans="1:13" ht="13.5" customHeight="1">
      <c r="A28" s="200" t="s">
        <v>105</v>
      </c>
      <c r="B28" s="201"/>
      <c r="C28" s="201"/>
      <c r="D28" s="201"/>
      <c r="E28" s="201"/>
      <c r="F28" s="201"/>
      <c r="G28" s="201"/>
    </row>
    <row r="29" spans="1:13" ht="13.5" customHeight="1">
      <c r="A29" s="126" t="s">
        <v>106</v>
      </c>
      <c r="B29" s="126">
        <v>0</v>
      </c>
      <c r="C29" s="126">
        <f t="shared" ref="C29:G29" si="11">C16</f>
        <v>0</v>
      </c>
      <c r="D29" s="126">
        <f>D16</f>
        <v>140786205.80874029</v>
      </c>
      <c r="E29" s="126">
        <f t="shared" si="11"/>
        <v>357675020.99775308</v>
      </c>
      <c r="F29" s="126">
        <f t="shared" si="11"/>
        <v>655236437.15515947</v>
      </c>
      <c r="G29" s="126">
        <f t="shared" si="11"/>
        <v>1070327177.9848101</v>
      </c>
    </row>
    <row r="30" spans="1:13" ht="13.5" customHeight="1">
      <c r="A30" s="126" t="s">
        <v>107</v>
      </c>
      <c r="B30" s="126">
        <f t="shared" ref="B30:G30" si="12">B29</f>
        <v>0</v>
      </c>
      <c r="C30" s="126">
        <f t="shared" si="12"/>
        <v>0</v>
      </c>
      <c r="D30" s="126">
        <f t="shared" si="12"/>
        <v>140786205.80874029</v>
      </c>
      <c r="E30" s="126">
        <f t="shared" si="12"/>
        <v>357675020.99775308</v>
      </c>
      <c r="F30" s="126">
        <f t="shared" si="12"/>
        <v>655236437.15515947</v>
      </c>
      <c r="G30" s="126">
        <f t="shared" si="12"/>
        <v>1070327177.9848101</v>
      </c>
    </row>
    <row r="31" spans="1:13" ht="13.5" customHeight="1">
      <c r="A31" s="126" t="s">
        <v>108</v>
      </c>
      <c r="B31" s="126">
        <f>'3'!J8</f>
        <v>125844500</v>
      </c>
      <c r="C31" s="126">
        <f>'3'!J9</f>
        <v>110806529.57428044</v>
      </c>
      <c r="D31" s="126">
        <f>'3'!J10</f>
        <v>91858686.837873787</v>
      </c>
      <c r="E31" s="126">
        <f>'3'!J11</f>
        <v>67984404.99000141</v>
      </c>
      <c r="F31" s="126">
        <f>'3'!J12</f>
        <v>37902809.861682206</v>
      </c>
      <c r="G31" s="126">
        <f>'3'!J13</f>
        <v>0</v>
      </c>
    </row>
    <row r="32" spans="1:13" ht="13.5" customHeight="1">
      <c r="A32" s="129" t="s">
        <v>105</v>
      </c>
      <c r="B32" s="129">
        <f t="shared" ref="B32:G32" si="13">B30+B31</f>
        <v>125844500</v>
      </c>
      <c r="C32" s="129">
        <f t="shared" si="13"/>
        <v>110806529.57428044</v>
      </c>
      <c r="D32" s="129">
        <f>D30+D31</f>
        <v>232644892.64661407</v>
      </c>
      <c r="E32" s="129">
        <f t="shared" si="13"/>
        <v>425659425.98775446</v>
      </c>
      <c r="F32" s="129">
        <f t="shared" si="13"/>
        <v>693139247.01684165</v>
      </c>
      <c r="G32" s="129">
        <f t="shared" si="13"/>
        <v>1070327177.9848101</v>
      </c>
      <c r="H32" s="130">
        <f>+B32/B27</f>
        <v>0.67714944483156614</v>
      </c>
      <c r="I32" s="130">
        <f t="shared" ref="I32:L32" si="14">+C32/C27</f>
        <v>0.97030218392129819</v>
      </c>
      <c r="J32" s="130">
        <f t="shared" si="14"/>
        <v>0.41985706175303888</v>
      </c>
      <c r="K32" s="130">
        <f t="shared" si="14"/>
        <v>0.37016662348298579</v>
      </c>
      <c r="L32" s="130">
        <f t="shared" si="14"/>
        <v>0.35184609829565583</v>
      </c>
      <c r="M32" s="130">
        <f>+G32/G27</f>
        <v>0.3432650811339894</v>
      </c>
    </row>
    <row r="33" spans="1:13" ht="13.5" customHeight="1">
      <c r="A33" s="200" t="s">
        <v>109</v>
      </c>
      <c r="B33" s="201"/>
      <c r="C33" s="201"/>
      <c r="D33" s="201"/>
      <c r="E33" s="201"/>
      <c r="F33" s="201"/>
      <c r="G33" s="201"/>
    </row>
    <row r="34" spans="1:13" ht="13.5" customHeight="1">
      <c r="A34" s="126" t="s">
        <v>110</v>
      </c>
      <c r="B34" s="126">
        <f>'3'!D15</f>
        <v>60000000</v>
      </c>
      <c r="C34" s="126">
        <f t="shared" ref="C34:G34" si="15">B34</f>
        <v>60000000</v>
      </c>
      <c r="D34" s="126">
        <f t="shared" si="15"/>
        <v>60000000</v>
      </c>
      <c r="E34" s="126">
        <f t="shared" si="15"/>
        <v>60000000</v>
      </c>
      <c r="F34" s="126">
        <f t="shared" si="15"/>
        <v>60000000</v>
      </c>
      <c r="G34" s="126">
        <f t="shared" si="15"/>
        <v>60000000</v>
      </c>
    </row>
    <row r="35" spans="1:13" ht="13.5" customHeight="1">
      <c r="A35" s="126" t="s">
        <v>111</v>
      </c>
      <c r="B35" s="126">
        <v>0</v>
      </c>
      <c r="C35" s="126">
        <f t="shared" ref="C35:G35" si="16">C17</f>
        <v>-56608570</v>
      </c>
      <c r="D35" s="126">
        <f t="shared" si="16"/>
        <v>261460096.5019463</v>
      </c>
      <c r="E35" s="126">
        <f t="shared" si="16"/>
        <v>664253610.42439866</v>
      </c>
      <c r="F35" s="126">
        <f t="shared" si="16"/>
        <v>1216867669.002439</v>
      </c>
      <c r="G35" s="126">
        <f t="shared" si="16"/>
        <v>1987750473.4003618</v>
      </c>
    </row>
    <row r="36" spans="1:13" ht="13.5" customHeight="1">
      <c r="A36" s="129" t="s">
        <v>112</v>
      </c>
      <c r="B36" s="129">
        <f t="shared" ref="B36:G36" si="17">B34+B35</f>
        <v>60000000</v>
      </c>
      <c r="C36" s="129">
        <f t="shared" si="17"/>
        <v>3391430</v>
      </c>
      <c r="D36" s="129">
        <f>D34+D35</f>
        <v>321460096.50194633</v>
      </c>
      <c r="E36" s="129">
        <f t="shared" si="17"/>
        <v>724253610.42439866</v>
      </c>
      <c r="F36" s="129">
        <f t="shared" si="17"/>
        <v>1276867669.002439</v>
      </c>
      <c r="G36" s="129">
        <f t="shared" si="17"/>
        <v>2047750473.4003618</v>
      </c>
      <c r="H36" s="130">
        <f>+B36/B27</f>
        <v>0.32285055516843381</v>
      </c>
      <c r="I36" s="130">
        <f t="shared" ref="I36:M36" si="18">+C36/C27</f>
        <v>2.9697816078701766E-2</v>
      </c>
      <c r="J36" s="130">
        <f t="shared" si="18"/>
        <v>0.58014293824696106</v>
      </c>
      <c r="K36" s="130">
        <f t="shared" si="18"/>
        <v>0.6298333765170141</v>
      </c>
      <c r="L36" s="130">
        <f t="shared" si="18"/>
        <v>0.64815390170434417</v>
      </c>
      <c r="M36" s="130">
        <f t="shared" si="18"/>
        <v>0.65673491886601065</v>
      </c>
    </row>
    <row r="37" spans="1:13" ht="13.5" customHeight="1">
      <c r="A37" s="126"/>
      <c r="B37" s="126"/>
      <c r="C37" s="126"/>
      <c r="D37" s="126"/>
      <c r="E37" s="126"/>
      <c r="F37" s="126"/>
      <c r="G37" s="126"/>
    </row>
    <row r="38" spans="1:13" ht="13.5" customHeight="1">
      <c r="A38" s="129" t="s">
        <v>113</v>
      </c>
      <c r="B38" s="129">
        <f t="shared" ref="B38:G38" si="19">B32+B36</f>
        <v>185844500</v>
      </c>
      <c r="C38" s="129">
        <f t="shared" si="19"/>
        <v>114197959.57428044</v>
      </c>
      <c r="D38" s="129">
        <f t="shared" si="19"/>
        <v>554104989.1485604</v>
      </c>
      <c r="E38" s="129">
        <f t="shared" si="19"/>
        <v>1149913036.4121532</v>
      </c>
      <c r="F38" s="129">
        <f t="shared" si="19"/>
        <v>1970006916.0192807</v>
      </c>
      <c r="G38" s="129">
        <f t="shared" si="19"/>
        <v>3118077651.3851719</v>
      </c>
    </row>
    <row r="39" spans="1:13" ht="13.5" customHeight="1">
      <c r="A39" s="113" t="s">
        <v>114</v>
      </c>
      <c r="B39" s="114">
        <f t="shared" ref="B39:G39" si="20">B27-B38</f>
        <v>0</v>
      </c>
      <c r="C39" s="114">
        <f t="shared" si="20"/>
        <v>0</v>
      </c>
      <c r="D39" s="114">
        <f t="shared" si="20"/>
        <v>0</v>
      </c>
      <c r="E39" s="114">
        <f t="shared" si="20"/>
        <v>0</v>
      </c>
      <c r="F39" s="114">
        <f t="shared" si="20"/>
        <v>0</v>
      </c>
      <c r="G39" s="114">
        <f t="shared" si="20"/>
        <v>0</v>
      </c>
    </row>
    <row r="40" spans="1:13" ht="13.5" customHeight="1"/>
    <row r="41" spans="1:13" ht="13.5" customHeight="1">
      <c r="A41" s="193" t="s">
        <v>115</v>
      </c>
      <c r="B41" s="194"/>
      <c r="C41" s="194"/>
      <c r="D41" s="194"/>
      <c r="E41" s="194"/>
      <c r="F41" s="194"/>
      <c r="G41" s="194"/>
    </row>
    <row r="42" spans="1:13" ht="13.5" customHeight="1">
      <c r="A42" s="195" t="s">
        <v>116</v>
      </c>
      <c r="B42" s="194"/>
      <c r="C42" s="194"/>
      <c r="D42" s="194"/>
      <c r="E42" s="194"/>
      <c r="F42" s="194"/>
      <c r="G42" s="194"/>
    </row>
    <row r="43" spans="1:13" ht="13.5" customHeight="1">
      <c r="A43" s="115"/>
      <c r="B43" s="111" t="s">
        <v>76</v>
      </c>
      <c r="C43" s="108">
        <f t="shared" ref="C43:G43" si="21">C20</f>
        <v>2023</v>
      </c>
      <c r="D43" s="108">
        <f t="shared" si="21"/>
        <v>2024</v>
      </c>
      <c r="E43" s="108">
        <f t="shared" si="21"/>
        <v>2025</v>
      </c>
      <c r="F43" s="108">
        <f t="shared" si="21"/>
        <v>2026</v>
      </c>
      <c r="G43" s="108">
        <f t="shared" si="21"/>
        <v>2027</v>
      </c>
    </row>
    <row r="44" spans="1:13" ht="13.5" customHeight="1">
      <c r="A44" s="106" t="s">
        <v>117</v>
      </c>
      <c r="B44" s="116">
        <f t="shared" ref="B44:G44" si="22">B22</f>
        <v>127844500</v>
      </c>
      <c r="C44" s="116">
        <f t="shared" si="22"/>
        <v>66897959.574280441</v>
      </c>
      <c r="D44" s="116">
        <f t="shared" si="22"/>
        <v>517504989.1485604</v>
      </c>
      <c r="E44" s="116">
        <f t="shared" si="22"/>
        <v>1124013036.4121532</v>
      </c>
      <c r="F44" s="116">
        <f t="shared" si="22"/>
        <v>1954806916.0192807</v>
      </c>
      <c r="G44" s="116">
        <f t="shared" si="22"/>
        <v>3113577651.3851719</v>
      </c>
    </row>
    <row r="45" spans="1:13" ht="13.5" customHeight="1">
      <c r="A45" s="106" t="s">
        <v>118</v>
      </c>
      <c r="B45" s="117">
        <f t="shared" ref="B45:G45" si="23">B29</f>
        <v>0</v>
      </c>
      <c r="C45" s="117">
        <f t="shared" si="23"/>
        <v>0</v>
      </c>
      <c r="D45" s="117">
        <f t="shared" si="23"/>
        <v>140786205.80874029</v>
      </c>
      <c r="E45" s="117">
        <f t="shared" si="23"/>
        <v>357675020.99775308</v>
      </c>
      <c r="F45" s="117">
        <f t="shared" si="23"/>
        <v>655236437.15515947</v>
      </c>
      <c r="G45" s="117">
        <f t="shared" si="23"/>
        <v>1070327177.9848101</v>
      </c>
    </row>
    <row r="46" spans="1:13" ht="13.5" customHeight="1">
      <c r="A46" s="118" t="s">
        <v>119</v>
      </c>
      <c r="B46" s="119">
        <f t="shared" ref="B46:G46" si="24">B44-B45</f>
        <v>127844500</v>
      </c>
      <c r="C46" s="119">
        <f t="shared" si="24"/>
        <v>66897959.574280441</v>
      </c>
      <c r="D46" s="119">
        <f t="shared" si="24"/>
        <v>376718783.33982015</v>
      </c>
      <c r="E46" s="119">
        <f t="shared" si="24"/>
        <v>766338015.4144001</v>
      </c>
      <c r="F46" s="119">
        <f t="shared" si="24"/>
        <v>1299570478.8641212</v>
      </c>
      <c r="G46" s="119">
        <f t="shared" si="24"/>
        <v>2043250473.4003618</v>
      </c>
    </row>
    <row r="47" spans="1:13" ht="13.5" customHeight="1">
      <c r="B47" s="116"/>
      <c r="C47" s="116"/>
      <c r="D47" s="116"/>
      <c r="E47" s="116"/>
      <c r="F47" s="116"/>
      <c r="G47" s="116"/>
    </row>
    <row r="48" spans="1:13" ht="13.5" customHeight="1">
      <c r="A48" s="118" t="s">
        <v>120</v>
      </c>
      <c r="B48" s="116">
        <f t="shared" ref="B48:G48" si="25">B26</f>
        <v>58000000</v>
      </c>
      <c r="C48" s="116">
        <f t="shared" si="25"/>
        <v>47300000</v>
      </c>
      <c r="D48" s="116">
        <f t="shared" si="25"/>
        <v>36600000</v>
      </c>
      <c r="E48" s="116">
        <f t="shared" si="25"/>
        <v>25900000</v>
      </c>
      <c r="F48" s="116">
        <f t="shared" si="25"/>
        <v>15200000</v>
      </c>
      <c r="G48" s="116">
        <f t="shared" si="25"/>
        <v>4500000</v>
      </c>
    </row>
    <row r="49" spans="1:7" ht="13.5" customHeight="1">
      <c r="A49" s="106" t="s">
        <v>121</v>
      </c>
      <c r="B49" s="117">
        <f t="shared" ref="B49:G49" si="26">B25</f>
        <v>0</v>
      </c>
      <c r="C49" s="117">
        <f t="shared" si="26"/>
        <v>10700000</v>
      </c>
      <c r="D49" s="117">
        <f t="shared" si="26"/>
        <v>21400000</v>
      </c>
      <c r="E49" s="117">
        <f t="shared" si="26"/>
        <v>32100000</v>
      </c>
      <c r="F49" s="117">
        <f t="shared" si="26"/>
        <v>42800000</v>
      </c>
      <c r="G49" s="117">
        <f t="shared" si="26"/>
        <v>53500000</v>
      </c>
    </row>
    <row r="50" spans="1:7" ht="13.5" customHeight="1">
      <c r="A50" s="118" t="s">
        <v>122</v>
      </c>
      <c r="B50" s="119">
        <f t="shared" ref="B50:G50" si="27">B48+B49</f>
        <v>58000000</v>
      </c>
      <c r="C50" s="119">
        <f t="shared" si="27"/>
        <v>58000000</v>
      </c>
      <c r="D50" s="119">
        <f t="shared" si="27"/>
        <v>58000000</v>
      </c>
      <c r="E50" s="119">
        <f t="shared" si="27"/>
        <v>58000000</v>
      </c>
      <c r="F50" s="119">
        <f t="shared" si="27"/>
        <v>58000000</v>
      </c>
      <c r="G50" s="119">
        <f t="shared" si="27"/>
        <v>58000000</v>
      </c>
    </row>
    <row r="51" spans="1:7" ht="13.5" customHeight="1">
      <c r="B51" s="116"/>
      <c r="C51" s="116"/>
      <c r="D51" s="116"/>
      <c r="E51" s="116"/>
      <c r="F51" s="116"/>
      <c r="G51" s="116"/>
    </row>
    <row r="52" spans="1:7" ht="13.5" customHeight="1">
      <c r="A52" s="120" t="s">
        <v>123</v>
      </c>
      <c r="B52" s="121">
        <f t="shared" ref="B52:G52" si="28">B46+B48</f>
        <v>185844500</v>
      </c>
      <c r="C52" s="121">
        <f t="shared" si="28"/>
        <v>114197959.57428044</v>
      </c>
      <c r="D52" s="121">
        <f t="shared" si="28"/>
        <v>413318783.33982015</v>
      </c>
      <c r="E52" s="121">
        <f t="shared" si="28"/>
        <v>792238015.4144001</v>
      </c>
      <c r="F52" s="121">
        <f t="shared" si="28"/>
        <v>1314770478.8641212</v>
      </c>
      <c r="G52" s="121">
        <f t="shared" si="28"/>
        <v>2047750473.4003618</v>
      </c>
    </row>
    <row r="53" spans="1:7" ht="13.5" customHeight="1">
      <c r="A53" s="115"/>
      <c r="B53" s="116"/>
      <c r="C53" s="116"/>
      <c r="D53" s="116"/>
      <c r="E53" s="116"/>
      <c r="F53" s="116"/>
      <c r="G53" s="116"/>
    </row>
    <row r="54" spans="1:7" ht="13.5" customHeight="1">
      <c r="A54" s="195" t="s">
        <v>124</v>
      </c>
      <c r="B54" s="194"/>
      <c r="C54" s="194"/>
      <c r="D54" s="194"/>
      <c r="E54" s="194"/>
      <c r="F54" s="194"/>
      <c r="G54" s="194"/>
    </row>
    <row r="55" spans="1:7" ht="13.5" customHeight="1">
      <c r="A55" s="106" t="s">
        <v>125</v>
      </c>
      <c r="C55" s="122">
        <f t="shared" ref="C55:G55" si="29">C13</f>
        <v>-23889000</v>
      </c>
      <c r="D55" s="122">
        <f t="shared" si="29"/>
        <v>431055999.99999952</v>
      </c>
      <c r="E55" s="122">
        <f t="shared" si="29"/>
        <v>1045811889.999999</v>
      </c>
      <c r="F55" s="122">
        <f t="shared" si="29"/>
        <v>1889780051.454999</v>
      </c>
      <c r="G55" s="122">
        <f t="shared" si="29"/>
        <v>3067932381.9492092</v>
      </c>
    </row>
    <row r="56" spans="1:7" ht="13.5" customHeight="1">
      <c r="A56" s="106" t="s">
        <v>126</v>
      </c>
      <c r="C56" s="123">
        <f>C55*'1'!$AB$7</f>
        <v>-8361149.9999999991</v>
      </c>
      <c r="D56" s="123">
        <f>D55*'1'!$AB$7</f>
        <v>150869599.99999982</v>
      </c>
      <c r="E56" s="123">
        <f>E55*'1'!$AB$7</f>
        <v>366034161.49999964</v>
      </c>
      <c r="F56" s="123">
        <f>F55*'1'!$AB$7</f>
        <v>661423018.00924957</v>
      </c>
      <c r="G56" s="123">
        <f>G55*'1'!$AB$7</f>
        <v>1073776333.6822231</v>
      </c>
    </row>
    <row r="57" spans="1:7" ht="13.5" customHeight="1">
      <c r="A57" s="118" t="s">
        <v>127</v>
      </c>
      <c r="C57" s="122">
        <f t="shared" ref="C57:G57" si="30">C55-C56</f>
        <v>-15527850</v>
      </c>
      <c r="D57" s="122">
        <f>D55-D56</f>
        <v>280186399.9999997</v>
      </c>
      <c r="E57" s="122">
        <f t="shared" si="30"/>
        <v>679777728.4999994</v>
      </c>
      <c r="F57" s="122">
        <f t="shared" si="30"/>
        <v>1228357033.4457493</v>
      </c>
      <c r="G57" s="122">
        <f t="shared" si="30"/>
        <v>1994156048.2669861</v>
      </c>
    </row>
    <row r="58" spans="1:7" ht="13.5" customHeight="1">
      <c r="A58" s="106" t="s">
        <v>128</v>
      </c>
      <c r="C58" s="123">
        <f t="shared" ref="C58:G58" si="31">-(C52-B52)</f>
        <v>71646540.425719559</v>
      </c>
      <c r="D58" s="123">
        <f t="shared" si="31"/>
        <v>-299120823.76553971</v>
      </c>
      <c r="E58" s="123">
        <f t="shared" si="31"/>
        <v>-378919232.07457995</v>
      </c>
      <c r="F58" s="123">
        <f t="shared" si="31"/>
        <v>-522532463.4497211</v>
      </c>
      <c r="G58" s="123">
        <f t="shared" si="31"/>
        <v>-732979994.53624058</v>
      </c>
    </row>
    <row r="59" spans="1:7" ht="13.5" customHeight="1">
      <c r="A59" s="124" t="s">
        <v>129</v>
      </c>
      <c r="B59" s="113"/>
      <c r="C59" s="125">
        <f t="shared" ref="C59:G59" si="32">SUM(C57:C58)</f>
        <v>56118690.425719559</v>
      </c>
      <c r="D59" s="125">
        <f t="shared" si="32"/>
        <v>-18934423.765540004</v>
      </c>
      <c r="E59" s="125">
        <f t="shared" si="32"/>
        <v>300858496.42541945</v>
      </c>
      <c r="F59" s="125">
        <f t="shared" si="32"/>
        <v>705824569.99602818</v>
      </c>
      <c r="G59" s="125">
        <f t="shared" si="32"/>
        <v>1261176053.7307456</v>
      </c>
    </row>
    <row r="60" spans="1:7" ht="13.5" customHeight="1"/>
    <row r="61" spans="1:7" ht="13.5" customHeight="1"/>
    <row r="62" spans="1:7" ht="13.5" customHeight="1"/>
    <row r="63" spans="1:7" ht="13.5" customHeight="1"/>
    <row r="64" spans="1:7"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0">
    <mergeCell ref="A41:G41"/>
    <mergeCell ref="A42:G42"/>
    <mergeCell ref="A54:G54"/>
    <mergeCell ref="A1:G1"/>
    <mergeCell ref="A2:G2"/>
    <mergeCell ref="A19:G19"/>
    <mergeCell ref="A21:G21"/>
    <mergeCell ref="A28:G28"/>
    <mergeCell ref="A33:G33"/>
    <mergeCell ref="B4:G4"/>
  </mergeCells>
  <conditionalFormatting sqref="C17:G17">
    <cfRule type="cellIs" dxfId="10" priority="1" operator="lessThan">
      <formula>0</formula>
    </cfRule>
  </conditionalFormatting>
  <conditionalFormatting sqref="B22:G22">
    <cfRule type="cellIs" dxfId="9" priority="2" operator="lessThan">
      <formula>0</formula>
    </cfRule>
  </conditionalFormatting>
  <conditionalFormatting sqref="C59:G59">
    <cfRule type="cellIs" dxfId="8" priority="3" operator="lessThan">
      <formula>0</formula>
    </cfRule>
  </conditionalFormatting>
  <pageMargins left="0.7" right="0.7" top="0.75" bottom="0.75" header="0" footer="0"/>
  <pageSetup orientation="landscape"/>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abSelected="1" zoomScale="75" zoomScaleNormal="75" zoomScalePageLayoutView="75" workbookViewId="0">
      <selection activeCell="B2" sqref="B2:I11"/>
    </sheetView>
  </sheetViews>
  <sheetFormatPr baseColWidth="10" defaultColWidth="14.5" defaultRowHeight="15" customHeight="1" x14ac:dyDescent="0"/>
  <cols>
    <col min="1" max="1" width="11.5" style="106" customWidth="1"/>
    <col min="2" max="2" width="49.5" style="106" bestFit="1" customWidth="1"/>
    <col min="3" max="3" width="24.33203125" style="106" customWidth="1"/>
    <col min="4" max="4" width="36.33203125" style="106" customWidth="1"/>
    <col min="5" max="5" width="43.83203125" style="106" bestFit="1" customWidth="1"/>
    <col min="6" max="6" width="26" style="106" customWidth="1"/>
    <col min="7" max="8" width="20.6640625" style="106" customWidth="1"/>
    <col min="9" max="9" width="11.5" style="106" customWidth="1"/>
    <col min="10" max="10" width="12" style="106" customWidth="1"/>
    <col min="11" max="14" width="11.5" style="106" customWidth="1"/>
    <col min="15" max="15" width="15.33203125" style="106" customWidth="1"/>
    <col min="16" max="16" width="21.5" style="106" customWidth="1"/>
    <col min="17" max="26" width="11.5" style="106" customWidth="1"/>
    <col min="27" max="16384" width="14.5" style="106"/>
  </cols>
  <sheetData>
    <row r="1" spans="2:16" ht="13.5" customHeight="1"/>
    <row r="2" spans="2:16" ht="38.25" customHeight="1">
      <c r="B2" s="205" t="s">
        <v>130</v>
      </c>
      <c r="C2" s="206"/>
      <c r="D2" s="206"/>
      <c r="E2" s="206"/>
      <c r="F2" s="206"/>
      <c r="G2" s="207"/>
      <c r="H2" s="206"/>
      <c r="I2" s="156"/>
    </row>
    <row r="3" spans="2:16" ht="15.75" customHeight="1">
      <c r="B3" s="208" t="s">
        <v>131</v>
      </c>
      <c r="C3" s="209"/>
      <c r="D3" s="209"/>
      <c r="E3" s="211">
        <v>0.09</v>
      </c>
      <c r="F3" s="212"/>
      <c r="G3" s="157"/>
      <c r="H3" s="157"/>
      <c r="I3" s="158"/>
    </row>
    <row r="4" spans="2:16" ht="16.5" customHeight="1">
      <c r="B4" s="210"/>
      <c r="C4" s="209"/>
      <c r="D4" s="209"/>
      <c r="E4" s="212"/>
      <c r="F4" s="212"/>
      <c r="G4" s="157"/>
      <c r="H4" s="157"/>
      <c r="I4" s="158"/>
      <c r="O4" s="131"/>
    </row>
    <row r="5" spans="2:16" ht="16.5" customHeight="1">
      <c r="B5" s="213"/>
      <c r="C5" s="209"/>
      <c r="D5" s="209"/>
      <c r="E5" s="159"/>
      <c r="F5" s="159"/>
      <c r="G5" s="157"/>
      <c r="H5" s="157"/>
      <c r="I5" s="158"/>
      <c r="O5" s="131"/>
    </row>
    <row r="6" spans="2:16" ht="13.5" customHeight="1" thickBot="1">
      <c r="B6" s="160"/>
      <c r="C6" s="157"/>
      <c r="D6" s="157"/>
      <c r="E6" s="157"/>
      <c r="F6" s="157"/>
      <c r="G6" s="157"/>
      <c r="H6" s="157"/>
      <c r="I6" s="158"/>
      <c r="O6" s="131"/>
      <c r="P6" s="132"/>
    </row>
    <row r="7" spans="2:16" ht="13.5" customHeight="1">
      <c r="B7" s="161" t="s">
        <v>132</v>
      </c>
      <c r="C7" s="174" t="s">
        <v>133</v>
      </c>
      <c r="D7" s="173">
        <f>'4'!C20</f>
        <v>2023</v>
      </c>
      <c r="E7" s="173">
        <f>'4'!D20</f>
        <v>2024</v>
      </c>
      <c r="F7" s="173">
        <f>'4'!E20</f>
        <v>2025</v>
      </c>
      <c r="G7" s="173">
        <f>'4'!F20</f>
        <v>2026</v>
      </c>
      <c r="H7" s="175">
        <f>'4'!G20</f>
        <v>2027</v>
      </c>
      <c r="I7" s="158"/>
      <c r="O7" s="131"/>
      <c r="P7" s="133"/>
    </row>
    <row r="8" spans="2:16" ht="13.5" customHeight="1" thickBot="1">
      <c r="B8" s="162"/>
      <c r="C8" s="154">
        <f>-'3'!D14</f>
        <v>-185844500</v>
      </c>
      <c r="D8" s="154">
        <f>'4'!C59</f>
        <v>56118690.425719559</v>
      </c>
      <c r="E8" s="154">
        <f>'4'!D59</f>
        <v>-18934423.765540004</v>
      </c>
      <c r="F8" s="154">
        <f>'4'!E59</f>
        <v>300858496.42541945</v>
      </c>
      <c r="G8" s="154">
        <f>'4'!F59</f>
        <v>705824569.99602818</v>
      </c>
      <c r="H8" s="155">
        <f>'4'!G59</f>
        <v>1261176053.7307456</v>
      </c>
      <c r="I8" s="158"/>
      <c r="O8" s="131"/>
      <c r="P8" s="133"/>
    </row>
    <row r="9" spans="2:16" ht="13.5" customHeight="1" thickBot="1">
      <c r="B9" s="160"/>
      <c r="C9" s="163">
        <f>C8/(1+$E$3)^0</f>
        <v>-185844500</v>
      </c>
      <c r="D9" s="163">
        <f>D8/(1+$E$3)^1</f>
        <v>51485037.087816104</v>
      </c>
      <c r="E9" s="163">
        <f>E8/(1+$E$3)^2</f>
        <v>-15936725.667485902</v>
      </c>
      <c r="F9" s="163">
        <f>F8/(1+$E$3)^3</f>
        <v>232317960.77571961</v>
      </c>
      <c r="G9" s="163">
        <f>G8/(1+$E$3)^4</f>
        <v>500023919.97443777</v>
      </c>
      <c r="H9" s="163">
        <f>H8/(1+$E$3)^5</f>
        <v>819677900.96749985</v>
      </c>
      <c r="I9" s="158"/>
      <c r="O9" s="131"/>
      <c r="P9" s="133"/>
    </row>
    <row r="10" spans="2:16" ht="32.25" customHeight="1" thickBot="1">
      <c r="B10" s="164" t="s">
        <v>134</v>
      </c>
      <c r="C10" s="165"/>
      <c r="D10" s="153">
        <f t="array" ref="D10">NPV(E3,D8:H8)+$C$8</f>
        <v>1401723593.1379874</v>
      </c>
      <c r="E10" s="157"/>
      <c r="F10" s="157"/>
      <c r="G10" s="157"/>
      <c r="H10" s="157"/>
      <c r="I10" s="158"/>
      <c r="O10" s="131"/>
      <c r="P10" s="133"/>
    </row>
    <row r="11" spans="2:16" ht="27.75" customHeight="1">
      <c r="B11" s="166" t="s">
        <v>135</v>
      </c>
      <c r="C11" s="167"/>
      <c r="D11" s="168">
        <f>IF(ISERROR(IRR(C8:H8)),"NO_APLICA",(IRR(C8:H8)))</f>
        <v>0.86339147736784394</v>
      </c>
      <c r="E11" s="169"/>
      <c r="F11" s="170" t="s">
        <v>136</v>
      </c>
      <c r="G11" s="167"/>
      <c r="H11" s="171">
        <f>IF(ISERROR(-C9/AVERAGE(D9:H9)),"NO_APLICA",(-C9/AVERAGE(D9:H9)))</f>
        <v>0.58531190190607729</v>
      </c>
      <c r="I11" s="172" t="s">
        <v>137</v>
      </c>
      <c r="P11" s="135"/>
    </row>
    <row r="12" spans="2:16" ht="13.5" customHeight="1"/>
    <row r="13" spans="2:16" ht="21" customHeight="1">
      <c r="B13" s="214" t="s">
        <v>138</v>
      </c>
      <c r="C13" s="198"/>
      <c r="D13" s="198"/>
      <c r="E13" s="198"/>
      <c r="F13" s="198"/>
      <c r="G13" s="198"/>
      <c r="H13" s="199"/>
    </row>
    <row r="14" spans="2:16" ht="33">
      <c r="B14" s="136" t="str">
        <f>'1'!B2</f>
        <v>NOMBRE DEL PRODUCTO O SERVICIO</v>
      </c>
      <c r="C14" s="136" t="s">
        <v>139</v>
      </c>
      <c r="D14" s="136" t="s">
        <v>140</v>
      </c>
      <c r="E14" s="136" t="s">
        <v>141</v>
      </c>
      <c r="F14" s="136" t="s">
        <v>142</v>
      </c>
      <c r="G14" s="118"/>
      <c r="H14" s="134"/>
      <c r="I14" s="134"/>
      <c r="J14" s="134" t="s">
        <v>143</v>
      </c>
    </row>
    <row r="15" spans="2:16" ht="13">
      <c r="B15" s="118" t="str">
        <f>'1'!B3</f>
        <v>Arrendamiento de vehiculo con conductora (viajes)</v>
      </c>
      <c r="C15" s="137">
        <f>'1'!D3-'1'!D17</f>
        <v>1100</v>
      </c>
      <c r="D15" s="138">
        <f>'1'!F3</f>
        <v>0.98896044158233676</v>
      </c>
      <c r="E15" s="139">
        <f t="shared" ref="E15:E24" si="0">C15*D15</f>
        <v>1087.8564857405704</v>
      </c>
      <c r="F15" s="139">
        <f t="shared" ref="F15:F24" si="1">$E$28*D15</f>
        <v>38268.802645318479</v>
      </c>
      <c r="G15" s="118" t="s">
        <v>144</v>
      </c>
      <c r="H15" s="140">
        <f>'1'!D3</f>
        <v>10000</v>
      </c>
      <c r="I15" s="141">
        <f t="shared" ref="I15:I24" si="2">$B$35*D15</f>
        <v>76537.605290636959</v>
      </c>
      <c r="J15" s="140">
        <f>'1'!D17</f>
        <v>8900</v>
      </c>
    </row>
    <row r="16" spans="2:16" ht="13">
      <c r="B16" s="142" t="str">
        <f>'1'!B4</f>
        <v>Publicidad en la App de marcas para mujeres</v>
      </c>
      <c r="C16" s="137">
        <f>'1'!D4-'1'!D18</f>
        <v>500000</v>
      </c>
      <c r="D16" s="138">
        <f>'1'!F4</f>
        <v>1.1039558417663294E-2</v>
      </c>
      <c r="E16" s="139">
        <f t="shared" si="0"/>
        <v>5519.7792088316473</v>
      </c>
      <c r="F16" s="139">
        <f t="shared" si="1"/>
        <v>427.18663418029928</v>
      </c>
      <c r="G16" s="118" t="str">
        <f t="shared" ref="G16:G25" si="3">G15</f>
        <v>UNIDADES</v>
      </c>
      <c r="H16" s="140">
        <f>'1'!D4</f>
        <v>2000000</v>
      </c>
      <c r="I16" s="141">
        <f t="shared" si="2"/>
        <v>854.37326836059856</v>
      </c>
      <c r="J16" s="140">
        <f>'1'!D18</f>
        <v>1500000</v>
      </c>
    </row>
    <row r="17" spans="1:26" ht="39.75" hidden="1" customHeight="1">
      <c r="B17" s="142">
        <f>'1'!B5</f>
        <v>0</v>
      </c>
      <c r="C17" s="137">
        <f>'1'!D5-'1'!D19</f>
        <v>0</v>
      </c>
      <c r="D17" s="138">
        <f>'1'!F5</f>
        <v>0</v>
      </c>
      <c r="E17" s="139">
        <f t="shared" si="0"/>
        <v>0</v>
      </c>
      <c r="F17" s="139">
        <f t="shared" si="1"/>
        <v>0</v>
      </c>
      <c r="G17" s="118" t="str">
        <f t="shared" si="3"/>
        <v>UNIDADES</v>
      </c>
      <c r="H17" s="140">
        <f>'1'!D5</f>
        <v>0</v>
      </c>
      <c r="I17" s="141">
        <f t="shared" si="2"/>
        <v>0</v>
      </c>
      <c r="J17" s="140">
        <f>'1'!D19</f>
        <v>0</v>
      </c>
    </row>
    <row r="18" spans="1:26" ht="39.75" hidden="1" customHeight="1">
      <c r="B18" s="142">
        <f>'1'!B6</f>
        <v>0</v>
      </c>
      <c r="C18" s="137">
        <f>'1'!D6-'1'!D20</f>
        <v>0</v>
      </c>
      <c r="D18" s="138">
        <f>'1'!F6</f>
        <v>0</v>
      </c>
      <c r="E18" s="139">
        <f t="shared" si="0"/>
        <v>0</v>
      </c>
      <c r="F18" s="139">
        <f t="shared" si="1"/>
        <v>0</v>
      </c>
      <c r="G18" s="118" t="str">
        <f t="shared" si="3"/>
        <v>UNIDADES</v>
      </c>
      <c r="H18" s="140">
        <f>'1'!D6</f>
        <v>0</v>
      </c>
      <c r="I18" s="141">
        <f t="shared" si="2"/>
        <v>0</v>
      </c>
      <c r="J18" s="140">
        <f>'1'!D20</f>
        <v>0</v>
      </c>
    </row>
    <row r="19" spans="1:26" ht="39.75" hidden="1" customHeight="1">
      <c r="B19" s="142">
        <f>'1'!B7</f>
        <v>0</v>
      </c>
      <c r="C19" s="137">
        <f>'1'!D7-'1'!D21</f>
        <v>0</v>
      </c>
      <c r="D19" s="138">
        <f>'1'!F7</f>
        <v>0</v>
      </c>
      <c r="E19" s="139">
        <f t="shared" si="0"/>
        <v>0</v>
      </c>
      <c r="F19" s="139">
        <f t="shared" si="1"/>
        <v>0</v>
      </c>
      <c r="G19" s="118" t="str">
        <f t="shared" si="3"/>
        <v>UNIDADES</v>
      </c>
      <c r="H19" s="140">
        <f>'1'!D7</f>
        <v>0</v>
      </c>
      <c r="I19" s="141">
        <f t="shared" si="2"/>
        <v>0</v>
      </c>
      <c r="J19" s="140">
        <f>'1'!D21</f>
        <v>0</v>
      </c>
    </row>
    <row r="20" spans="1:26" ht="39.75" hidden="1" customHeight="1">
      <c r="B20" s="142">
        <f>'1'!B8</f>
        <v>0</v>
      </c>
      <c r="C20" s="137">
        <f>'1'!D8-'1'!D22</f>
        <v>2023</v>
      </c>
      <c r="D20" s="138">
        <f>'1'!F8</f>
        <v>0</v>
      </c>
      <c r="E20" s="139">
        <f t="shared" si="0"/>
        <v>0</v>
      </c>
      <c r="F20" s="139">
        <f t="shared" si="1"/>
        <v>0</v>
      </c>
      <c r="G20" s="118" t="str">
        <f t="shared" si="3"/>
        <v>UNIDADES</v>
      </c>
      <c r="H20" s="140">
        <f>'1'!D8</f>
        <v>2023</v>
      </c>
      <c r="I20" s="141">
        <f t="shared" si="2"/>
        <v>0</v>
      </c>
      <c r="J20" s="140">
        <f>'1'!D22</f>
        <v>0</v>
      </c>
    </row>
    <row r="21" spans="1:26" ht="39.75" hidden="1" customHeight="1">
      <c r="B21" s="142">
        <f>'1'!B9</f>
        <v>0</v>
      </c>
      <c r="C21" s="137">
        <f>'1'!D9-'1'!D23</f>
        <v>0</v>
      </c>
      <c r="D21" s="138">
        <f>'1'!F9</f>
        <v>0</v>
      </c>
      <c r="E21" s="139">
        <f t="shared" si="0"/>
        <v>0</v>
      </c>
      <c r="F21" s="139">
        <f t="shared" si="1"/>
        <v>0</v>
      </c>
      <c r="G21" s="118" t="str">
        <f t="shared" si="3"/>
        <v>UNIDADES</v>
      </c>
      <c r="H21" s="140">
        <f>'1'!D9</f>
        <v>0</v>
      </c>
      <c r="I21" s="141">
        <f t="shared" si="2"/>
        <v>0</v>
      </c>
      <c r="J21" s="140">
        <f>'1'!D23</f>
        <v>0</v>
      </c>
    </row>
    <row r="22" spans="1:26" ht="39.75" hidden="1" customHeight="1">
      <c r="B22" s="142">
        <f>'1'!B10</f>
        <v>0</v>
      </c>
      <c r="C22" s="137">
        <f>'1'!D10-'1'!D24</f>
        <v>0</v>
      </c>
      <c r="D22" s="138">
        <f>'1'!F10</f>
        <v>0</v>
      </c>
      <c r="E22" s="139">
        <f t="shared" si="0"/>
        <v>0</v>
      </c>
      <c r="F22" s="139">
        <f t="shared" si="1"/>
        <v>0</v>
      </c>
      <c r="G22" s="118" t="str">
        <f t="shared" si="3"/>
        <v>UNIDADES</v>
      </c>
      <c r="H22" s="140">
        <f>'1'!D10</f>
        <v>0</v>
      </c>
      <c r="I22" s="141">
        <f t="shared" si="2"/>
        <v>0</v>
      </c>
      <c r="J22" s="140">
        <f>'1'!D24</f>
        <v>0</v>
      </c>
    </row>
    <row r="23" spans="1:26" ht="39.75" hidden="1" customHeight="1">
      <c r="B23" s="142">
        <f>'1'!B11</f>
        <v>0</v>
      </c>
      <c r="C23" s="137">
        <f>'1'!D11-'1'!D25</f>
        <v>0</v>
      </c>
      <c r="D23" s="138">
        <f>'1'!F11</f>
        <v>0</v>
      </c>
      <c r="E23" s="139">
        <f t="shared" si="0"/>
        <v>0</v>
      </c>
      <c r="F23" s="139">
        <f t="shared" si="1"/>
        <v>0</v>
      </c>
      <c r="G23" s="118" t="str">
        <f t="shared" si="3"/>
        <v>UNIDADES</v>
      </c>
      <c r="H23" s="140">
        <f>'1'!D11</f>
        <v>0</v>
      </c>
      <c r="I23" s="141">
        <f t="shared" si="2"/>
        <v>0</v>
      </c>
      <c r="J23" s="140">
        <f>'1'!D25</f>
        <v>0</v>
      </c>
    </row>
    <row r="24" spans="1:26" ht="39.75" hidden="1" customHeight="1">
      <c r="B24" s="118">
        <f>'1'!B12</f>
        <v>0</v>
      </c>
      <c r="C24" s="137">
        <f>'1'!D12-'1'!D26</f>
        <v>0</v>
      </c>
      <c r="D24" s="138">
        <f>'1'!F12</f>
        <v>0</v>
      </c>
      <c r="E24" s="139">
        <f t="shared" si="0"/>
        <v>0</v>
      </c>
      <c r="F24" s="139">
        <f t="shared" si="1"/>
        <v>0</v>
      </c>
      <c r="G24" s="118" t="str">
        <f t="shared" si="3"/>
        <v>UNIDADES</v>
      </c>
      <c r="H24" s="140">
        <f>'1'!D12</f>
        <v>0</v>
      </c>
      <c r="I24" s="141">
        <f t="shared" si="2"/>
        <v>0</v>
      </c>
      <c r="J24" s="140">
        <f>'1'!D26</f>
        <v>0</v>
      </c>
    </row>
    <row r="25" spans="1:26" ht="23">
      <c r="B25" s="118"/>
      <c r="C25" s="137"/>
      <c r="D25" s="138"/>
      <c r="E25" s="139"/>
      <c r="F25" s="143">
        <f>SUM(F15:F24)</f>
        <v>38695.989279498775</v>
      </c>
      <c r="G25" s="118" t="str">
        <f t="shared" si="3"/>
        <v>UNIDADES</v>
      </c>
      <c r="H25" s="140"/>
      <c r="I25" s="141"/>
      <c r="J25" s="140"/>
    </row>
    <row r="26" spans="1:26" ht="39.75" hidden="1" customHeight="1">
      <c r="C26" s="112"/>
      <c r="D26" s="144"/>
      <c r="E26" s="112"/>
      <c r="F26" s="145"/>
      <c r="H26" s="140"/>
      <c r="I26" s="141"/>
      <c r="J26" s="140"/>
    </row>
    <row r="27" spans="1:26" ht="23">
      <c r="B27" s="202" t="s">
        <v>145</v>
      </c>
      <c r="C27" s="194"/>
      <c r="D27" s="194"/>
      <c r="E27" s="143">
        <f>SUM(E15:E24)</f>
        <v>6607.6356945722182</v>
      </c>
      <c r="H27" s="134"/>
      <c r="I27" s="134"/>
      <c r="J27" s="134"/>
    </row>
    <row r="28" spans="1:26" ht="23">
      <c r="B28" s="202" t="s">
        <v>146</v>
      </c>
      <c r="C28" s="194"/>
      <c r="D28" s="194"/>
      <c r="E28" s="146">
        <f>IF(E27=0,0,('2'!C23+'2'!F31+'2'!C25)/'5'!E27)</f>
        <v>38695.989279498775</v>
      </c>
      <c r="F28" s="118" t="s">
        <v>144</v>
      </c>
      <c r="H28" s="147"/>
    </row>
    <row r="29" spans="1:26" ht="23">
      <c r="B29" s="203" t="s">
        <v>147</v>
      </c>
      <c r="C29" s="194"/>
      <c r="D29" s="194"/>
      <c r="E29" s="143">
        <f>E49</f>
        <v>1237061294.8137834</v>
      </c>
    </row>
    <row r="30" spans="1:26" ht="13.5" customHeight="1">
      <c r="B30" s="148"/>
      <c r="C30" s="148"/>
      <c r="D30" s="148"/>
      <c r="E30" s="148"/>
      <c r="F30" s="148"/>
      <c r="G30" s="148"/>
    </row>
    <row r="31" spans="1:26" ht="13.5" customHeight="1">
      <c r="A31" s="134"/>
      <c r="B31" s="13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row>
    <row r="32" spans="1:26" ht="13.5" customHeight="1">
      <c r="A32" s="134"/>
      <c r="B32" s="134"/>
      <c r="C32" s="134" t="s">
        <v>148</v>
      </c>
      <c r="D32" s="134" t="s">
        <v>149</v>
      </c>
      <c r="E32" s="134" t="s">
        <v>150</v>
      </c>
      <c r="F32" s="134" t="s">
        <v>151</v>
      </c>
      <c r="G32" s="134"/>
      <c r="H32" s="134"/>
      <c r="I32" s="134"/>
      <c r="J32" s="134"/>
      <c r="K32" s="134"/>
      <c r="L32" s="134"/>
      <c r="M32" s="134"/>
      <c r="N32" s="134"/>
      <c r="O32" s="134"/>
      <c r="P32" s="134"/>
      <c r="Q32" s="134"/>
      <c r="R32" s="134"/>
      <c r="S32" s="134"/>
      <c r="T32" s="134"/>
      <c r="U32" s="134"/>
      <c r="V32" s="134"/>
      <c r="W32" s="134"/>
      <c r="X32" s="134"/>
      <c r="Y32" s="134"/>
      <c r="Z32" s="134"/>
    </row>
    <row r="33" spans="1:26" ht="13.5" customHeight="1">
      <c r="A33" s="134"/>
      <c r="B33" s="134">
        <v>0</v>
      </c>
      <c r="C33" s="140">
        <f>'2'!C25+'2'!F31+'2'!C23</f>
        <v>255689000</v>
      </c>
      <c r="D33" s="134">
        <f>0</f>
        <v>0</v>
      </c>
      <c r="E33" s="134">
        <v>0</v>
      </c>
      <c r="F33" s="140">
        <f t="shared" ref="F33:F35" si="4">C33+E33</f>
        <v>255689000</v>
      </c>
      <c r="G33" s="134"/>
      <c r="H33" s="134"/>
      <c r="I33" s="134"/>
      <c r="J33" s="134"/>
      <c r="K33" s="134"/>
      <c r="L33" s="134"/>
      <c r="M33" s="134"/>
      <c r="N33" s="134"/>
      <c r="O33" s="134"/>
      <c r="P33" s="134"/>
      <c r="Q33" s="134"/>
      <c r="R33" s="134"/>
      <c r="S33" s="134"/>
      <c r="T33" s="134"/>
      <c r="U33" s="134"/>
      <c r="V33" s="134"/>
      <c r="W33" s="134"/>
      <c r="X33" s="134"/>
      <c r="Y33" s="134"/>
      <c r="Z33" s="134"/>
    </row>
    <row r="34" spans="1:26" ht="13.5" customHeight="1">
      <c r="A34" s="134"/>
      <c r="B34" s="141">
        <f>F25</f>
        <v>38695.989279498775</v>
      </c>
      <c r="C34" s="140">
        <f t="shared" ref="C34:C35" si="5">C33</f>
        <v>255689000</v>
      </c>
      <c r="D34" s="140">
        <f>SUMPRODUCT(F15:F24,H15:H24)</f>
        <v>1237061294.8137834</v>
      </c>
      <c r="E34" s="140">
        <f>SUMPRODUCT(F15:F24,J15:J24)</f>
        <v>981372294.81378341</v>
      </c>
      <c r="F34" s="140">
        <f t="shared" si="4"/>
        <v>1237061294.8137834</v>
      </c>
      <c r="G34" s="134"/>
      <c r="H34" s="134"/>
      <c r="I34" s="134"/>
      <c r="J34" s="134"/>
      <c r="K34" s="134"/>
      <c r="L34" s="134"/>
      <c r="M34" s="134"/>
      <c r="N34" s="134"/>
      <c r="O34" s="134"/>
      <c r="P34" s="134"/>
      <c r="Q34" s="134"/>
      <c r="R34" s="134"/>
      <c r="S34" s="134"/>
      <c r="T34" s="134"/>
      <c r="U34" s="134"/>
      <c r="V34" s="134"/>
      <c r="W34" s="134"/>
      <c r="X34" s="134"/>
      <c r="Y34" s="134"/>
      <c r="Z34" s="134"/>
    </row>
    <row r="35" spans="1:26" ht="13.5" customHeight="1">
      <c r="A35" s="134"/>
      <c r="B35" s="141">
        <f>B34*2</f>
        <v>77391.978558997551</v>
      </c>
      <c r="C35" s="140">
        <f t="shared" si="5"/>
        <v>255689000</v>
      </c>
      <c r="D35" s="140">
        <f t="shared" ref="D35:E35" si="6">SUMPRODUCT(H15:H24,I15:I24)</f>
        <v>2474122589.6275668</v>
      </c>
      <c r="E35" s="140">
        <f t="shared" si="6"/>
        <v>1962744589.6275668</v>
      </c>
      <c r="F35" s="140">
        <f t="shared" si="4"/>
        <v>2218433589.6275668</v>
      </c>
      <c r="G35" s="134"/>
      <c r="H35" s="134"/>
      <c r="I35" s="134"/>
      <c r="J35" s="134"/>
      <c r="K35" s="134"/>
      <c r="L35" s="134"/>
      <c r="M35" s="134"/>
      <c r="N35" s="134"/>
      <c r="O35" s="134"/>
      <c r="P35" s="134"/>
      <c r="Q35" s="134"/>
      <c r="R35" s="134"/>
      <c r="S35" s="134"/>
      <c r="T35" s="134"/>
      <c r="U35" s="134"/>
      <c r="V35" s="134"/>
      <c r="W35" s="134"/>
      <c r="X35" s="134"/>
      <c r="Y35" s="134"/>
      <c r="Z35" s="134"/>
    </row>
    <row r="36" spans="1:26" ht="13.5" customHeight="1">
      <c r="A36" s="134"/>
      <c r="B36" s="134"/>
      <c r="C36" s="140"/>
      <c r="D36" s="134"/>
      <c r="E36" s="134"/>
      <c r="F36" s="134"/>
      <c r="G36" s="134"/>
      <c r="H36" s="134"/>
      <c r="I36" s="134"/>
      <c r="J36" s="134"/>
      <c r="K36" s="134"/>
      <c r="L36" s="134"/>
      <c r="M36" s="134"/>
      <c r="N36" s="134"/>
      <c r="O36" s="134"/>
      <c r="P36" s="134"/>
      <c r="Q36" s="134"/>
      <c r="R36" s="134"/>
      <c r="S36" s="134"/>
      <c r="T36" s="134"/>
      <c r="U36" s="134"/>
      <c r="V36" s="134"/>
      <c r="W36" s="134"/>
      <c r="X36" s="134"/>
      <c r="Y36" s="134"/>
      <c r="Z36" s="134"/>
    </row>
    <row r="37" spans="1:26" ht="13.5" customHeight="1">
      <c r="A37" s="134"/>
      <c r="B37" s="134"/>
      <c r="C37" s="140"/>
      <c r="D37" s="134"/>
      <c r="E37" s="134"/>
      <c r="F37" s="134"/>
      <c r="G37" s="134"/>
      <c r="H37" s="134"/>
      <c r="I37" s="134"/>
      <c r="J37" s="134"/>
      <c r="K37" s="134"/>
      <c r="L37" s="134"/>
      <c r="M37" s="134"/>
      <c r="N37" s="134"/>
      <c r="O37" s="134"/>
      <c r="P37" s="134"/>
      <c r="Q37" s="134"/>
      <c r="R37" s="134"/>
      <c r="S37" s="134"/>
      <c r="T37" s="134"/>
      <c r="U37" s="134"/>
      <c r="V37" s="134"/>
      <c r="W37" s="134"/>
      <c r="X37" s="134"/>
      <c r="Y37" s="134"/>
      <c r="Z37" s="134"/>
    </row>
    <row r="38" spans="1:26" ht="13.5" customHeight="1">
      <c r="A38" s="134"/>
      <c r="B38" s="134"/>
      <c r="C38" s="149" t="s">
        <v>152</v>
      </c>
      <c r="D38" s="134" t="s">
        <v>144</v>
      </c>
      <c r="E38" s="134" t="s">
        <v>153</v>
      </c>
      <c r="F38" s="134"/>
      <c r="G38" s="134"/>
      <c r="H38" s="134"/>
      <c r="I38" s="134"/>
      <c r="J38" s="134"/>
      <c r="K38" s="134"/>
      <c r="L38" s="134"/>
      <c r="M38" s="134"/>
      <c r="N38" s="134"/>
      <c r="O38" s="134"/>
      <c r="P38" s="134"/>
      <c r="Q38" s="134"/>
      <c r="R38" s="134"/>
      <c r="S38" s="134"/>
      <c r="T38" s="134"/>
      <c r="U38" s="134"/>
      <c r="V38" s="134"/>
      <c r="W38" s="134"/>
      <c r="X38" s="134"/>
      <c r="Y38" s="134"/>
      <c r="Z38" s="134"/>
    </row>
    <row r="39" spans="1:26" ht="13.5" customHeight="1">
      <c r="A39" s="134"/>
      <c r="B39" s="134">
        <v>1</v>
      </c>
      <c r="C39" s="140">
        <f>'1'!D3</f>
        <v>10000</v>
      </c>
      <c r="D39" s="141">
        <f t="shared" ref="D39:D48" si="7">F15</f>
        <v>38268.802645318479</v>
      </c>
      <c r="E39" s="134">
        <f t="shared" ref="E39:E48" si="8">C39*D39</f>
        <v>382688026.45318478</v>
      </c>
      <c r="F39" s="134"/>
      <c r="G39" s="134"/>
      <c r="H39" s="134"/>
      <c r="I39" s="134"/>
      <c r="J39" s="134"/>
      <c r="K39" s="134"/>
      <c r="L39" s="134"/>
      <c r="M39" s="134"/>
      <c r="N39" s="134"/>
      <c r="O39" s="134"/>
      <c r="P39" s="134"/>
      <c r="Q39" s="134"/>
      <c r="R39" s="134"/>
      <c r="S39" s="134"/>
      <c r="T39" s="134"/>
      <c r="U39" s="134"/>
      <c r="V39" s="134"/>
      <c r="W39" s="134"/>
      <c r="X39" s="134"/>
      <c r="Y39" s="134"/>
      <c r="Z39" s="134"/>
    </row>
    <row r="40" spans="1:26" ht="13.5" customHeight="1">
      <c r="A40" s="134"/>
      <c r="B40" s="134">
        <f t="shared" ref="B40:B48" si="9">B39+1</f>
        <v>2</v>
      </c>
      <c r="C40" s="140">
        <f>'1'!D4</f>
        <v>2000000</v>
      </c>
      <c r="D40" s="141">
        <f t="shared" si="7"/>
        <v>427.18663418029928</v>
      </c>
      <c r="E40" s="134">
        <f t="shared" si="8"/>
        <v>854373268.36059856</v>
      </c>
      <c r="F40" s="134"/>
      <c r="G40" s="134"/>
      <c r="H40" s="134"/>
      <c r="I40" s="134"/>
      <c r="J40" s="134"/>
      <c r="K40" s="134"/>
      <c r="L40" s="134"/>
      <c r="M40" s="134"/>
      <c r="N40" s="134"/>
      <c r="O40" s="134"/>
      <c r="P40" s="134"/>
      <c r="Q40" s="134"/>
      <c r="R40" s="134"/>
      <c r="S40" s="134"/>
      <c r="T40" s="134"/>
      <c r="U40" s="134"/>
      <c r="V40" s="134"/>
      <c r="W40" s="134"/>
      <c r="X40" s="134"/>
      <c r="Y40" s="134"/>
      <c r="Z40" s="134"/>
    </row>
    <row r="41" spans="1:26" ht="13.5" customHeight="1">
      <c r="A41" s="134"/>
      <c r="B41" s="134">
        <f t="shared" si="9"/>
        <v>3</v>
      </c>
      <c r="C41" s="140">
        <f>'1'!D5</f>
        <v>0</v>
      </c>
      <c r="D41" s="141">
        <f t="shared" si="7"/>
        <v>0</v>
      </c>
      <c r="E41" s="134">
        <f t="shared" si="8"/>
        <v>0</v>
      </c>
      <c r="F41" s="134"/>
      <c r="G41" s="134"/>
      <c r="H41" s="134"/>
      <c r="I41" s="134"/>
      <c r="J41" s="134"/>
      <c r="K41" s="134"/>
      <c r="L41" s="134"/>
      <c r="M41" s="134"/>
      <c r="N41" s="134"/>
      <c r="O41" s="134"/>
      <c r="P41" s="134"/>
      <c r="Q41" s="134"/>
      <c r="R41" s="134"/>
      <c r="S41" s="134"/>
      <c r="T41" s="134"/>
      <c r="U41" s="134"/>
      <c r="V41" s="134"/>
      <c r="W41" s="134"/>
      <c r="X41" s="134"/>
      <c r="Y41" s="134"/>
      <c r="Z41" s="134"/>
    </row>
    <row r="42" spans="1:26" ht="13.5" customHeight="1">
      <c r="A42" s="134"/>
      <c r="B42" s="134">
        <f t="shared" si="9"/>
        <v>4</v>
      </c>
      <c r="C42" s="140">
        <f>'1'!D6</f>
        <v>0</v>
      </c>
      <c r="D42" s="141">
        <f t="shared" si="7"/>
        <v>0</v>
      </c>
      <c r="E42" s="134">
        <f t="shared" si="8"/>
        <v>0</v>
      </c>
      <c r="F42" s="134"/>
      <c r="G42" s="134"/>
      <c r="H42" s="134"/>
      <c r="I42" s="134"/>
      <c r="J42" s="134"/>
      <c r="K42" s="134"/>
      <c r="L42" s="134"/>
      <c r="M42" s="134"/>
      <c r="N42" s="134"/>
      <c r="O42" s="134"/>
      <c r="P42" s="134"/>
      <c r="Q42" s="134"/>
      <c r="R42" s="134"/>
      <c r="S42" s="134"/>
      <c r="T42" s="134"/>
      <c r="U42" s="134"/>
      <c r="V42" s="134"/>
      <c r="W42" s="134"/>
      <c r="X42" s="134"/>
      <c r="Y42" s="134"/>
      <c r="Z42" s="134"/>
    </row>
    <row r="43" spans="1:26" ht="13.5" customHeight="1">
      <c r="A43" s="134"/>
      <c r="B43" s="134">
        <f t="shared" si="9"/>
        <v>5</v>
      </c>
      <c r="C43" s="140">
        <f>'1'!D7</f>
        <v>0</v>
      </c>
      <c r="D43" s="141">
        <f t="shared" si="7"/>
        <v>0</v>
      </c>
      <c r="E43" s="134">
        <f t="shared" si="8"/>
        <v>0</v>
      </c>
      <c r="F43" s="134"/>
      <c r="G43" s="134"/>
      <c r="H43" s="134"/>
      <c r="I43" s="134"/>
      <c r="J43" s="134"/>
      <c r="K43" s="134"/>
      <c r="L43" s="134"/>
      <c r="M43" s="134"/>
      <c r="N43" s="134"/>
      <c r="O43" s="134"/>
      <c r="P43" s="134"/>
      <c r="Q43" s="134"/>
      <c r="R43" s="134"/>
      <c r="S43" s="134"/>
      <c r="T43" s="134"/>
      <c r="U43" s="134"/>
      <c r="V43" s="134"/>
      <c r="W43" s="134"/>
      <c r="X43" s="134"/>
      <c r="Y43" s="134"/>
      <c r="Z43" s="134"/>
    </row>
    <row r="44" spans="1:26" ht="13.5" customHeight="1">
      <c r="A44" s="134"/>
      <c r="B44" s="134">
        <f t="shared" si="9"/>
        <v>6</v>
      </c>
      <c r="C44" s="140">
        <f>'1'!D8</f>
        <v>2023</v>
      </c>
      <c r="D44" s="141">
        <f t="shared" si="7"/>
        <v>0</v>
      </c>
      <c r="E44" s="134">
        <f t="shared" si="8"/>
        <v>0</v>
      </c>
      <c r="F44" s="134"/>
      <c r="G44" s="134"/>
      <c r="H44" s="134"/>
      <c r="I44" s="134"/>
      <c r="J44" s="134"/>
      <c r="K44" s="134"/>
      <c r="L44" s="134"/>
      <c r="M44" s="134"/>
      <c r="N44" s="134"/>
      <c r="O44" s="134"/>
      <c r="P44" s="134"/>
      <c r="Q44" s="134"/>
      <c r="R44" s="134"/>
      <c r="S44" s="134"/>
      <c r="T44" s="134"/>
      <c r="U44" s="134"/>
      <c r="V44" s="134"/>
      <c r="W44" s="134"/>
      <c r="X44" s="134"/>
      <c r="Y44" s="134"/>
      <c r="Z44" s="134"/>
    </row>
    <row r="45" spans="1:26" ht="13.5" customHeight="1">
      <c r="A45" s="134"/>
      <c r="B45" s="134">
        <f t="shared" si="9"/>
        <v>7</v>
      </c>
      <c r="C45" s="140">
        <f>'1'!D9</f>
        <v>0</v>
      </c>
      <c r="D45" s="141">
        <f t="shared" si="7"/>
        <v>0</v>
      </c>
      <c r="E45" s="134">
        <f t="shared" si="8"/>
        <v>0</v>
      </c>
      <c r="F45" s="134"/>
      <c r="G45" s="134"/>
      <c r="H45" s="134"/>
      <c r="I45" s="134"/>
      <c r="J45" s="134"/>
      <c r="K45" s="134"/>
      <c r="L45" s="134"/>
      <c r="M45" s="134"/>
      <c r="N45" s="134"/>
      <c r="O45" s="134"/>
      <c r="P45" s="134"/>
      <c r="Q45" s="134"/>
      <c r="R45" s="134"/>
      <c r="S45" s="134"/>
      <c r="T45" s="134"/>
      <c r="U45" s="134"/>
      <c r="V45" s="134"/>
      <c r="W45" s="134"/>
      <c r="X45" s="134"/>
      <c r="Y45" s="134"/>
      <c r="Z45" s="134"/>
    </row>
    <row r="46" spans="1:26" ht="13.5" customHeight="1">
      <c r="A46" s="134"/>
      <c r="B46" s="134">
        <f t="shared" si="9"/>
        <v>8</v>
      </c>
      <c r="C46" s="140">
        <f>'1'!D10</f>
        <v>0</v>
      </c>
      <c r="D46" s="141">
        <f t="shared" si="7"/>
        <v>0</v>
      </c>
      <c r="E46" s="134">
        <f t="shared" si="8"/>
        <v>0</v>
      </c>
      <c r="F46" s="134"/>
      <c r="G46" s="134"/>
      <c r="H46" s="134"/>
      <c r="I46" s="134"/>
      <c r="J46" s="134"/>
      <c r="K46" s="134"/>
      <c r="L46" s="134"/>
      <c r="M46" s="134"/>
      <c r="N46" s="134"/>
      <c r="O46" s="134"/>
      <c r="P46" s="134"/>
      <c r="Q46" s="134"/>
      <c r="R46" s="134"/>
      <c r="S46" s="134"/>
      <c r="T46" s="134"/>
      <c r="U46" s="134"/>
      <c r="V46" s="134"/>
      <c r="W46" s="134"/>
      <c r="X46" s="134"/>
      <c r="Y46" s="134"/>
      <c r="Z46" s="134"/>
    </row>
    <row r="47" spans="1:26" ht="13.5" customHeight="1">
      <c r="A47" s="134"/>
      <c r="B47" s="134">
        <f t="shared" si="9"/>
        <v>9</v>
      </c>
      <c r="C47" s="140">
        <f>'1'!D11</f>
        <v>0</v>
      </c>
      <c r="D47" s="141">
        <f t="shared" si="7"/>
        <v>0</v>
      </c>
      <c r="E47" s="134">
        <f t="shared" si="8"/>
        <v>0</v>
      </c>
      <c r="F47" s="134"/>
      <c r="G47" s="134"/>
      <c r="H47" s="134"/>
      <c r="I47" s="134"/>
      <c r="J47" s="134"/>
      <c r="K47" s="134"/>
      <c r="L47" s="134"/>
      <c r="M47" s="134"/>
      <c r="N47" s="134"/>
      <c r="O47" s="134"/>
      <c r="P47" s="134"/>
      <c r="Q47" s="134"/>
      <c r="R47" s="134"/>
      <c r="S47" s="134"/>
      <c r="T47" s="134"/>
      <c r="U47" s="134"/>
      <c r="V47" s="134"/>
      <c r="W47" s="134"/>
      <c r="X47" s="134"/>
      <c r="Y47" s="134"/>
      <c r="Z47" s="134"/>
    </row>
    <row r="48" spans="1:26" ht="13.5" customHeight="1">
      <c r="A48" s="134"/>
      <c r="B48" s="134">
        <f t="shared" si="9"/>
        <v>10</v>
      </c>
      <c r="C48" s="140">
        <f>'1'!D12</f>
        <v>0</v>
      </c>
      <c r="D48" s="141">
        <f t="shared" si="7"/>
        <v>0</v>
      </c>
      <c r="E48" s="134">
        <f t="shared" si="8"/>
        <v>0</v>
      </c>
      <c r="F48" s="134"/>
      <c r="G48" s="134"/>
      <c r="H48" s="134"/>
      <c r="I48" s="134"/>
      <c r="J48" s="134"/>
      <c r="K48" s="134"/>
      <c r="L48" s="134"/>
      <c r="M48" s="134"/>
      <c r="N48" s="134"/>
      <c r="O48" s="134"/>
      <c r="P48" s="134"/>
      <c r="Q48" s="134"/>
      <c r="R48" s="134"/>
      <c r="S48" s="134"/>
      <c r="T48" s="134"/>
      <c r="U48" s="134"/>
      <c r="V48" s="134"/>
      <c r="W48" s="134"/>
      <c r="X48" s="134"/>
      <c r="Y48" s="134"/>
      <c r="Z48" s="134"/>
    </row>
    <row r="49" spans="1:26" ht="13.5" customHeight="1">
      <c r="A49" s="134"/>
      <c r="B49" s="134"/>
      <c r="C49" s="140"/>
      <c r="D49" s="134"/>
      <c r="E49" s="150">
        <f>SUM(E39:E48)</f>
        <v>1237061294.8137834</v>
      </c>
      <c r="F49" s="134"/>
      <c r="G49" s="134"/>
      <c r="H49" s="134"/>
      <c r="I49" s="134"/>
      <c r="J49" s="134"/>
      <c r="K49" s="134"/>
      <c r="L49" s="134"/>
      <c r="M49" s="134"/>
      <c r="N49" s="134"/>
      <c r="O49" s="134"/>
      <c r="P49" s="134"/>
      <c r="Q49" s="134"/>
      <c r="R49" s="134"/>
      <c r="S49" s="134"/>
      <c r="T49" s="134"/>
      <c r="U49" s="134"/>
      <c r="V49" s="134"/>
      <c r="W49" s="134"/>
      <c r="X49" s="134"/>
      <c r="Y49" s="134"/>
      <c r="Z49" s="134"/>
    </row>
    <row r="50" spans="1:26" ht="13.5" customHeight="1">
      <c r="A50" s="134"/>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row>
    <row r="51" spans="1:26" ht="13.5" customHeight="1">
      <c r="A51" s="134"/>
      <c r="B51" s="134"/>
      <c r="C51" s="140"/>
      <c r="D51" s="134"/>
      <c r="E51" s="134"/>
      <c r="F51" s="134"/>
      <c r="G51" s="134"/>
      <c r="H51" s="134"/>
      <c r="I51" s="134"/>
      <c r="J51" s="134"/>
      <c r="K51" s="134"/>
      <c r="L51" s="134"/>
      <c r="M51" s="134"/>
      <c r="N51" s="134"/>
      <c r="O51" s="134"/>
      <c r="P51" s="134"/>
      <c r="Q51" s="134"/>
      <c r="R51" s="134"/>
      <c r="S51" s="134"/>
      <c r="T51" s="134"/>
      <c r="U51" s="134"/>
      <c r="V51" s="134"/>
      <c r="W51" s="134"/>
      <c r="X51" s="134"/>
      <c r="Y51" s="134"/>
      <c r="Z51" s="134"/>
    </row>
    <row r="52" spans="1:26" ht="13.5" customHeight="1">
      <c r="A52" s="134"/>
      <c r="B52" s="204"/>
      <c r="C52" s="194"/>
      <c r="D52" s="194"/>
      <c r="E52" s="134"/>
      <c r="F52" s="134"/>
      <c r="G52" s="134" t="s">
        <v>154</v>
      </c>
      <c r="H52" s="151">
        <f>'4'!B32/'4'!B27</f>
        <v>0.67714944483156614</v>
      </c>
      <c r="I52" s="134"/>
      <c r="J52" s="134"/>
      <c r="K52" s="134"/>
      <c r="L52" s="134"/>
      <c r="M52" s="134"/>
      <c r="N52" s="134"/>
      <c r="O52" s="134"/>
      <c r="P52" s="134"/>
      <c r="Q52" s="134"/>
      <c r="R52" s="134"/>
      <c r="S52" s="134"/>
      <c r="T52" s="134"/>
      <c r="U52" s="134"/>
      <c r="V52" s="134"/>
      <c r="W52" s="134"/>
      <c r="X52" s="134"/>
      <c r="Y52" s="134"/>
      <c r="Z52" s="134"/>
    </row>
    <row r="53" spans="1:26" ht="13.5" customHeight="1">
      <c r="A53" s="134"/>
      <c r="B53" s="134"/>
      <c r="C53" s="140"/>
      <c r="D53" s="134"/>
      <c r="E53" s="134"/>
      <c r="F53" s="134"/>
      <c r="G53" s="134" t="s">
        <v>155</v>
      </c>
      <c r="H53" s="151">
        <f>'4'!B36/'4'!B27</f>
        <v>0.32285055516843381</v>
      </c>
      <c r="I53" s="134"/>
      <c r="J53" s="134"/>
      <c r="K53" s="134"/>
      <c r="L53" s="134"/>
      <c r="M53" s="134"/>
      <c r="N53" s="134"/>
      <c r="O53" s="134"/>
      <c r="P53" s="134"/>
      <c r="Q53" s="134"/>
      <c r="R53" s="134"/>
      <c r="S53" s="134"/>
      <c r="T53" s="134"/>
      <c r="U53" s="134"/>
      <c r="V53" s="134"/>
      <c r="W53" s="134"/>
      <c r="X53" s="134"/>
      <c r="Y53" s="134"/>
      <c r="Z53" s="134"/>
    </row>
    <row r="54" spans="1:26" ht="13.5" customHeight="1">
      <c r="A54" s="134"/>
      <c r="B54" s="134"/>
      <c r="C54" s="134"/>
      <c r="D54" s="134"/>
      <c r="E54" s="134"/>
      <c r="F54" s="134"/>
      <c r="G54" s="134" t="s">
        <v>156</v>
      </c>
      <c r="H54" s="152">
        <f>'1'!AB7</f>
        <v>0.35</v>
      </c>
      <c r="I54" s="134"/>
      <c r="J54" s="134"/>
      <c r="K54" s="134"/>
      <c r="L54" s="134"/>
      <c r="M54" s="134"/>
      <c r="N54" s="134"/>
      <c r="O54" s="134"/>
      <c r="P54" s="134"/>
      <c r="Q54" s="134"/>
      <c r="R54" s="134"/>
      <c r="S54" s="134"/>
      <c r="T54" s="134"/>
      <c r="U54" s="134"/>
      <c r="V54" s="134"/>
      <c r="W54" s="134"/>
      <c r="X54" s="134"/>
      <c r="Y54" s="134"/>
      <c r="Z54" s="134"/>
    </row>
    <row r="55" spans="1:26" ht="13.5" customHeight="1">
      <c r="A55" s="134"/>
      <c r="B55" s="134"/>
      <c r="C55" s="134"/>
      <c r="D55" s="134"/>
      <c r="E55" s="134"/>
      <c r="F55" s="134"/>
      <c r="G55" s="134" t="s">
        <v>157</v>
      </c>
      <c r="H55" s="151">
        <f>'3'!F4</f>
        <v>0.26</v>
      </c>
      <c r="I55" s="134"/>
      <c r="J55" s="134"/>
      <c r="K55" s="134"/>
      <c r="L55" s="134"/>
      <c r="M55" s="134"/>
      <c r="N55" s="134"/>
      <c r="O55" s="134"/>
      <c r="P55" s="134"/>
      <c r="Q55" s="134"/>
      <c r="R55" s="134"/>
      <c r="S55" s="134"/>
      <c r="T55" s="134"/>
      <c r="U55" s="134"/>
      <c r="V55" s="134"/>
      <c r="W55" s="134"/>
      <c r="X55" s="134"/>
      <c r="Y55" s="134"/>
      <c r="Z55" s="134"/>
    </row>
    <row r="56" spans="1:26" ht="13.5" customHeight="1">
      <c r="A56" s="134"/>
      <c r="B56" s="134"/>
      <c r="C56" s="134"/>
      <c r="D56" s="134"/>
      <c r="E56" s="134"/>
      <c r="F56" s="134"/>
      <c r="G56" s="134" t="s">
        <v>158</v>
      </c>
      <c r="H56" s="134"/>
      <c r="I56" s="134"/>
      <c r="J56" s="134"/>
      <c r="K56" s="134"/>
      <c r="L56" s="134"/>
      <c r="M56" s="134"/>
      <c r="N56" s="134"/>
      <c r="O56" s="134"/>
      <c r="P56" s="134"/>
      <c r="Q56" s="134"/>
      <c r="R56" s="134"/>
      <c r="S56" s="134"/>
      <c r="T56" s="134"/>
      <c r="U56" s="134"/>
      <c r="V56" s="134"/>
      <c r="W56" s="134"/>
      <c r="X56" s="134"/>
      <c r="Y56" s="134"/>
      <c r="Z56" s="134"/>
    </row>
    <row r="57" spans="1:26" ht="13.5" customHeight="1">
      <c r="A57" s="134"/>
      <c r="B57" s="134"/>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row>
    <row r="58" spans="1:26" ht="13.5" customHeight="1">
      <c r="A58" s="134"/>
      <c r="B58" s="134"/>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row>
    <row r="59" spans="1:26" ht="13.5" customHeight="1">
      <c r="A59" s="134"/>
      <c r="B59" s="134"/>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row>
    <row r="60" spans="1:26" ht="13.5" customHeight="1">
      <c r="A60" s="134"/>
      <c r="B60" s="134"/>
      <c r="C60" s="134"/>
      <c r="D60" s="134"/>
      <c r="E60" s="134"/>
      <c r="F60" s="134"/>
      <c r="G60" s="134"/>
      <c r="H60" s="134"/>
      <c r="I60" s="134"/>
      <c r="J60" s="134"/>
      <c r="K60" s="134"/>
      <c r="L60" s="134"/>
      <c r="M60" s="134"/>
      <c r="N60" s="134"/>
      <c r="O60" s="134"/>
      <c r="P60" s="134"/>
      <c r="Q60" s="134"/>
      <c r="R60" s="134"/>
      <c r="S60" s="134"/>
      <c r="T60" s="134"/>
      <c r="U60" s="134"/>
      <c r="V60" s="134"/>
      <c r="W60" s="134"/>
      <c r="X60" s="134"/>
      <c r="Y60" s="134"/>
      <c r="Z60" s="134"/>
    </row>
    <row r="61" spans="1:26" ht="13.5" customHeight="1">
      <c r="A61" s="134"/>
      <c r="B61" s="134"/>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row>
    <row r="62" spans="1:26" ht="13.5" customHeight="1">
      <c r="B62" s="148"/>
      <c r="C62" s="148"/>
      <c r="D62" s="148"/>
      <c r="E62" s="148"/>
      <c r="F62" s="148"/>
      <c r="G62" s="148"/>
    </row>
    <row r="63" spans="1:26" ht="13.5" customHeight="1">
      <c r="B63" s="148"/>
      <c r="C63" s="148"/>
      <c r="D63" s="148"/>
      <c r="E63" s="148"/>
      <c r="F63" s="148"/>
      <c r="G63" s="148"/>
    </row>
    <row r="64" spans="1:26" ht="13.5" customHeight="1">
      <c r="B64" s="148"/>
      <c r="C64" s="148"/>
      <c r="D64" s="148"/>
      <c r="E64" s="148"/>
      <c r="F64" s="148"/>
      <c r="G64" s="148"/>
    </row>
    <row r="65" spans="2:7" ht="13.5" customHeight="1">
      <c r="B65" s="148"/>
      <c r="C65" s="148"/>
      <c r="D65" s="148"/>
      <c r="E65" s="148"/>
      <c r="F65" s="148"/>
      <c r="G65" s="148"/>
    </row>
    <row r="66" spans="2:7" ht="13.5" customHeight="1">
      <c r="B66" s="148"/>
      <c r="C66" s="148"/>
      <c r="D66" s="148"/>
      <c r="E66" s="148"/>
      <c r="F66" s="148"/>
      <c r="G66" s="148"/>
    </row>
    <row r="67" spans="2:7" ht="13.5" customHeight="1"/>
    <row r="68" spans="2:7" ht="13.5" customHeight="1"/>
    <row r="69" spans="2:7" ht="13.5" customHeight="1"/>
    <row r="70" spans="2:7" ht="13.5" customHeight="1"/>
    <row r="71" spans="2:7" ht="13.5" customHeight="1"/>
    <row r="72" spans="2:7" ht="13.5" customHeight="1"/>
    <row r="73" spans="2:7" ht="13.5" customHeight="1"/>
    <row r="74" spans="2:7" ht="13.5" customHeight="1"/>
    <row r="75" spans="2:7" ht="13.5" customHeight="1"/>
    <row r="76" spans="2:7" ht="13.5" customHeight="1"/>
    <row r="77" spans="2:7" ht="13.5" customHeight="1"/>
    <row r="78" spans="2:7" ht="13.5" customHeight="1"/>
    <row r="79" spans="2:7" ht="13.5" customHeight="1"/>
    <row r="80" spans="2:7"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0">
    <mergeCell ref="B28:D28"/>
    <mergeCell ref="B29:D29"/>
    <mergeCell ref="B52:D52"/>
    <mergeCell ref="B2:F2"/>
    <mergeCell ref="G2:H2"/>
    <mergeCell ref="B3:D4"/>
    <mergeCell ref="E3:F4"/>
    <mergeCell ref="B5:D5"/>
    <mergeCell ref="B13:H13"/>
    <mergeCell ref="B27:D27"/>
  </mergeCells>
  <conditionalFormatting sqref="D11">
    <cfRule type="containsText" dxfId="7" priority="1" operator="containsText" text="NO_APLICA">
      <formula>NOT(ISERROR(SEARCH(("NO_APLICA"),(D11))))</formula>
    </cfRule>
  </conditionalFormatting>
  <conditionalFormatting sqref="D11">
    <cfRule type="cellIs" dxfId="6" priority="2" operator="lessThan">
      <formula>0</formula>
    </cfRule>
  </conditionalFormatting>
  <conditionalFormatting sqref="D11">
    <cfRule type="cellIs" dxfId="5" priority="3" operator="equal">
      <formula>$E$3</formula>
    </cfRule>
  </conditionalFormatting>
  <conditionalFormatting sqref="D11">
    <cfRule type="cellIs" dxfId="4" priority="4" operator="greaterThan">
      <formula>$E$3</formula>
    </cfRule>
  </conditionalFormatting>
  <conditionalFormatting sqref="D11">
    <cfRule type="cellIs" dxfId="3" priority="5" operator="lessThan">
      <formula>$E$3</formula>
    </cfRule>
  </conditionalFormatting>
  <conditionalFormatting sqref="D10">
    <cfRule type="cellIs" dxfId="2" priority="6" operator="lessThan">
      <formula>0</formula>
    </cfRule>
  </conditionalFormatting>
  <conditionalFormatting sqref="H11">
    <cfRule type="containsText" dxfId="1" priority="7" operator="containsText" text="NO_APLICA">
      <formula>NOT(ISERROR(SEARCH(("NO_APLICA"),(H11))))</formula>
    </cfRule>
  </conditionalFormatting>
  <conditionalFormatting sqref="H11">
    <cfRule type="cellIs" dxfId="0" priority="8" operator="lessThan">
      <formula>0</formula>
    </cfRule>
  </conditionalFormatting>
  <pageMargins left="0.7" right="0.7" top="0.75" bottom="0.75" header="0" footer="0"/>
  <pageSetup orientation="portrait"/>
  <drawing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Menú</vt:lpstr>
      <vt:lpstr>1</vt:lpstr>
      <vt:lpstr>2</vt:lpstr>
      <vt:lpstr>3</vt:lpstr>
      <vt:lpstr>4</vt:lpstr>
      <vt:lpstr>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Luisa Fernanda Diaz Montoya</cp:lastModifiedBy>
  <dcterms:created xsi:type="dcterms:W3CDTF">2013-07-30T17:19:59Z</dcterms:created>
  <dcterms:modified xsi:type="dcterms:W3CDTF">2023-03-30T13:55:59Z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