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d.docs.live.net/12372864e798d32d/Documentos/"/>
    </mc:Choice>
  </mc:AlternateContent>
  <xr:revisionPtr revIDLastSave="7" documentId="8_{B7F8B2B9-D4B9-47D3-A6A7-E80921A4BF5D}" xr6:coauthVersionLast="47" xr6:coauthVersionMax="47" xr10:uidLastSave="{64A9892A-390B-4E0D-9BFE-366724AB1C02}"/>
  <bookViews>
    <workbookView xWindow="-108" yWindow="-108" windowWidth="23256" windowHeight="12456" xr2:uid="{00000000-000D-0000-FFFF-FFFF00000000}"/>
  </bookViews>
  <sheets>
    <sheet name="Plantilla Financier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bAuihP4L6iKpYtceKF97BDkk29n3CMrcqnmXF12gd5s="/>
    </ext>
  </extLst>
</workbook>
</file>

<file path=xl/calcChain.xml><?xml version="1.0" encoding="utf-8"?>
<calcChain xmlns="http://schemas.openxmlformats.org/spreadsheetml/2006/main">
  <c r="E40" i="1" l="1"/>
  <c r="N40" i="1"/>
  <c r="N39" i="1"/>
  <c r="D12" i="1"/>
  <c r="F12" i="1" s="1"/>
  <c r="D11" i="1"/>
  <c r="F11" i="1" s="1"/>
  <c r="N74" i="1"/>
  <c r="N75" i="1"/>
  <c r="D67" i="1"/>
  <c r="E60" i="1"/>
  <c r="E61" i="1"/>
  <c r="E62" i="1"/>
  <c r="E63" i="1"/>
  <c r="E64" i="1"/>
  <c r="E65" i="1"/>
  <c r="E66" i="1"/>
  <c r="E59" i="1"/>
  <c r="N41" i="1"/>
  <c r="E41" i="1"/>
  <c r="E39" i="1"/>
  <c r="A37" i="1"/>
  <c r="F5" i="1"/>
  <c r="B51" i="1"/>
  <c r="A93" i="1" s="1"/>
  <c r="B52" i="1"/>
  <c r="A94" i="1" s="1"/>
  <c r="B70" i="1"/>
  <c r="C70" i="1"/>
  <c r="D70" i="1"/>
  <c r="E70" i="1"/>
  <c r="F70" i="1"/>
  <c r="G70" i="1"/>
  <c r="H70" i="1"/>
  <c r="I70" i="1"/>
  <c r="J70" i="1"/>
  <c r="K70" i="1"/>
  <c r="L70" i="1"/>
  <c r="M70" i="1"/>
  <c r="B174" i="1"/>
  <c r="B155" i="1"/>
  <c r="B160" i="1" s="1"/>
  <c r="B154" i="1"/>
  <c r="B159" i="1" s="1"/>
  <c r="B106" i="1"/>
  <c r="B111" i="1" s="1"/>
  <c r="B116" i="1" s="1"/>
  <c r="B122" i="1" s="1"/>
  <c r="B127" i="1" s="1"/>
  <c r="B132" i="1" s="1"/>
  <c r="B138" i="1" s="1"/>
  <c r="B143" i="1" s="1"/>
  <c r="B148" i="1" s="1"/>
  <c r="B105" i="1"/>
  <c r="B110" i="1" s="1"/>
  <c r="B115" i="1" s="1"/>
  <c r="B121" i="1" s="1"/>
  <c r="B126" i="1" s="1"/>
  <c r="B131" i="1" s="1"/>
  <c r="B137" i="1" s="1"/>
  <c r="B142" i="1" s="1"/>
  <c r="B147" i="1" s="1"/>
  <c r="O104" i="1"/>
  <c r="O109" i="1" s="1"/>
  <c r="O114" i="1" s="1"/>
  <c r="O120" i="1" s="1"/>
  <c r="O125" i="1" s="1"/>
  <c r="O130" i="1" s="1"/>
  <c r="O136" i="1" s="1"/>
  <c r="O141" i="1" s="1"/>
  <c r="O146" i="1" s="1"/>
  <c r="N104" i="1"/>
  <c r="N109" i="1" s="1"/>
  <c r="N114" i="1" s="1"/>
  <c r="N120" i="1" s="1"/>
  <c r="N125" i="1" s="1"/>
  <c r="N130" i="1" s="1"/>
  <c r="N136" i="1" s="1"/>
  <c r="N141" i="1" s="1"/>
  <c r="N146" i="1" s="1"/>
  <c r="M104" i="1"/>
  <c r="M109" i="1" s="1"/>
  <c r="M114" i="1" s="1"/>
  <c r="M120" i="1" s="1"/>
  <c r="M125" i="1" s="1"/>
  <c r="M130" i="1" s="1"/>
  <c r="M136" i="1" s="1"/>
  <c r="M141" i="1" s="1"/>
  <c r="M146" i="1" s="1"/>
  <c r="L104" i="1"/>
  <c r="L109" i="1" s="1"/>
  <c r="L114" i="1" s="1"/>
  <c r="L120" i="1" s="1"/>
  <c r="L125" i="1" s="1"/>
  <c r="L130" i="1" s="1"/>
  <c r="L136" i="1" s="1"/>
  <c r="L141" i="1" s="1"/>
  <c r="L146" i="1" s="1"/>
  <c r="K104" i="1"/>
  <c r="K109" i="1" s="1"/>
  <c r="K114" i="1" s="1"/>
  <c r="K120" i="1" s="1"/>
  <c r="K125" i="1" s="1"/>
  <c r="K130" i="1" s="1"/>
  <c r="K136" i="1" s="1"/>
  <c r="K141" i="1" s="1"/>
  <c r="K146" i="1" s="1"/>
  <c r="J104" i="1"/>
  <c r="J109" i="1" s="1"/>
  <c r="J114" i="1" s="1"/>
  <c r="J120" i="1" s="1"/>
  <c r="J125" i="1" s="1"/>
  <c r="J130" i="1" s="1"/>
  <c r="J136" i="1" s="1"/>
  <c r="J141" i="1" s="1"/>
  <c r="J146" i="1" s="1"/>
  <c r="I104" i="1"/>
  <c r="I109" i="1" s="1"/>
  <c r="I114" i="1" s="1"/>
  <c r="I120" i="1" s="1"/>
  <c r="I125" i="1" s="1"/>
  <c r="I130" i="1" s="1"/>
  <c r="I136" i="1" s="1"/>
  <c r="I141" i="1" s="1"/>
  <c r="I146" i="1" s="1"/>
  <c r="H104" i="1"/>
  <c r="H109" i="1" s="1"/>
  <c r="H114" i="1" s="1"/>
  <c r="H120" i="1" s="1"/>
  <c r="H125" i="1" s="1"/>
  <c r="H130" i="1" s="1"/>
  <c r="H136" i="1" s="1"/>
  <c r="H141" i="1" s="1"/>
  <c r="H146" i="1" s="1"/>
  <c r="G104" i="1"/>
  <c r="G109" i="1" s="1"/>
  <c r="G114" i="1" s="1"/>
  <c r="G120" i="1" s="1"/>
  <c r="G125" i="1" s="1"/>
  <c r="G130" i="1" s="1"/>
  <c r="G136" i="1" s="1"/>
  <c r="G141" i="1" s="1"/>
  <c r="G146" i="1" s="1"/>
  <c r="F104" i="1"/>
  <c r="F109" i="1" s="1"/>
  <c r="F114" i="1" s="1"/>
  <c r="F120" i="1" s="1"/>
  <c r="F125" i="1" s="1"/>
  <c r="F130" i="1" s="1"/>
  <c r="F136" i="1" s="1"/>
  <c r="F141" i="1" s="1"/>
  <c r="F146" i="1" s="1"/>
  <c r="E104" i="1"/>
  <c r="E109" i="1" s="1"/>
  <c r="E114" i="1" s="1"/>
  <c r="E120" i="1" s="1"/>
  <c r="E125" i="1" s="1"/>
  <c r="E130" i="1" s="1"/>
  <c r="E136" i="1" s="1"/>
  <c r="E141" i="1" s="1"/>
  <c r="E146" i="1" s="1"/>
  <c r="D104" i="1"/>
  <c r="D109" i="1" s="1"/>
  <c r="D114" i="1" s="1"/>
  <c r="D120" i="1" s="1"/>
  <c r="D125" i="1" s="1"/>
  <c r="D130" i="1" s="1"/>
  <c r="D136" i="1" s="1"/>
  <c r="D141" i="1" s="1"/>
  <c r="D146" i="1" s="1"/>
  <c r="A82" i="1"/>
  <c r="A81" i="1"/>
  <c r="A80" i="1"/>
  <c r="N72" i="1"/>
  <c r="C81" i="1" s="1"/>
  <c r="D81" i="1" s="1"/>
  <c r="J37" i="1"/>
  <c r="C13" i="1"/>
  <c r="B12" i="1"/>
  <c r="E12" i="1" s="1"/>
  <c r="B11" i="1"/>
  <c r="E11" i="1" s="1"/>
  <c r="D5" i="1"/>
  <c r="J12" i="1" l="1"/>
  <c r="H106" i="1" s="1"/>
  <c r="H111" i="1" s="1"/>
  <c r="H116" i="1" s="1"/>
  <c r="D105" i="1"/>
  <c r="D110" i="1" s="1"/>
  <c r="D115" i="1" s="1"/>
  <c r="F13" i="1"/>
  <c r="G11" i="1"/>
  <c r="G12" i="1"/>
  <c r="E106" i="1" s="1"/>
  <c r="E111" i="1" s="1"/>
  <c r="E116" i="1" s="1"/>
  <c r="D13" i="1"/>
  <c r="K11" i="1"/>
  <c r="N71" i="1"/>
  <c r="M12" i="1"/>
  <c r="K106" i="1" s="1"/>
  <c r="K111" i="1" s="1"/>
  <c r="K116" i="1" s="1"/>
  <c r="N12" i="1"/>
  <c r="L106" i="1" s="1"/>
  <c r="L111" i="1" s="1"/>
  <c r="L116" i="1" s="1"/>
  <c r="B81" i="1"/>
  <c r="L12" i="1"/>
  <c r="J106" i="1" s="1"/>
  <c r="J111" i="1" s="1"/>
  <c r="J116" i="1" s="1"/>
  <c r="D106" i="1"/>
  <c r="D111" i="1" s="1"/>
  <c r="K12" i="1"/>
  <c r="I106" i="1" s="1"/>
  <c r="I111" i="1" s="1"/>
  <c r="I116" i="1" s="1"/>
  <c r="I12" i="1"/>
  <c r="G106" i="1" s="1"/>
  <c r="G111" i="1" s="1"/>
  <c r="G116" i="1" s="1"/>
  <c r="O12" i="1"/>
  <c r="M106" i="1" s="1"/>
  <c r="M111" i="1" s="1"/>
  <c r="M116" i="1" s="1"/>
  <c r="H12" i="1"/>
  <c r="F106" i="1" s="1"/>
  <c r="F111" i="1" s="1"/>
  <c r="F116" i="1" s="1"/>
  <c r="E42" i="1"/>
  <c r="C51" i="1" s="1"/>
  <c r="I11" i="1"/>
  <c r="N42" i="1"/>
  <c r="C52" i="1" s="1"/>
  <c r="E52" i="1" s="1"/>
  <c r="F52" i="1" s="1"/>
  <c r="L11" i="1"/>
  <c r="N76" i="1"/>
  <c r="J11" i="1"/>
  <c r="M11" i="1"/>
  <c r="N11" i="1"/>
  <c r="H11" i="1"/>
  <c r="O11" i="1"/>
  <c r="P11" i="1"/>
  <c r="N73" i="1"/>
  <c r="Q11" i="1"/>
  <c r="P12" i="1"/>
  <c r="Q12" i="1"/>
  <c r="O106" i="1" s="1"/>
  <c r="O111" i="1" s="1"/>
  <c r="O116" i="1" s="1"/>
  <c r="E51" i="1" l="1"/>
  <c r="F51" i="1" s="1"/>
  <c r="C137" i="1"/>
  <c r="C142" i="1" s="1"/>
  <c r="C85" i="1"/>
  <c r="D85" i="1" s="1"/>
  <c r="B85" i="1"/>
  <c r="C84" i="1"/>
  <c r="D84" i="1" s="1"/>
  <c r="B84" i="1"/>
  <c r="C93" i="1"/>
  <c r="I105" i="1"/>
  <c r="K13" i="1"/>
  <c r="F105" i="1"/>
  <c r="H13" i="1"/>
  <c r="G105" i="1"/>
  <c r="I13" i="1"/>
  <c r="N106" i="1"/>
  <c r="R12" i="1"/>
  <c r="C106" i="1" s="1"/>
  <c r="C111" i="1" s="1"/>
  <c r="C116" i="1" s="1"/>
  <c r="N13" i="1"/>
  <c r="L105" i="1"/>
  <c r="C83" i="1"/>
  <c r="D83" i="1" s="1"/>
  <c r="B83" i="1"/>
  <c r="B82" i="1"/>
  <c r="C82" i="1"/>
  <c r="D82" i="1" s="1"/>
  <c r="J105" i="1"/>
  <c r="L13" i="1"/>
  <c r="D116" i="1"/>
  <c r="M13" i="1"/>
  <c r="K105" i="1"/>
  <c r="G13" i="1"/>
  <c r="E105" i="1"/>
  <c r="E110" i="1" s="1"/>
  <c r="O105" i="1"/>
  <c r="Q13" i="1"/>
  <c r="B93" i="1"/>
  <c r="B94" i="1"/>
  <c r="C138" i="1"/>
  <c r="C143" i="1" s="1"/>
  <c r="N105" i="1"/>
  <c r="P13" i="1"/>
  <c r="R11" i="1"/>
  <c r="C105" i="1" s="1"/>
  <c r="C110" i="1" s="1"/>
  <c r="C115" i="1" s="1"/>
  <c r="M105" i="1"/>
  <c r="O13" i="1"/>
  <c r="H105" i="1"/>
  <c r="J13" i="1"/>
  <c r="B95" i="1" l="1"/>
  <c r="P105" i="1"/>
  <c r="M110" i="1"/>
  <c r="M115" i="1" s="1"/>
  <c r="C121" i="1"/>
  <c r="J121" i="1" s="1"/>
  <c r="L110" i="1"/>
  <c r="L115" i="1" s="1"/>
  <c r="F110" i="1"/>
  <c r="F115" i="1" s="1"/>
  <c r="R13" i="1"/>
  <c r="N111" i="1"/>
  <c r="P106" i="1"/>
  <c r="O110" i="1"/>
  <c r="O115" i="1" s="1"/>
  <c r="E115" i="1"/>
  <c r="C80" i="1"/>
  <c r="C86" i="1" s="1"/>
  <c r="B80" i="1"/>
  <c r="B86" i="1" s="1"/>
  <c r="I110" i="1"/>
  <c r="I115" i="1" s="1"/>
  <c r="G110" i="1"/>
  <c r="G115" i="1" s="1"/>
  <c r="D137" i="1"/>
  <c r="O137" i="1"/>
  <c r="N137" i="1"/>
  <c r="K137" i="1"/>
  <c r="J137" i="1"/>
  <c r="I137" i="1"/>
  <c r="D142" i="1"/>
  <c r="F137" i="1"/>
  <c r="H137" i="1"/>
  <c r="G137" i="1"/>
  <c r="E137" i="1"/>
  <c r="M137" i="1"/>
  <c r="L137" i="1"/>
  <c r="J110" i="1"/>
  <c r="J115" i="1" s="1"/>
  <c r="N110" i="1"/>
  <c r="N115" i="1" s="1"/>
  <c r="H110" i="1"/>
  <c r="H115" i="1" s="1"/>
  <c r="C94" i="1"/>
  <c r="C122" i="1"/>
  <c r="K110" i="1"/>
  <c r="K115" i="1" s="1"/>
  <c r="M138" i="1"/>
  <c r="L138" i="1"/>
  <c r="K138" i="1"/>
  <c r="H138" i="1"/>
  <c r="G138" i="1"/>
  <c r="F138" i="1"/>
  <c r="O138" i="1"/>
  <c r="D138" i="1"/>
  <c r="N138" i="1"/>
  <c r="J138" i="1"/>
  <c r="I138" i="1"/>
  <c r="E138" i="1"/>
  <c r="D93" i="1" l="1"/>
  <c r="D94" i="1"/>
  <c r="N121" i="1"/>
  <c r="H121" i="1"/>
  <c r="K121" i="1"/>
  <c r="O121" i="1"/>
  <c r="G121" i="1"/>
  <c r="I121" i="1"/>
  <c r="E121" i="1"/>
  <c r="L121" i="1"/>
  <c r="P138" i="1"/>
  <c r="C160" i="1" s="1"/>
  <c r="M121" i="1"/>
  <c r="P110" i="1"/>
  <c r="J122" i="1"/>
  <c r="I122" i="1"/>
  <c r="H122" i="1"/>
  <c r="E122" i="1"/>
  <c r="D122" i="1"/>
  <c r="O122" i="1"/>
  <c r="L122" i="1"/>
  <c r="F122" i="1"/>
  <c r="C127" i="1"/>
  <c r="N122" i="1"/>
  <c r="M122" i="1"/>
  <c r="K122" i="1"/>
  <c r="G122" i="1"/>
  <c r="J143" i="1"/>
  <c r="I143" i="1"/>
  <c r="H143" i="1"/>
  <c r="E143" i="1"/>
  <c r="D143" i="1"/>
  <c r="O143" i="1"/>
  <c r="L143" i="1"/>
  <c r="C148" i="1"/>
  <c r="N143" i="1"/>
  <c r="M143" i="1"/>
  <c r="K143" i="1"/>
  <c r="G143" i="1"/>
  <c r="F143" i="1"/>
  <c r="M142" i="1"/>
  <c r="L142" i="1"/>
  <c r="K142" i="1"/>
  <c r="H142" i="1"/>
  <c r="G142" i="1"/>
  <c r="C147" i="1"/>
  <c r="F142" i="1"/>
  <c r="O142" i="1"/>
  <c r="I142" i="1"/>
  <c r="E142" i="1"/>
  <c r="N142" i="1"/>
  <c r="J142" i="1"/>
  <c r="N116" i="1"/>
  <c r="P116" i="1" s="1"/>
  <c r="P111" i="1"/>
  <c r="C169" i="1"/>
  <c r="D95" i="1"/>
  <c r="D80" i="1"/>
  <c r="D86" i="1" s="1"/>
  <c r="E169" i="1" s="1"/>
  <c r="D169" i="1"/>
  <c r="C126" i="1"/>
  <c r="D121" i="1"/>
  <c r="C95" i="1"/>
  <c r="P137" i="1"/>
  <c r="C159" i="1" s="1"/>
  <c r="P115" i="1"/>
  <c r="F121" i="1"/>
  <c r="E93" i="1" l="1"/>
  <c r="F93" i="1"/>
  <c r="C161" i="1"/>
  <c r="C166" i="1" s="1"/>
  <c r="P121" i="1"/>
  <c r="C154" i="1" s="1"/>
  <c r="G148" i="1"/>
  <c r="F148" i="1"/>
  <c r="E148" i="1"/>
  <c r="N148" i="1"/>
  <c r="M148" i="1"/>
  <c r="L148" i="1"/>
  <c r="I148" i="1"/>
  <c r="O148" i="1"/>
  <c r="K148" i="1"/>
  <c r="J148" i="1"/>
  <c r="H148" i="1"/>
  <c r="D148" i="1"/>
  <c r="G127" i="1"/>
  <c r="C132" i="1"/>
  <c r="F127" i="1"/>
  <c r="E127" i="1"/>
  <c r="N127" i="1"/>
  <c r="M127" i="1"/>
  <c r="L127" i="1"/>
  <c r="I127" i="1"/>
  <c r="J127" i="1"/>
  <c r="D127" i="1"/>
  <c r="O127" i="1"/>
  <c r="K127" i="1"/>
  <c r="H127" i="1"/>
  <c r="P122" i="1"/>
  <c r="C155" i="1" s="1"/>
  <c r="J147" i="1"/>
  <c r="I147" i="1"/>
  <c r="H147" i="1"/>
  <c r="E147" i="1"/>
  <c r="D147" i="1"/>
  <c r="O147" i="1"/>
  <c r="L147" i="1"/>
  <c r="G147" i="1"/>
  <c r="F147" i="1"/>
  <c r="N147" i="1"/>
  <c r="M147" i="1"/>
  <c r="K147" i="1"/>
  <c r="P143" i="1"/>
  <c r="D160" i="1" s="1"/>
  <c r="J126" i="1"/>
  <c r="I126" i="1"/>
  <c r="H126" i="1"/>
  <c r="E126" i="1"/>
  <c r="D126" i="1"/>
  <c r="O126" i="1"/>
  <c r="L126" i="1"/>
  <c r="K126" i="1"/>
  <c r="G126" i="1"/>
  <c r="F126" i="1"/>
  <c r="C131" i="1"/>
  <c r="N126" i="1"/>
  <c r="M126" i="1"/>
  <c r="P142" i="1"/>
  <c r="D159" i="1" s="1"/>
  <c r="C156" i="1" l="1"/>
  <c r="C165" i="1" s="1"/>
  <c r="C167" i="1" s="1"/>
  <c r="C171" i="1" s="1"/>
  <c r="C174" i="1" s="1"/>
  <c r="P126" i="1"/>
  <c r="D154" i="1" s="1"/>
  <c r="G131" i="1"/>
  <c r="F131" i="1"/>
  <c r="E131" i="1"/>
  <c r="N131" i="1"/>
  <c r="M131" i="1"/>
  <c r="L131" i="1"/>
  <c r="I131" i="1"/>
  <c r="J131" i="1"/>
  <c r="H131" i="1"/>
  <c r="D131" i="1"/>
  <c r="O131" i="1"/>
  <c r="K131" i="1"/>
  <c r="D132" i="1"/>
  <c r="O132" i="1"/>
  <c r="N132" i="1"/>
  <c r="K132" i="1"/>
  <c r="J132" i="1"/>
  <c r="I132" i="1"/>
  <c r="F132" i="1"/>
  <c r="E132" i="1"/>
  <c r="M132" i="1"/>
  <c r="L132" i="1"/>
  <c r="H132" i="1"/>
  <c r="G132" i="1"/>
  <c r="P127" i="1"/>
  <c r="D155" i="1" s="1"/>
  <c r="D161" i="1"/>
  <c r="D166" i="1" s="1"/>
  <c r="P147" i="1"/>
  <c r="E159" i="1" s="1"/>
  <c r="P148" i="1"/>
  <c r="E160" i="1" s="1"/>
  <c r="P132" i="1" l="1"/>
  <c r="E155" i="1" s="1"/>
  <c r="D156" i="1"/>
  <c r="D165" i="1" s="1"/>
  <c r="D167" i="1" s="1"/>
  <c r="D171" i="1" s="1"/>
  <c r="D174" i="1" s="1"/>
  <c r="P131" i="1"/>
  <c r="E154" i="1" s="1"/>
  <c r="E161" i="1"/>
  <c r="E166" i="1" s="1"/>
  <c r="E156" i="1" l="1"/>
  <c r="E165" i="1" s="1"/>
  <c r="E167" i="1" s="1"/>
  <c r="E171" i="1" s="1"/>
  <c r="E174" i="1" s="1"/>
  <c r="E178" i="1" s="1"/>
  <c r="E181" i="1" l="1" a="1"/>
  <c r="E18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74" authorId="0" shapeId="0" xr:uid="{00000000-0006-0000-0000-000001000000}">
      <text>
        <r>
          <rPr>
            <sz val="11"/>
            <color theme="1"/>
            <rFont val="Calibri"/>
            <family val="2"/>
            <scheme val="minor"/>
          </rPr>
          <t>======
ID#AAABFznU8vY
Autor    (2024-02-05 23:20:39)
Coloque aquí la inversion inicial del proyecto</t>
        </r>
      </text>
    </comment>
  </commentList>
  <extLst>
    <ext xmlns:r="http://schemas.openxmlformats.org/officeDocument/2006/relationships" uri="GoogleSheetsCustomDataVersion2">
      <go:sheetsCustomData xmlns:go="http://customooxmlschemas.google.com/" r:id="rId1" roundtripDataSignature="AMtx7mj8yD2j78K1bRru9qCo4qMuk+S9mg=="/>
    </ext>
  </extLst>
</comments>
</file>

<file path=xl/sharedStrings.xml><?xml version="1.0" encoding="utf-8"?>
<sst xmlns="http://schemas.openxmlformats.org/spreadsheetml/2006/main" count="210" uniqueCount="117">
  <si>
    <t>Nombre Aprendiz</t>
  </si>
  <si>
    <t xml:space="preserve">GINA MARCELA CAICEDO Y CAROLINA LOPEZ DEBIA </t>
  </si>
  <si>
    <t>Producto</t>
  </si>
  <si>
    <t>Nombre</t>
  </si>
  <si>
    <t>Producto 1</t>
  </si>
  <si>
    <t>Producto 2</t>
  </si>
  <si>
    <t>Analisis Capacidad Instalada</t>
  </si>
  <si>
    <t>Numero de Dias Trabajados</t>
  </si>
  <si>
    <t>Porcentaje de Capacidad Instalada Utilizada</t>
  </si>
  <si>
    <t>Num Unidades</t>
  </si>
  <si>
    <t>Numero unidades Maximas  /Dia</t>
  </si>
  <si>
    <t>Numero Unidades Max. Mes</t>
  </si>
  <si>
    <t xml:space="preserve">Enero </t>
  </si>
  <si>
    <t>Febrero</t>
  </si>
  <si>
    <t>Marzo</t>
  </si>
  <si>
    <t>Julio</t>
  </si>
  <si>
    <t>Agosto</t>
  </si>
  <si>
    <t>Septiembre</t>
  </si>
  <si>
    <t>Octubre</t>
  </si>
  <si>
    <t>Noviembre</t>
  </si>
  <si>
    <t>Diciembre</t>
  </si>
  <si>
    <t>Enero</t>
  </si>
  <si>
    <t>Total año</t>
  </si>
  <si>
    <t>Capacidad Instalada en unidades</t>
  </si>
  <si>
    <t>Totales</t>
  </si>
  <si>
    <t>Costos de Produccion</t>
  </si>
  <si>
    <t>Item</t>
  </si>
  <si>
    <t>Cantidad</t>
  </si>
  <si>
    <t>Unidad Medida</t>
  </si>
  <si>
    <t>Valor Unitario</t>
  </si>
  <si>
    <t>Valor Total</t>
  </si>
  <si>
    <t>Empaque</t>
  </si>
  <si>
    <t>Costo Total</t>
  </si>
  <si>
    <t>Precios de Venta</t>
  </si>
  <si>
    <t>Costo de Produccion</t>
  </si>
  <si>
    <t>Margen</t>
  </si>
  <si>
    <t>Precio de Venta Mercado</t>
  </si>
  <si>
    <t>Margen en Pesos</t>
  </si>
  <si>
    <t>Gastos de Administración y Ventas</t>
  </si>
  <si>
    <t>Gastos</t>
  </si>
  <si>
    <t>Total</t>
  </si>
  <si>
    <t>servicios</t>
  </si>
  <si>
    <t>Publicidad</t>
  </si>
  <si>
    <t>Salarios Administrativos</t>
  </si>
  <si>
    <t>Año 1</t>
  </si>
  <si>
    <t>Año 2</t>
  </si>
  <si>
    <t>Año 3</t>
  </si>
  <si>
    <t>Punto de Equilibrio</t>
  </si>
  <si>
    <t>Costos Produccion</t>
  </si>
  <si>
    <t>Costos Fijos</t>
  </si>
  <si>
    <t>Punto de Equilibrio en Unidades</t>
  </si>
  <si>
    <t>Promedio</t>
  </si>
  <si>
    <t>Proyecciones</t>
  </si>
  <si>
    <t>Año1</t>
  </si>
  <si>
    <t>Año2</t>
  </si>
  <si>
    <t>Año3</t>
  </si>
  <si>
    <t>Porcentaje de crecimiento en ventas</t>
  </si>
  <si>
    <t>Inflacion</t>
  </si>
  <si>
    <t>Proyeccion de Ventas Unidades Año 1</t>
  </si>
  <si>
    <t>Proyeccion de Ventas Unidades Año 2</t>
  </si>
  <si>
    <t>Proyeccion de Ventas Unidades Año 3</t>
  </si>
  <si>
    <t>Proyeccion de Ingresos Año 1</t>
  </si>
  <si>
    <t xml:space="preserve">Precio de Venta </t>
  </si>
  <si>
    <t>Proyeccion de Ingresos Año 2</t>
  </si>
  <si>
    <t>Proyeccion de Ingresos Año 3</t>
  </si>
  <si>
    <t>Proyeccion de Costos Año 1</t>
  </si>
  <si>
    <t>Costo</t>
  </si>
  <si>
    <t>Proyeccion de Costos Año 2</t>
  </si>
  <si>
    <t>Proyeccion de Costos Año 3</t>
  </si>
  <si>
    <t>Resumen Proyecciones</t>
  </si>
  <si>
    <t>Ingresos Por Ventas</t>
  </si>
  <si>
    <t>Total Ventas Por año</t>
  </si>
  <si>
    <t>Costos Totales de Produccion</t>
  </si>
  <si>
    <t>Total Costos por año</t>
  </si>
  <si>
    <t>Margenes por año</t>
  </si>
  <si>
    <t>Margen Bruto</t>
  </si>
  <si>
    <t>Gastos Administrativos</t>
  </si>
  <si>
    <t>Margen Final</t>
  </si>
  <si>
    <t>Inversion Inicial</t>
  </si>
  <si>
    <t>Inversion inicial TIR</t>
  </si>
  <si>
    <t>F1</t>
  </si>
  <si>
    <t>F2</t>
  </si>
  <si>
    <t>F3</t>
  </si>
  <si>
    <t>TIO</t>
  </si>
  <si>
    <t>Tasa de rentabilidad esperada por el emprendedor- inversionista. Se puede utilizar el 12% (DNP) o las tasas por sector.</t>
  </si>
  <si>
    <t>TIR</t>
  </si>
  <si>
    <t>La Tasa Interna de Retorno o TIR nos permite saber si es viable invertir en un determinado negocio, considerando otras opciones de inversión de menor riesgo. La TIR es un porcentaje que mide la viabilidad de un proyecto o empresa, determinando la rentabilidad de los cobros y pagos actualizados generados por una inversión.</t>
  </si>
  <si>
    <t>VAN</t>
  </si>
  <si>
    <t>El valor actual neto (VAN) es un indicador financiero que sirve para determinar la viabilidad de un proyecto. Si tras medir los flujos de los futuros ingresos y egresos y descontar la inversión inicial queda alguna ganancia, el proyecto es viable.</t>
  </si>
  <si>
    <t>No transformada</t>
  </si>
  <si>
    <t>Transformada</t>
  </si>
  <si>
    <t>Virutas de Madera 100% libre de impurezas</t>
  </si>
  <si>
    <t>Virutas de madera Madera  con agentes quimicos</t>
  </si>
  <si>
    <t>Dquisicion</t>
  </si>
  <si>
    <t>Adquisicion</t>
  </si>
  <si>
    <t>Mano obra</t>
  </si>
  <si>
    <t>personas</t>
  </si>
  <si>
    <t>Camion Grua</t>
  </si>
  <si>
    <t>Punto de Equilibrio en Pesos</t>
  </si>
  <si>
    <t>Pulpo Grua</t>
  </si>
  <si>
    <t>Trituradora a troos</t>
  </si>
  <si>
    <t>Separador impurezas</t>
  </si>
  <si>
    <t>Separador metales</t>
  </si>
  <si>
    <t>Separador Madera transformada</t>
  </si>
  <si>
    <t>Triturador a virutas 1</t>
  </si>
  <si>
    <t>Triturador a virutas 2</t>
  </si>
  <si>
    <t>metros</t>
  </si>
  <si>
    <t>Salario supervisor</t>
  </si>
  <si>
    <t>Precio</t>
  </si>
  <si>
    <t>Depreciacion anual</t>
  </si>
  <si>
    <t>Años</t>
  </si>
  <si>
    <t>porcentaje</t>
  </si>
  <si>
    <t>Maquinaria</t>
  </si>
  <si>
    <t>Dotacion</t>
  </si>
  <si>
    <t>Suministros</t>
  </si>
  <si>
    <t>Inversion Maquinaria</t>
  </si>
  <si>
    <t xml:space="preserve">ANEXO 2 Plantilla Financiera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</si>
</sst>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164" formatCode="_(&quot;$&quot;\ * #,##0_);_(&quot;$&quot;\ * \(#,##0\);_(&quot;$&quot;\ * &quot;-&quot;??_);_(@_)"/>
    <numFmt numFmtId="165" formatCode="&quot;$&quot;#,##0.00;[Red]\-&quot;$&quot;#,##0.00"/>
  </numFmts>
  <fonts count="28" x14ac:knownFonts="1">
    <font>
      <sz val="11"/>
      <color theme="1"/>
      <name val="Calibri"/>
      <scheme val="minor"/>
    </font>
    <font>
      <b/>
      <sz val="18"/>
      <color theme="1"/>
      <name val="Calibri"/>
      <family val="2"/>
    </font>
    <font>
      <sz val="11"/>
      <name val="Calibri"/>
      <family val="2"/>
    </font>
    <font>
      <b/>
      <sz val="11"/>
      <color theme="1"/>
      <name val="Calibri"/>
      <family val="2"/>
    </font>
    <font>
      <sz val="11"/>
      <color theme="1"/>
      <name val="Calibri"/>
      <family val="2"/>
    </font>
    <font>
      <sz val="11"/>
      <color theme="1"/>
      <name val="Calibri"/>
      <family val="2"/>
      <scheme val="minor"/>
    </font>
    <font>
      <b/>
      <sz val="20"/>
      <color theme="1"/>
      <name val="Calibri"/>
      <family val="2"/>
    </font>
    <font>
      <b/>
      <i/>
      <sz val="11"/>
      <color theme="1"/>
      <name val="Calibri"/>
      <family val="2"/>
    </font>
    <font>
      <b/>
      <sz val="9"/>
      <color theme="1"/>
      <name val="Calibri"/>
      <family val="2"/>
    </font>
    <font>
      <b/>
      <i/>
      <u/>
      <sz val="11"/>
      <color theme="1"/>
      <name val="Calibri"/>
      <family val="2"/>
    </font>
    <font>
      <b/>
      <u/>
      <sz val="11"/>
      <color theme="1"/>
      <name val="Calibri"/>
      <family val="2"/>
    </font>
    <font>
      <sz val="8"/>
      <color theme="1"/>
      <name val="Calibri"/>
      <family val="2"/>
    </font>
    <font>
      <sz val="11"/>
      <color theme="1"/>
      <name val="Calibri"/>
      <family val="2"/>
      <scheme val="minor"/>
    </font>
    <font>
      <sz val="11"/>
      <color theme="1"/>
      <name val="Calibri"/>
      <family val="2"/>
      <scheme val="minor"/>
    </font>
    <font>
      <b/>
      <sz val="18"/>
      <name val="Calibri"/>
      <family val="2"/>
    </font>
    <font>
      <b/>
      <sz val="20"/>
      <name val="Calibri"/>
      <family val="2"/>
    </font>
    <font>
      <b/>
      <sz val="24"/>
      <color theme="1"/>
      <name val="Calibri"/>
      <family val="2"/>
    </font>
    <font>
      <b/>
      <sz val="24"/>
      <name val="Calibri"/>
      <family val="2"/>
    </font>
    <font>
      <b/>
      <sz val="24"/>
      <color theme="1"/>
      <name val="Calibri"/>
      <family val="2"/>
      <scheme val="minor"/>
    </font>
    <font>
      <b/>
      <sz val="26"/>
      <color theme="1"/>
      <name val="Calibri"/>
      <family val="2"/>
    </font>
    <font>
      <b/>
      <sz val="26"/>
      <name val="Calibri"/>
      <family val="2"/>
    </font>
    <font>
      <b/>
      <sz val="26"/>
      <color theme="1"/>
      <name val="Calibri"/>
      <family val="2"/>
      <scheme val="minor"/>
    </font>
    <font>
      <sz val="8"/>
      <name val="Calibri"/>
      <family val="2"/>
      <scheme val="minor"/>
    </font>
    <font>
      <sz val="18"/>
      <color theme="1"/>
      <name val="Calibri"/>
      <family val="2"/>
    </font>
    <font>
      <sz val="14"/>
      <color theme="1"/>
      <name val="Calibri"/>
      <family val="2"/>
    </font>
    <font>
      <sz val="18"/>
      <color theme="1"/>
      <name val="Arial"/>
      <family val="2"/>
    </font>
    <font>
      <b/>
      <i/>
      <sz val="18"/>
      <color theme="1"/>
      <name val="Calibri"/>
      <family val="2"/>
    </font>
    <font>
      <sz val="18"/>
      <name val="Calibri"/>
      <family val="2"/>
    </font>
  </fonts>
  <fills count="15">
    <fill>
      <patternFill patternType="none"/>
    </fill>
    <fill>
      <patternFill patternType="gray125"/>
    </fill>
    <fill>
      <patternFill patternType="solid">
        <fgColor rgb="FFD0CECE"/>
        <bgColor rgb="FFD0CECE"/>
      </patternFill>
    </fill>
    <fill>
      <patternFill patternType="solid">
        <fgColor rgb="FFFFFF00"/>
        <bgColor rgb="FFFFFF00"/>
      </patternFill>
    </fill>
    <fill>
      <patternFill patternType="solid">
        <fgColor rgb="FF92D050"/>
        <bgColor rgb="FF92D050"/>
      </patternFill>
    </fill>
    <fill>
      <patternFill patternType="solid">
        <fgColor rgb="FFF4B083"/>
        <bgColor rgb="FFF4B083"/>
      </patternFill>
    </fill>
    <fill>
      <patternFill patternType="solid">
        <fgColor rgb="FF87FB95"/>
        <bgColor rgb="FF87FB95"/>
      </patternFill>
    </fill>
    <fill>
      <patternFill patternType="solid">
        <fgColor rgb="FFFFC000"/>
        <bgColor rgb="FFFFC000"/>
      </patternFill>
    </fill>
    <fill>
      <patternFill patternType="solid">
        <fgColor rgb="FFFFE598"/>
        <bgColor rgb="FFFFE598"/>
      </patternFill>
    </fill>
    <fill>
      <patternFill patternType="solid">
        <fgColor rgb="FF9CC2E5"/>
        <bgColor rgb="FF9CC2E5"/>
      </patternFill>
    </fill>
    <fill>
      <patternFill patternType="solid">
        <fgColor rgb="FFFF0000"/>
        <bgColor rgb="FFFF0000"/>
      </patternFill>
    </fill>
    <fill>
      <patternFill patternType="solid">
        <fgColor rgb="FF00B0F0"/>
        <bgColor rgb="FF00B0F0"/>
      </patternFill>
    </fill>
    <fill>
      <patternFill patternType="solid">
        <fgColor rgb="FFFFD965"/>
        <bgColor rgb="FFFFD965"/>
      </patternFill>
    </fill>
    <fill>
      <patternFill patternType="solid">
        <fgColor rgb="FFBDD6EE"/>
        <bgColor rgb="FFBDD6EE"/>
      </patternFill>
    </fill>
    <fill>
      <patternFill patternType="solid">
        <fgColor rgb="FF92D050"/>
        <bgColor indexed="64"/>
      </patternFill>
    </fill>
  </fills>
  <borders count="2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s>
  <cellStyleXfs count="3">
    <xf numFmtId="0" fontId="0" fillId="0" borderId="0"/>
    <xf numFmtId="42" fontId="12" fillId="0" borderId="0" applyFont="0" applyFill="0" applyBorder="0" applyAlignment="0" applyProtection="0"/>
    <xf numFmtId="41" fontId="13" fillId="0" borderId="0" applyFont="0" applyFill="0" applyBorder="0" applyAlignment="0" applyProtection="0"/>
  </cellStyleXfs>
  <cellXfs count="181">
    <xf numFmtId="0" fontId="0" fillId="0" borderId="0" xfId="0"/>
    <xf numFmtId="0" fontId="3" fillId="0" borderId="10" xfId="0" applyFont="1" applyBorder="1" applyAlignment="1">
      <alignment horizontal="center" vertical="center"/>
    </xf>
    <xf numFmtId="0" fontId="4" fillId="0" borderId="10" xfId="0" applyFont="1" applyBorder="1" applyAlignment="1">
      <alignment horizontal="center" vertical="center"/>
    </xf>
    <xf numFmtId="0" fontId="3" fillId="3" borderId="10" xfId="0" applyFont="1" applyFill="1" applyBorder="1" applyAlignment="1">
      <alignment horizontal="center" vertical="center"/>
    </xf>
    <xf numFmtId="0" fontId="5" fillId="0" borderId="0" xfId="0" applyFont="1"/>
    <xf numFmtId="0" fontId="3" fillId="4" borderId="10" xfId="0" applyFont="1" applyFill="1" applyBorder="1" applyAlignment="1">
      <alignment horizontal="center" vertical="center" wrapText="1"/>
    </xf>
    <xf numFmtId="0" fontId="4" fillId="3" borderId="10" xfId="0" applyFont="1" applyFill="1" applyBorder="1" applyAlignment="1">
      <alignment horizontal="center" vertical="center"/>
    </xf>
    <xf numFmtId="0" fontId="3" fillId="4" borderId="10" xfId="0" applyFont="1" applyFill="1" applyBorder="1" applyAlignment="1">
      <alignment horizontal="center" wrapText="1"/>
    </xf>
    <xf numFmtId="9" fontId="3" fillId="3" borderId="10" xfId="0" applyNumberFormat="1" applyFont="1" applyFill="1" applyBorder="1" applyAlignment="1">
      <alignment horizontal="center" vertical="center"/>
    </xf>
    <xf numFmtId="18" fontId="3" fillId="0" borderId="10" xfId="0" applyNumberFormat="1" applyFont="1" applyBorder="1" applyAlignment="1">
      <alignment horizontal="center" vertical="center" wrapText="1"/>
    </xf>
    <xf numFmtId="18" fontId="4" fillId="0" borderId="0" xfId="0" applyNumberFormat="1" applyFont="1" applyAlignment="1">
      <alignment horizontal="center" vertical="center"/>
    </xf>
    <xf numFmtId="18" fontId="3" fillId="0" borderId="10" xfId="0" applyNumberFormat="1" applyFont="1" applyBorder="1" applyAlignment="1">
      <alignment horizontal="center" vertical="center"/>
    </xf>
    <xf numFmtId="0" fontId="4" fillId="3" borderId="10" xfId="0" applyFont="1" applyFill="1" applyBorder="1"/>
    <xf numFmtId="0" fontId="4" fillId="0" borderId="10" xfId="0" applyFont="1" applyBorder="1"/>
    <xf numFmtId="0" fontId="4" fillId="0" borderId="0" xfId="0" applyFont="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xf>
    <xf numFmtId="0" fontId="3" fillId="0" borderId="0" xfId="0" applyFont="1" applyAlignment="1">
      <alignment horizontal="center"/>
    </xf>
    <xf numFmtId="164" fontId="4" fillId="0" borderId="10" xfId="0" applyNumberFormat="1" applyFont="1" applyBorder="1"/>
    <xf numFmtId="164" fontId="4" fillId="0" borderId="0" xfId="0" applyNumberFormat="1" applyFont="1"/>
    <xf numFmtId="1" fontId="4" fillId="0" borderId="10" xfId="0" applyNumberFormat="1" applyFont="1" applyBorder="1"/>
    <xf numFmtId="0" fontId="7" fillId="0" borderId="0" xfId="0" applyFont="1" applyAlignment="1">
      <alignment horizontal="center"/>
    </xf>
    <xf numFmtId="0" fontId="7" fillId="0" borderId="0" xfId="0" applyFont="1"/>
    <xf numFmtId="164" fontId="7" fillId="0" borderId="0" xfId="0" applyNumberFormat="1" applyFont="1"/>
    <xf numFmtId="0" fontId="8" fillId="0" borderId="10" xfId="0" applyFont="1" applyBorder="1" applyAlignment="1">
      <alignment horizontal="center" vertical="center" wrapText="1"/>
    </xf>
    <xf numFmtId="164" fontId="4" fillId="0" borderId="10" xfId="0" applyNumberFormat="1" applyFont="1" applyBorder="1" applyAlignment="1">
      <alignment horizontal="center" vertical="center"/>
    </xf>
    <xf numFmtId="9" fontId="4" fillId="3" borderId="10" xfId="0" applyNumberFormat="1" applyFont="1" applyFill="1" applyBorder="1" applyAlignment="1">
      <alignment horizontal="center" vertical="center"/>
    </xf>
    <xf numFmtId="9" fontId="4" fillId="0" borderId="0" xfId="0" applyNumberFormat="1" applyFont="1"/>
    <xf numFmtId="0" fontId="4" fillId="3" borderId="10" xfId="0" applyFont="1" applyFill="1" applyBorder="1" applyAlignment="1">
      <alignment horizontal="left" vertical="center"/>
    </xf>
    <xf numFmtId="164" fontId="4" fillId="3" borderId="10" xfId="0" applyNumberFormat="1" applyFont="1" applyFill="1" applyBorder="1"/>
    <xf numFmtId="0" fontId="3" fillId="0" borderId="10" xfId="0" applyFont="1" applyBorder="1"/>
    <xf numFmtId="0" fontId="3" fillId="6" borderId="10" xfId="0" applyFont="1" applyFill="1" applyBorder="1"/>
    <xf numFmtId="164" fontId="3" fillId="6" borderId="10" xfId="0" applyNumberFormat="1" applyFont="1" applyFill="1" applyBorder="1"/>
    <xf numFmtId="164" fontId="3" fillId="0" borderId="10" xfId="0" applyNumberFormat="1" applyFont="1" applyBorder="1" applyAlignment="1">
      <alignment horizontal="center" vertical="center"/>
    </xf>
    <xf numFmtId="9" fontId="3" fillId="0" borderId="10" xfId="0" applyNumberFormat="1" applyFont="1" applyBorder="1" applyAlignment="1">
      <alignment horizontal="center" vertical="center"/>
    </xf>
    <xf numFmtId="164" fontId="3" fillId="0" borderId="10" xfId="0" applyNumberFormat="1" applyFont="1" applyBorder="1" applyAlignment="1">
      <alignment horizontal="center" vertical="center" wrapText="1"/>
    </xf>
    <xf numFmtId="0" fontId="4" fillId="6" borderId="10" xfId="0" applyFont="1" applyFill="1" applyBorder="1" applyAlignment="1">
      <alignment horizontal="center" vertical="center"/>
    </xf>
    <xf numFmtId="164" fontId="4" fillId="6" borderId="10" xfId="0" applyNumberFormat="1" applyFont="1" applyFill="1" applyBorder="1"/>
    <xf numFmtId="0" fontId="3" fillId="0" borderId="15" xfId="0" applyFont="1" applyBorder="1" applyAlignment="1">
      <alignment horizontal="center" vertical="center"/>
    </xf>
    <xf numFmtId="0" fontId="4" fillId="0" borderId="2" xfId="0" applyFont="1" applyBorder="1"/>
    <xf numFmtId="164" fontId="9" fillId="4" borderId="10" xfId="0" applyNumberFormat="1" applyFont="1" applyFill="1" applyBorder="1"/>
    <xf numFmtId="164" fontId="10" fillId="10" borderId="10" xfId="0" applyNumberFormat="1" applyFont="1" applyFill="1" applyBorder="1"/>
    <xf numFmtId="0" fontId="3" fillId="0" borderId="15" xfId="0" applyFont="1" applyBorder="1" applyAlignment="1">
      <alignment horizontal="center"/>
    </xf>
    <xf numFmtId="164" fontId="3" fillId="11" borderId="10" xfId="0" applyNumberFormat="1" applyFont="1" applyFill="1" applyBorder="1"/>
    <xf numFmtId="164" fontId="3" fillId="0" borderId="0" xfId="0" applyNumberFormat="1" applyFont="1"/>
    <xf numFmtId="0" fontId="3" fillId="12" borderId="10" xfId="0" applyFont="1" applyFill="1" applyBorder="1"/>
    <xf numFmtId="0" fontId="3" fillId="12" borderId="10" xfId="0" applyFont="1" applyFill="1" applyBorder="1" applyAlignment="1">
      <alignment horizontal="center" vertical="center"/>
    </xf>
    <xf numFmtId="0" fontId="3" fillId="12" borderId="10" xfId="0" applyFont="1" applyFill="1" applyBorder="1" applyAlignment="1">
      <alignment horizontal="center"/>
    </xf>
    <xf numFmtId="0" fontId="4" fillId="12" borderId="10" xfId="0" applyFont="1" applyFill="1" applyBorder="1"/>
    <xf numFmtId="0" fontId="4" fillId="0" borderId="10" xfId="0" applyFont="1" applyBorder="1" applyAlignment="1">
      <alignment horizontal="center" wrapText="1"/>
    </xf>
    <xf numFmtId="0" fontId="4" fillId="0" borderId="10" xfId="0" applyFont="1" applyBorder="1" applyAlignment="1">
      <alignment wrapText="1"/>
    </xf>
    <xf numFmtId="2" fontId="0" fillId="0" borderId="0" xfId="0" applyNumberFormat="1"/>
    <xf numFmtId="2" fontId="7" fillId="0" borderId="0" xfId="0" applyNumberFormat="1" applyFont="1" applyAlignment="1">
      <alignment horizontal="center"/>
    </xf>
    <xf numFmtId="2" fontId="7" fillId="0" borderId="0" xfId="0" applyNumberFormat="1" applyFont="1"/>
    <xf numFmtId="42" fontId="4" fillId="0" borderId="10" xfId="1" applyFont="1" applyBorder="1"/>
    <xf numFmtId="164" fontId="4" fillId="0" borderId="0" xfId="0" applyNumberFormat="1" applyFont="1" applyAlignment="1">
      <alignment horizontal="center" vertical="center"/>
    </xf>
    <xf numFmtId="0" fontId="14" fillId="0" borderId="11" xfId="0" applyFont="1" applyBorder="1" applyAlignment="1">
      <alignment wrapText="1"/>
    </xf>
    <xf numFmtId="0" fontId="14" fillId="0" borderId="12"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4" fillId="0" borderId="9" xfId="0" applyFont="1" applyBorder="1"/>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8" fontId="3" fillId="0" borderId="7" xfId="0" applyNumberFormat="1" applyFont="1" applyBorder="1" applyAlignment="1">
      <alignment horizontal="center" vertical="center"/>
    </xf>
    <xf numFmtId="0" fontId="4" fillId="0" borderId="15" xfId="0" applyFont="1" applyBorder="1"/>
    <xf numFmtId="18" fontId="3" fillId="0" borderId="20" xfId="0" applyNumberFormat="1" applyFont="1" applyBorder="1" applyAlignment="1">
      <alignment horizontal="center" vertical="center"/>
    </xf>
    <xf numFmtId="0" fontId="4" fillId="0" borderId="10" xfId="0" applyFont="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18" fontId="3" fillId="0" borderId="15" xfId="0" applyNumberFormat="1" applyFont="1" applyBorder="1" applyAlignment="1">
      <alignment horizontal="center" vertical="center"/>
    </xf>
    <xf numFmtId="0" fontId="6" fillId="0" borderId="20" xfId="0" applyFont="1" applyBorder="1" applyAlignment="1">
      <alignment horizontal="center" vertical="center"/>
    </xf>
    <xf numFmtId="0" fontId="6" fillId="0" borderId="20" xfId="0" applyFont="1" applyBorder="1" applyAlignment="1">
      <alignment horizontal="center" vertical="center" wrapText="1"/>
    </xf>
    <xf numFmtId="9" fontId="6" fillId="0" borderId="20" xfId="0" applyNumberFormat="1" applyFont="1" applyBorder="1" applyAlignment="1">
      <alignment horizontal="center" vertical="center"/>
    </xf>
    <xf numFmtId="0" fontId="24" fillId="0" borderId="20" xfId="0" applyFont="1" applyBorder="1" applyAlignment="1">
      <alignment horizontal="center" vertical="center"/>
    </xf>
    <xf numFmtId="9" fontId="24" fillId="0" borderId="20" xfId="0" applyNumberFormat="1" applyFont="1" applyBorder="1" applyAlignment="1">
      <alignment horizontal="center" vertical="center"/>
    </xf>
    <xf numFmtId="42" fontId="24" fillId="0" borderId="20" xfId="1" applyFont="1" applyFill="1" applyBorder="1" applyAlignment="1">
      <alignment horizontal="center" vertical="center"/>
    </xf>
    <xf numFmtId="42" fontId="24" fillId="0" borderId="20" xfId="0" applyNumberFormat="1" applyFont="1" applyBorder="1" applyAlignment="1">
      <alignment horizontal="center" vertical="center"/>
    </xf>
    <xf numFmtId="0" fontId="6" fillId="14" borderId="20" xfId="0" applyFont="1" applyFill="1" applyBorder="1" applyAlignment="1">
      <alignment horizontal="center" vertical="center"/>
    </xf>
    <xf numFmtId="42" fontId="6" fillId="14" borderId="20" xfId="1" applyFont="1" applyFill="1" applyBorder="1" applyAlignment="1">
      <alignment horizontal="center" vertical="center"/>
    </xf>
    <xf numFmtId="0" fontId="4" fillId="0" borderId="10" xfId="0" applyFont="1" applyBorder="1" applyAlignment="1">
      <alignment horizontal="left" vertical="center"/>
    </xf>
    <xf numFmtId="0" fontId="6" fillId="14" borderId="20" xfId="0" applyFont="1" applyFill="1" applyBorder="1" applyAlignment="1">
      <alignment horizontal="center" vertical="center" wrapText="1"/>
    </xf>
    <xf numFmtId="2" fontId="1" fillId="0" borderId="10" xfId="0" applyNumberFormat="1" applyFont="1" applyBorder="1" applyAlignment="1">
      <alignment horizontal="center"/>
    </xf>
    <xf numFmtId="2" fontId="25" fillId="0" borderId="10" xfId="0" applyNumberFormat="1" applyFont="1" applyBorder="1"/>
    <xf numFmtId="41" fontId="25" fillId="0" borderId="10" xfId="2" applyFont="1" applyBorder="1" applyAlignment="1">
      <alignment horizontal="right" vertical="center"/>
    </xf>
    <xf numFmtId="2" fontId="25" fillId="0" borderId="16" xfId="0" applyNumberFormat="1" applyFont="1" applyBorder="1"/>
    <xf numFmtId="41" fontId="23" fillId="0" borderId="10" xfId="2" applyFont="1" applyBorder="1"/>
    <xf numFmtId="2" fontId="25" fillId="0" borderId="22" xfId="0" applyNumberFormat="1" applyFont="1" applyBorder="1"/>
    <xf numFmtId="42" fontId="25" fillId="0" borderId="10" xfId="1" applyFont="1" applyBorder="1"/>
    <xf numFmtId="2" fontId="25" fillId="0" borderId="18" xfId="0" applyNumberFormat="1" applyFont="1" applyBorder="1"/>
    <xf numFmtId="2" fontId="26" fillId="0" borderId="10" xfId="0" applyNumberFormat="1" applyFont="1" applyBorder="1"/>
    <xf numFmtId="41" fontId="25" fillId="0" borderId="17" xfId="2" applyFont="1" applyBorder="1" applyAlignment="1">
      <alignment horizontal="right" vertical="center"/>
    </xf>
    <xf numFmtId="2" fontId="23" fillId="0" borderId="10" xfId="0" applyNumberFormat="1" applyFont="1" applyBorder="1"/>
    <xf numFmtId="41" fontId="25" fillId="0" borderId="23" xfId="2" applyFont="1" applyBorder="1" applyAlignment="1">
      <alignment horizontal="right" vertical="center"/>
    </xf>
    <xf numFmtId="41" fontId="25" fillId="0" borderId="19" xfId="2" applyFont="1" applyBorder="1" applyAlignment="1">
      <alignment horizontal="right" vertical="center"/>
    </xf>
    <xf numFmtId="41" fontId="26" fillId="0" borderId="10" xfId="2" applyFont="1" applyBorder="1"/>
    <xf numFmtId="0" fontId="3" fillId="9" borderId="7" xfId="0" applyFont="1" applyFill="1" applyBorder="1" applyAlignment="1">
      <alignment horizontal="center"/>
    </xf>
    <xf numFmtId="0" fontId="2" fillId="0" borderId="8" xfId="0" applyFont="1" applyBorder="1"/>
    <xf numFmtId="0" fontId="2" fillId="0" borderId="9" xfId="0" applyFont="1" applyBorder="1"/>
    <xf numFmtId="0" fontId="3" fillId="0" borderId="7" xfId="0" applyFont="1" applyBorder="1" applyAlignment="1">
      <alignment horizontal="center" vertical="center"/>
    </xf>
    <xf numFmtId="0" fontId="3" fillId="8" borderId="7" xfId="0" applyFont="1" applyFill="1" applyBorder="1" applyAlignment="1">
      <alignment horizontal="center"/>
    </xf>
    <xf numFmtId="9" fontId="3" fillId="13" borderId="13" xfId="0" applyNumberFormat="1" applyFont="1" applyFill="1" applyBorder="1" applyAlignment="1">
      <alignment horizontal="center" vertical="center"/>
    </xf>
    <xf numFmtId="0" fontId="2" fillId="0" borderId="14" xfId="0" applyFont="1" applyBorder="1"/>
    <xf numFmtId="0" fontId="2" fillId="0" borderId="15" xfId="0" applyFont="1" applyBorder="1"/>
    <xf numFmtId="0" fontId="11" fillId="0" borderId="1" xfId="0" applyFont="1" applyBorder="1" applyAlignment="1">
      <alignment horizontal="center" vertical="center" wrapText="1"/>
    </xf>
    <xf numFmtId="0" fontId="2" fillId="0" borderId="2" xfId="0" applyFont="1" applyBorder="1"/>
    <xf numFmtId="0" fontId="2" fillId="0" borderId="3" xfId="0" applyFont="1" applyBorder="1"/>
    <xf numFmtId="0" fontId="2" fillId="0" borderId="11" xfId="0" applyFont="1" applyBorder="1"/>
    <xf numFmtId="0" fontId="0" fillId="0" borderId="0" xfId="0"/>
    <xf numFmtId="0" fontId="2" fillId="0" borderId="12" xfId="0" applyFont="1" applyBorder="1"/>
    <xf numFmtId="0" fontId="2" fillId="0" borderId="4" xfId="0" applyFont="1" applyBorder="1"/>
    <xf numFmtId="0" fontId="2" fillId="0" borderId="5" xfId="0" applyFont="1" applyBorder="1"/>
    <xf numFmtId="0" fontId="2" fillId="0" borderId="6" xfId="0" applyFont="1" applyBorder="1"/>
    <xf numFmtId="0" fontId="3" fillId="6" borderId="13" xfId="0" applyFont="1" applyFill="1" applyBorder="1" applyAlignment="1">
      <alignment horizontal="center" vertical="center"/>
    </xf>
    <xf numFmtId="165" fontId="4" fillId="6" borderId="13" xfId="0" applyNumberFormat="1" applyFont="1" applyFill="1" applyBorder="1" applyAlignment="1">
      <alignment horizontal="center" vertical="center"/>
    </xf>
    <xf numFmtId="0" fontId="3" fillId="0" borderId="7" xfId="0" applyFont="1" applyBorder="1" applyAlignment="1">
      <alignment horizontal="center"/>
    </xf>
    <xf numFmtId="0" fontId="3" fillId="11" borderId="7" xfId="0" applyFont="1" applyFill="1" applyBorder="1" applyAlignment="1">
      <alignment horizontal="center"/>
    </xf>
    <xf numFmtId="164" fontId="3" fillId="6" borderId="13" xfId="0" applyNumberFormat="1" applyFont="1" applyFill="1" applyBorder="1" applyAlignment="1">
      <alignment horizontal="center" vertical="center"/>
    </xf>
    <xf numFmtId="9" fontId="4" fillId="6" borderId="13" xfId="0" applyNumberFormat="1" applyFont="1" applyFill="1" applyBorder="1" applyAlignment="1">
      <alignment horizontal="center" vertical="center"/>
    </xf>
    <xf numFmtId="0" fontId="3" fillId="13" borderId="13" xfId="0" applyFont="1" applyFill="1" applyBorder="1" applyAlignment="1">
      <alignment horizontal="center" vertical="center"/>
    </xf>
    <xf numFmtId="0" fontId="3" fillId="3" borderId="7" xfId="0" applyFont="1" applyFill="1" applyBorder="1" applyAlignment="1">
      <alignment horizontal="center"/>
    </xf>
    <xf numFmtId="0" fontId="6" fillId="0" borderId="1" xfId="0" applyFont="1" applyBorder="1" applyAlignment="1">
      <alignment horizontal="center" wrapText="1"/>
    </xf>
    <xf numFmtId="0" fontId="15" fillId="0" borderId="3"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 fillId="0" borderId="1" xfId="0" applyFont="1" applyBorder="1" applyAlignment="1">
      <alignment horizontal="center" wrapText="1"/>
    </xf>
    <xf numFmtId="0" fontId="14" fillId="0" borderId="3" xfId="0" applyFont="1" applyBorder="1" applyAlignment="1">
      <alignment wrapText="1"/>
    </xf>
    <xf numFmtId="0" fontId="14" fillId="0" borderId="11" xfId="0" applyFont="1" applyBorder="1" applyAlignment="1">
      <alignment wrapText="1"/>
    </xf>
    <xf numFmtId="0" fontId="14" fillId="0" borderId="12" xfId="0" applyFont="1" applyBorder="1" applyAlignment="1">
      <alignment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1" xfId="0" applyFont="1" applyBorder="1" applyAlignment="1">
      <alignment horizontal="center" vertical="center" wrapText="1"/>
    </xf>
    <xf numFmtId="0" fontId="3" fillId="4" borderId="7" xfId="0" applyFont="1" applyFill="1" applyBorder="1" applyAlignment="1">
      <alignment horizontal="center"/>
    </xf>
    <xf numFmtId="0" fontId="3" fillId="0" borderId="2" xfId="0" applyFont="1" applyBorder="1" applyAlignment="1">
      <alignment horizontal="center"/>
    </xf>
    <xf numFmtId="0" fontId="3" fillId="10" borderId="7" xfId="0" applyFont="1" applyFill="1" applyBorder="1" applyAlignment="1">
      <alignment horizontal="center"/>
    </xf>
    <xf numFmtId="0" fontId="6" fillId="11"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7" fillId="0" borderId="0" xfId="0" applyFont="1" applyAlignment="1">
      <alignment horizontal="center"/>
    </xf>
    <xf numFmtId="2" fontId="19" fillId="0" borderId="1" xfId="0" applyNumberFormat="1" applyFont="1" applyBorder="1" applyAlignment="1">
      <alignment horizontal="center" wrapText="1"/>
    </xf>
    <xf numFmtId="2" fontId="20" fillId="0" borderId="2" xfId="0" applyNumberFormat="1" applyFont="1" applyBorder="1" applyAlignment="1">
      <alignment wrapText="1"/>
    </xf>
    <xf numFmtId="2" fontId="20" fillId="0" borderId="3" xfId="0" applyNumberFormat="1" applyFont="1" applyBorder="1" applyAlignment="1">
      <alignment wrapText="1"/>
    </xf>
    <xf numFmtId="2" fontId="20" fillId="0" borderId="11" xfId="0" applyNumberFormat="1" applyFont="1" applyBorder="1" applyAlignment="1">
      <alignment wrapText="1"/>
    </xf>
    <xf numFmtId="2" fontId="21" fillId="0" borderId="0" xfId="0" applyNumberFormat="1" applyFont="1" applyAlignment="1">
      <alignment wrapText="1"/>
    </xf>
    <xf numFmtId="2" fontId="20" fillId="0" borderId="12" xfId="0" applyNumberFormat="1" applyFont="1" applyBorder="1" applyAlignment="1">
      <alignment wrapText="1"/>
    </xf>
    <xf numFmtId="2" fontId="20" fillId="0" borderId="4" xfId="0" applyNumberFormat="1" applyFont="1" applyBorder="1" applyAlignment="1">
      <alignment wrapText="1"/>
    </xf>
    <xf numFmtId="2" fontId="20" fillId="0" borderId="5" xfId="0" applyNumberFormat="1" applyFont="1" applyBorder="1" applyAlignment="1">
      <alignment wrapText="1"/>
    </xf>
    <xf numFmtId="2" fontId="20" fillId="0" borderId="6" xfId="0" applyNumberFormat="1" applyFont="1" applyBorder="1" applyAlignment="1">
      <alignment wrapText="1"/>
    </xf>
    <xf numFmtId="2" fontId="26" fillId="0" borderId="7" xfId="0" applyNumberFormat="1" applyFont="1" applyBorder="1" applyAlignment="1">
      <alignment horizontal="center"/>
    </xf>
    <xf numFmtId="2" fontId="27" fillId="0" borderId="8" xfId="0" applyNumberFormat="1" applyFont="1" applyBorder="1"/>
    <xf numFmtId="2" fontId="27" fillId="0" borderId="9" xfId="0" applyNumberFormat="1" applyFont="1" applyBorder="1"/>
    <xf numFmtId="2" fontId="16" fillId="0" borderId="1" xfId="0" applyNumberFormat="1" applyFont="1" applyBorder="1" applyAlignment="1">
      <alignment horizontal="center" wrapText="1"/>
    </xf>
    <xf numFmtId="2" fontId="17" fillId="0" borderId="2" xfId="0" applyNumberFormat="1" applyFont="1" applyBorder="1" applyAlignment="1">
      <alignment wrapText="1"/>
    </xf>
    <xf numFmtId="2" fontId="17" fillId="0" borderId="3" xfId="0" applyNumberFormat="1" applyFont="1" applyBorder="1" applyAlignment="1">
      <alignment wrapText="1"/>
    </xf>
    <xf numFmtId="2" fontId="17" fillId="0" borderId="11" xfId="0" applyNumberFormat="1" applyFont="1" applyBorder="1" applyAlignment="1">
      <alignment wrapText="1"/>
    </xf>
    <xf numFmtId="2" fontId="18" fillId="0" borderId="0" xfId="0" applyNumberFormat="1" applyFont="1" applyAlignment="1">
      <alignment wrapText="1"/>
    </xf>
    <xf numFmtId="2" fontId="17" fillId="0" borderId="12" xfId="0" applyNumberFormat="1" applyFont="1" applyBorder="1" applyAlignment="1">
      <alignment wrapText="1"/>
    </xf>
    <xf numFmtId="2" fontId="17" fillId="0" borderId="4" xfId="0" applyNumberFormat="1" applyFont="1" applyBorder="1" applyAlignment="1">
      <alignment wrapText="1"/>
    </xf>
    <xf numFmtId="2" fontId="17" fillId="0" borderId="5" xfId="0" applyNumberFormat="1" applyFont="1" applyBorder="1" applyAlignment="1">
      <alignment wrapText="1"/>
    </xf>
    <xf numFmtId="2" fontId="17" fillId="0" borderId="6" xfId="0" applyNumberFormat="1" applyFont="1" applyBorder="1" applyAlignment="1">
      <alignment wrapText="1"/>
    </xf>
    <xf numFmtId="0" fontId="3" fillId="0" borderId="20" xfId="0" applyFont="1" applyBorder="1" applyAlignment="1">
      <alignment horizontal="center" vertical="center" wrapText="1"/>
    </xf>
    <xf numFmtId="0" fontId="2" fillId="0" borderId="20" xfId="0" applyFont="1" applyBorder="1"/>
    <xf numFmtId="0" fontId="6" fillId="4" borderId="1" xfId="0" applyFont="1" applyFill="1" applyBorder="1" applyAlignment="1">
      <alignment horizontal="center" vertical="center"/>
    </xf>
    <xf numFmtId="0" fontId="4" fillId="0" borderId="0" xfId="0" applyFont="1" applyAlignment="1">
      <alignment horizont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164" fontId="4" fillId="0" borderId="13" xfId="0" applyNumberFormat="1" applyFont="1" applyBorder="1" applyAlignment="1">
      <alignment horizontal="center" vertical="center"/>
    </xf>
    <xf numFmtId="0" fontId="6" fillId="7"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0" xfId="0" applyFont="1" applyFill="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41" fontId="4" fillId="0" borderId="13" xfId="2" applyFont="1" applyBorder="1" applyAlignment="1">
      <alignment horizontal="center" vertical="center"/>
    </xf>
    <xf numFmtId="41" fontId="2" fillId="0" borderId="14" xfId="2" applyFont="1" applyBorder="1"/>
    <xf numFmtId="41" fontId="2" fillId="0" borderId="15" xfId="2" applyFont="1" applyBorder="1"/>
  </cellXfs>
  <cellStyles count="3">
    <cellStyle name="Millares [0]" xfId="2" builtinId="6"/>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2" Type="http://schemas.openxmlformats.org/officeDocument/2006/relationships/calcChain" Target="calcChain.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800" b="1" i="0">
                <a:solidFill>
                  <a:srgbClr val="757575"/>
                </a:solidFill>
                <a:latin typeface="+mn-lt"/>
              </a:defRPr>
            </a:pPr>
            <a:r>
              <a:rPr lang="es-CL" sz="1800" b="1" i="0">
                <a:solidFill>
                  <a:srgbClr val="757575"/>
                </a:solidFill>
                <a:latin typeface="+mn-lt"/>
              </a:rPr>
              <a:t>Comportamiento Ventas en unidades</a:t>
            </a:r>
          </a:p>
        </c:rich>
      </c:tx>
      <c:overlay val="0"/>
    </c:title>
    <c:autoTitleDeleted val="0"/>
    <c:plotArea>
      <c:layout/>
      <c:lineChart>
        <c:grouping val="standard"/>
        <c:varyColors val="1"/>
        <c:ser>
          <c:idx val="0"/>
          <c:order val="0"/>
          <c:tx>
            <c:v>CAMISETA</c:v>
          </c:tx>
          <c:spPr>
            <a:ln w="38100" cmpd="sng">
              <a:solidFill>
                <a:schemeClr val="accent1"/>
              </a:solidFill>
            </a:ln>
          </c:spPr>
          <c:marker>
            <c:symbol val="none"/>
          </c:marker>
          <c:cat>
            <c:strRef>
              <c:f>'Plantilla Financiera'!$E$10:$Q$10</c:f>
              <c:strCache>
                <c:ptCount val="13"/>
                <c:pt idx="1">
                  <c:v>Enero </c:v>
                </c:pt>
                <c:pt idx="2">
                  <c:v>Febrero</c:v>
                </c:pt>
                <c:pt idx="3">
                  <c:v>Marzo</c:v>
                </c:pt>
                <c:pt idx="4">
                  <c:v>Julio</c:v>
                </c:pt>
                <c:pt idx="5">
                  <c:v>Agosto</c:v>
                </c:pt>
                <c:pt idx="6">
                  <c:v>Septiembre</c:v>
                </c:pt>
                <c:pt idx="7">
                  <c:v>Octubre</c:v>
                </c:pt>
                <c:pt idx="8">
                  <c:v>Noviembre</c:v>
                </c:pt>
                <c:pt idx="9">
                  <c:v>Diciembre</c:v>
                </c:pt>
                <c:pt idx="10">
                  <c:v>Enero</c:v>
                </c:pt>
                <c:pt idx="11">
                  <c:v>Febrero</c:v>
                </c:pt>
                <c:pt idx="12">
                  <c:v>Marzo</c:v>
                </c:pt>
              </c:strCache>
            </c:strRef>
          </c:cat>
          <c:val>
            <c:numRef>
              <c:f>'Plantilla Financiera'!$E$11:$Q$11</c:f>
              <c:numCache>
                <c:formatCode>General</c:formatCode>
                <c:ptCount val="13"/>
                <c:pt idx="0">
                  <c:v>0</c:v>
                </c:pt>
                <c:pt idx="1">
                  <c:v>1128</c:v>
                </c:pt>
                <c:pt idx="2">
                  <c:v>1128</c:v>
                </c:pt>
                <c:pt idx="3">
                  <c:v>1128</c:v>
                </c:pt>
                <c:pt idx="4">
                  <c:v>846</c:v>
                </c:pt>
                <c:pt idx="5">
                  <c:v>338.4</c:v>
                </c:pt>
                <c:pt idx="6">
                  <c:v>225.60000000000002</c:v>
                </c:pt>
                <c:pt idx="7">
                  <c:v>1128</c:v>
                </c:pt>
                <c:pt idx="8">
                  <c:v>1128</c:v>
                </c:pt>
                <c:pt idx="9">
                  <c:v>1128</c:v>
                </c:pt>
                <c:pt idx="10">
                  <c:v>225.60000000000002</c:v>
                </c:pt>
                <c:pt idx="11">
                  <c:v>1128</c:v>
                </c:pt>
                <c:pt idx="12">
                  <c:v>564</c:v>
                </c:pt>
              </c:numCache>
            </c:numRef>
          </c:val>
          <c:smooth val="0"/>
          <c:extLst>
            <c:ext xmlns:c16="http://schemas.microsoft.com/office/drawing/2014/chart" uri="{C3380CC4-5D6E-409C-BE32-E72D297353CC}">
              <c16:uniqueId val="{00000000-05F0-462D-86D3-7B7497348F76}"/>
            </c:ext>
          </c:extLst>
        </c:ser>
        <c:ser>
          <c:idx val="1"/>
          <c:order val="1"/>
          <c:tx>
            <c:v>SHORT</c:v>
          </c:tx>
          <c:spPr>
            <a:ln w="38100" cmpd="sng">
              <a:solidFill>
                <a:schemeClr val="accent2"/>
              </a:solidFill>
            </a:ln>
          </c:spPr>
          <c:marker>
            <c:symbol val="none"/>
          </c:marker>
          <c:cat>
            <c:strRef>
              <c:f>'Plantilla Financiera'!$E$10:$Q$10</c:f>
              <c:strCache>
                <c:ptCount val="13"/>
                <c:pt idx="1">
                  <c:v>Enero </c:v>
                </c:pt>
                <c:pt idx="2">
                  <c:v>Febrero</c:v>
                </c:pt>
                <c:pt idx="3">
                  <c:v>Marzo</c:v>
                </c:pt>
                <c:pt idx="4">
                  <c:v>Julio</c:v>
                </c:pt>
                <c:pt idx="5">
                  <c:v>Agosto</c:v>
                </c:pt>
                <c:pt idx="6">
                  <c:v>Septiembre</c:v>
                </c:pt>
                <c:pt idx="7">
                  <c:v>Octubre</c:v>
                </c:pt>
                <c:pt idx="8">
                  <c:v>Noviembre</c:v>
                </c:pt>
                <c:pt idx="9">
                  <c:v>Diciembre</c:v>
                </c:pt>
                <c:pt idx="10">
                  <c:v>Enero</c:v>
                </c:pt>
                <c:pt idx="11">
                  <c:v>Febrero</c:v>
                </c:pt>
                <c:pt idx="12">
                  <c:v>Marzo</c:v>
                </c:pt>
              </c:strCache>
            </c:strRef>
          </c:cat>
          <c:val>
            <c:numRef>
              <c:f>'Plantilla Financiera'!$E$12:$Q$12</c:f>
              <c:numCache>
                <c:formatCode>General</c:formatCode>
                <c:ptCount val="13"/>
                <c:pt idx="0">
                  <c:v>0</c:v>
                </c:pt>
                <c:pt idx="1">
                  <c:v>504</c:v>
                </c:pt>
                <c:pt idx="2">
                  <c:v>504</c:v>
                </c:pt>
                <c:pt idx="3">
                  <c:v>504</c:v>
                </c:pt>
                <c:pt idx="4">
                  <c:v>378</c:v>
                </c:pt>
                <c:pt idx="5">
                  <c:v>151.19999999999999</c:v>
                </c:pt>
                <c:pt idx="6">
                  <c:v>100.80000000000001</c:v>
                </c:pt>
                <c:pt idx="7">
                  <c:v>504</c:v>
                </c:pt>
                <c:pt idx="8">
                  <c:v>504</c:v>
                </c:pt>
                <c:pt idx="9">
                  <c:v>504</c:v>
                </c:pt>
                <c:pt idx="10">
                  <c:v>100.80000000000001</c:v>
                </c:pt>
                <c:pt idx="11">
                  <c:v>504</c:v>
                </c:pt>
                <c:pt idx="12">
                  <c:v>252</c:v>
                </c:pt>
              </c:numCache>
            </c:numRef>
          </c:val>
          <c:smooth val="0"/>
          <c:extLst>
            <c:ext xmlns:c16="http://schemas.microsoft.com/office/drawing/2014/chart" uri="{C3380CC4-5D6E-409C-BE32-E72D297353CC}">
              <c16:uniqueId val="{00000001-05F0-462D-86D3-7B7497348F76}"/>
            </c:ext>
          </c:extLst>
        </c:ser>
        <c:ser>
          <c:idx val="2"/>
          <c:order val="2"/>
          <c:tx>
            <c:v>CAMISETA Personalizado</c:v>
          </c:tx>
          <c:marker>
            <c:symbol val="none"/>
          </c:marker>
          <c:cat>
            <c:strRef>
              <c:f>'Plantilla Financiera'!$E$10:$Q$10</c:f>
              <c:strCache>
                <c:ptCount val="13"/>
                <c:pt idx="1">
                  <c:v>Enero </c:v>
                </c:pt>
                <c:pt idx="2">
                  <c:v>Febrero</c:v>
                </c:pt>
                <c:pt idx="3">
                  <c:v>Marzo</c:v>
                </c:pt>
                <c:pt idx="4">
                  <c:v>Julio</c:v>
                </c:pt>
                <c:pt idx="5">
                  <c:v>Agosto</c:v>
                </c:pt>
                <c:pt idx="6">
                  <c:v>Septiembre</c:v>
                </c:pt>
                <c:pt idx="7">
                  <c:v>Octubre</c:v>
                </c:pt>
                <c:pt idx="8">
                  <c:v>Noviembre</c:v>
                </c:pt>
                <c:pt idx="9">
                  <c:v>Diciembre</c:v>
                </c:pt>
                <c:pt idx="10">
                  <c:v>Enero</c:v>
                </c:pt>
                <c:pt idx="11">
                  <c:v>Febrero</c:v>
                </c:pt>
                <c:pt idx="12">
                  <c:v>Marzo</c:v>
                </c:pt>
              </c:strCache>
            </c:strRef>
          </c:cat>
          <c:val>
            <c:numRef>
              <c:f>'Plantilla Financiera'!#REF!</c:f>
              <c:numCache>
                <c:formatCode>General</c:formatCode>
                <c:ptCount val="1"/>
                <c:pt idx="0">
                  <c:v>1</c:v>
                </c:pt>
              </c:numCache>
            </c:numRef>
          </c:val>
          <c:smooth val="0"/>
          <c:extLst>
            <c:ext xmlns:c16="http://schemas.microsoft.com/office/drawing/2014/chart" uri="{C3380CC4-5D6E-409C-BE32-E72D297353CC}">
              <c16:uniqueId val="{00000002-05F0-462D-86D3-7B7497348F76}"/>
            </c:ext>
          </c:extLst>
        </c:ser>
        <c:ser>
          <c:idx val="3"/>
          <c:order val="3"/>
          <c:tx>
            <c:v>SHORT Personalizado</c:v>
          </c:tx>
          <c:marker>
            <c:symbol val="none"/>
          </c:marker>
          <c:cat>
            <c:strRef>
              <c:f>'Plantilla Financiera'!$E$10:$Q$10</c:f>
              <c:strCache>
                <c:ptCount val="13"/>
                <c:pt idx="1">
                  <c:v>Enero </c:v>
                </c:pt>
                <c:pt idx="2">
                  <c:v>Febrero</c:v>
                </c:pt>
                <c:pt idx="3">
                  <c:v>Marzo</c:v>
                </c:pt>
                <c:pt idx="4">
                  <c:v>Julio</c:v>
                </c:pt>
                <c:pt idx="5">
                  <c:v>Agosto</c:v>
                </c:pt>
                <c:pt idx="6">
                  <c:v>Septiembre</c:v>
                </c:pt>
                <c:pt idx="7">
                  <c:v>Octubre</c:v>
                </c:pt>
                <c:pt idx="8">
                  <c:v>Noviembre</c:v>
                </c:pt>
                <c:pt idx="9">
                  <c:v>Diciembre</c:v>
                </c:pt>
                <c:pt idx="10">
                  <c:v>Enero</c:v>
                </c:pt>
                <c:pt idx="11">
                  <c:v>Febrero</c:v>
                </c:pt>
                <c:pt idx="12">
                  <c:v>Marzo</c:v>
                </c:pt>
              </c:strCache>
            </c:strRef>
          </c:cat>
          <c:val>
            <c:numRef>
              <c:f>'Plantilla Financiera'!#REF!</c:f>
              <c:numCache>
                <c:formatCode>General</c:formatCode>
                <c:ptCount val="1"/>
                <c:pt idx="0">
                  <c:v>1</c:v>
                </c:pt>
              </c:numCache>
            </c:numRef>
          </c:val>
          <c:smooth val="0"/>
          <c:extLst>
            <c:ext xmlns:c16="http://schemas.microsoft.com/office/drawing/2014/chart" uri="{C3380CC4-5D6E-409C-BE32-E72D297353CC}">
              <c16:uniqueId val="{00000003-05F0-462D-86D3-7B7497348F76}"/>
            </c:ext>
          </c:extLst>
        </c:ser>
        <c:ser>
          <c:idx val="4"/>
          <c:order val="4"/>
          <c:tx>
            <c:v>ACCESORIOS</c:v>
          </c:tx>
          <c:marker>
            <c:symbol val="none"/>
          </c:marker>
          <c:cat>
            <c:strRef>
              <c:f>'Plantilla Financiera'!$E$10:$Q$10</c:f>
              <c:strCache>
                <c:ptCount val="13"/>
                <c:pt idx="1">
                  <c:v>Enero </c:v>
                </c:pt>
                <c:pt idx="2">
                  <c:v>Febrero</c:v>
                </c:pt>
                <c:pt idx="3">
                  <c:v>Marzo</c:v>
                </c:pt>
                <c:pt idx="4">
                  <c:v>Julio</c:v>
                </c:pt>
                <c:pt idx="5">
                  <c:v>Agosto</c:v>
                </c:pt>
                <c:pt idx="6">
                  <c:v>Septiembre</c:v>
                </c:pt>
                <c:pt idx="7">
                  <c:v>Octubre</c:v>
                </c:pt>
                <c:pt idx="8">
                  <c:v>Noviembre</c:v>
                </c:pt>
                <c:pt idx="9">
                  <c:v>Diciembre</c:v>
                </c:pt>
                <c:pt idx="10">
                  <c:v>Enero</c:v>
                </c:pt>
                <c:pt idx="11">
                  <c:v>Febrero</c:v>
                </c:pt>
                <c:pt idx="12">
                  <c:v>Marzo</c:v>
                </c:pt>
              </c:strCache>
            </c:strRef>
          </c:cat>
          <c:val>
            <c:numRef>
              <c:f>'Plantilla Financiera'!#REF!</c:f>
              <c:numCache>
                <c:formatCode>General</c:formatCode>
                <c:ptCount val="1"/>
                <c:pt idx="0">
                  <c:v>1</c:v>
                </c:pt>
              </c:numCache>
            </c:numRef>
          </c:val>
          <c:smooth val="0"/>
          <c:extLst>
            <c:ext xmlns:c16="http://schemas.microsoft.com/office/drawing/2014/chart" uri="{C3380CC4-5D6E-409C-BE32-E72D297353CC}">
              <c16:uniqueId val="{00000004-05F0-462D-86D3-7B7497348F76}"/>
            </c:ext>
          </c:extLst>
        </c:ser>
        <c:dLbls>
          <c:showLegendKey val="0"/>
          <c:showVal val="0"/>
          <c:showCatName val="0"/>
          <c:showSerName val="0"/>
          <c:showPercent val="0"/>
          <c:showBubbleSize val="0"/>
        </c:dLbls>
        <c:smooth val="0"/>
        <c:axId val="1126066581"/>
        <c:axId val="1755695901"/>
      </c:lineChart>
      <c:catAx>
        <c:axId val="1126066581"/>
        <c:scaling>
          <c:orientation val="minMax"/>
        </c:scaling>
        <c:delete val="0"/>
        <c:axPos val="b"/>
        <c:title>
          <c:tx>
            <c:rich>
              <a:bodyPr/>
              <a:lstStyle/>
              <a:p>
                <a:pPr lvl="0">
                  <a:defRPr b="0">
                    <a:solidFill>
                      <a:srgbClr val="000000"/>
                    </a:solidFill>
                    <a:latin typeface="+mn-lt"/>
                  </a:defRPr>
                </a:pPr>
                <a:endParaRPr lang="es-CL"/>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s-CL"/>
          </a:p>
        </c:txPr>
        <c:crossAx val="1755695901"/>
        <c:crosses val="autoZero"/>
        <c:auto val="1"/>
        <c:lblAlgn val="ctr"/>
        <c:lblOffset val="100"/>
        <c:noMultiLvlLbl val="1"/>
      </c:catAx>
      <c:valAx>
        <c:axId val="175569590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L"/>
              </a:p>
            </c:rich>
          </c:tx>
          <c:overlay val="0"/>
        </c:title>
        <c:numFmt formatCode="General" sourceLinked="1"/>
        <c:majorTickMark val="none"/>
        <c:minorTickMark val="none"/>
        <c:tickLblPos val="nextTo"/>
        <c:spPr>
          <a:ln/>
        </c:spPr>
        <c:txPr>
          <a:bodyPr/>
          <a:lstStyle/>
          <a:p>
            <a:pPr lvl="0">
              <a:defRPr sz="900" b="0" i="0">
                <a:solidFill>
                  <a:srgbClr val="000000"/>
                </a:solidFill>
                <a:latin typeface="+mn-lt"/>
              </a:defRPr>
            </a:pPr>
            <a:endParaRPr lang="es-CL"/>
          </a:p>
        </c:txPr>
        <c:crossAx val="1126066581"/>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mn-lt"/>
              </a:defRPr>
            </a:pPr>
            <a:r>
              <a:rPr lang="es-CL" sz="1400" b="0" i="0">
                <a:solidFill>
                  <a:srgbClr val="757575"/>
                </a:solidFill>
                <a:latin typeface="+mn-lt"/>
              </a:rPr>
              <a:t>Costo de Producción VS Precio de Venta</a:t>
            </a:r>
          </a:p>
        </c:rich>
      </c:tx>
      <c:layout>
        <c:manualLayout>
          <c:xMode val="edge"/>
          <c:yMode val="edge"/>
          <c:x val="0.25442824278055709"/>
          <c:y val="0"/>
        </c:manualLayout>
      </c:layout>
      <c:overlay val="0"/>
    </c:title>
    <c:autoTitleDeleted val="0"/>
    <c:plotArea>
      <c:layout/>
      <c:barChart>
        <c:barDir val="col"/>
        <c:grouping val="clustered"/>
        <c:varyColors val="1"/>
        <c:ser>
          <c:idx val="0"/>
          <c:order val="0"/>
          <c:tx>
            <c:v>Costo de Produccion</c:v>
          </c:tx>
          <c:spPr>
            <a:solidFill>
              <a:srgbClr val="70AD47"/>
            </a:solidFill>
            <a:ln cmpd="sng">
              <a:solidFill>
                <a:srgbClr val="000000"/>
              </a:solidFill>
            </a:ln>
          </c:spPr>
          <c:invertIfNegative val="1"/>
          <c:cat>
            <c:strRef>
              <c:f>'Plantilla Financiera'!$B$51:$B$52</c:f>
              <c:strCache>
                <c:ptCount val="2"/>
                <c:pt idx="0">
                  <c:v>No transformada</c:v>
                </c:pt>
                <c:pt idx="1">
                  <c:v>Transformada</c:v>
                </c:pt>
              </c:strCache>
            </c:strRef>
          </c:cat>
          <c:val>
            <c:numRef>
              <c:f>'Plantilla Financiera'!$C$51:$C$52</c:f>
              <c:numCache>
                <c:formatCode>_("$"\ * #,##0_);_("$"\ * \(#,##0\);_("$"\ * "-"??_);_(@_)</c:formatCode>
                <c:ptCount val="2"/>
                <c:pt idx="0">
                  <c:v>123610</c:v>
                </c:pt>
                <c:pt idx="1">
                  <c:v>123610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84B-43BE-A128-7E4425B08E8A}"/>
            </c:ext>
          </c:extLst>
        </c:ser>
        <c:ser>
          <c:idx val="1"/>
          <c:order val="1"/>
          <c:tx>
            <c:v>Precio de Venta Mercado</c:v>
          </c:tx>
          <c:spPr>
            <a:solidFill>
              <a:srgbClr val="FFC000"/>
            </a:solidFill>
            <a:ln cmpd="sng">
              <a:solidFill>
                <a:srgbClr val="000000"/>
              </a:solidFill>
            </a:ln>
          </c:spPr>
          <c:invertIfNegative val="1"/>
          <c:cat>
            <c:strRef>
              <c:f>'Plantilla Financiera'!$B$51:$B$52</c:f>
              <c:strCache>
                <c:ptCount val="2"/>
                <c:pt idx="0">
                  <c:v>No transformada</c:v>
                </c:pt>
                <c:pt idx="1">
                  <c:v>Transformada</c:v>
                </c:pt>
              </c:strCache>
            </c:strRef>
          </c:cat>
          <c:val>
            <c:numRef>
              <c:f>'Plantilla Financiera'!$E$51:$E$52</c:f>
              <c:numCache>
                <c:formatCode>_("$"\ * #,##0_);_("$"\ * \(#,##0\);_("$"\ * "-"??_);_(@_)</c:formatCode>
                <c:ptCount val="2"/>
                <c:pt idx="0">
                  <c:v>247220</c:v>
                </c:pt>
                <c:pt idx="1">
                  <c:v>197776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E84B-43BE-A128-7E4425B08E8A}"/>
            </c:ext>
          </c:extLst>
        </c:ser>
        <c:dLbls>
          <c:showLegendKey val="0"/>
          <c:showVal val="0"/>
          <c:showCatName val="0"/>
          <c:showSerName val="0"/>
          <c:showPercent val="0"/>
          <c:showBubbleSize val="0"/>
        </c:dLbls>
        <c:gapWidth val="150"/>
        <c:axId val="1778609089"/>
        <c:axId val="1711750247"/>
      </c:barChart>
      <c:catAx>
        <c:axId val="1778609089"/>
        <c:scaling>
          <c:orientation val="minMax"/>
        </c:scaling>
        <c:delete val="0"/>
        <c:axPos val="b"/>
        <c:title>
          <c:tx>
            <c:rich>
              <a:bodyPr/>
              <a:lstStyle/>
              <a:p>
                <a:pPr lvl="0">
                  <a:defRPr b="0">
                    <a:solidFill>
                      <a:srgbClr val="000000"/>
                    </a:solidFill>
                    <a:latin typeface="+mn-lt"/>
                  </a:defRPr>
                </a:pPr>
                <a:endParaRPr lang="es-CL"/>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s-CL"/>
          </a:p>
        </c:txPr>
        <c:crossAx val="1711750247"/>
        <c:crosses val="autoZero"/>
        <c:auto val="1"/>
        <c:lblAlgn val="ctr"/>
        <c:lblOffset val="100"/>
        <c:noMultiLvlLbl val="1"/>
      </c:catAx>
      <c:valAx>
        <c:axId val="171175024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L"/>
              </a:p>
            </c:rich>
          </c:tx>
          <c:overlay val="0"/>
        </c:title>
        <c:numFmt formatCode="_(&quot;$&quot;\ * #,##0_);_(&quot;$&quot;\ * \(#,##0\);_(&quot;$&quot;\ * &quot;-&quot;??_);_(@_)" sourceLinked="1"/>
        <c:majorTickMark val="none"/>
        <c:minorTickMark val="none"/>
        <c:tickLblPos val="nextTo"/>
        <c:spPr>
          <a:ln/>
        </c:spPr>
        <c:txPr>
          <a:bodyPr/>
          <a:lstStyle/>
          <a:p>
            <a:pPr lvl="0">
              <a:defRPr sz="900" b="0" i="0">
                <a:solidFill>
                  <a:srgbClr val="000000"/>
                </a:solidFill>
                <a:latin typeface="+mn-lt"/>
              </a:defRPr>
            </a:pPr>
            <a:endParaRPr lang="es-CL"/>
          </a:p>
        </c:txPr>
        <c:crossAx val="1778609089"/>
        <c:crosses val="autoZero"/>
        <c:crossBetween val="between"/>
      </c:valAx>
    </c:plotArea>
    <c:legend>
      <c:legendPos val="b"/>
      <c:overlay val="0"/>
      <c:txPr>
        <a:bodyPr/>
        <a:lstStyle/>
        <a:p>
          <a:pPr lvl="0">
            <a:defRPr sz="900" b="0" i="0">
              <a:solidFill>
                <a:srgbClr val="1A1A1A"/>
              </a:solidFill>
              <a:latin typeface="+mn-lt"/>
            </a:defRPr>
          </a:pPr>
          <a:endParaRPr lang="es-CL"/>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800" b="1" i="0">
                <a:solidFill>
                  <a:srgbClr val="757575"/>
                </a:solidFill>
                <a:latin typeface="+mn-lt"/>
              </a:defRPr>
            </a:pPr>
            <a:r>
              <a:rPr lang="es-CL" sz="1800" b="1" i="0">
                <a:solidFill>
                  <a:srgbClr val="757575"/>
                </a:solidFill>
                <a:latin typeface="+mn-lt"/>
              </a:rPr>
              <a:t>Estacionalidad del Mercado</a:t>
            </a:r>
          </a:p>
        </c:rich>
      </c:tx>
      <c:overlay val="0"/>
    </c:title>
    <c:autoTitleDeleted val="0"/>
    <c:plotArea>
      <c:layout/>
      <c:barChart>
        <c:barDir val="col"/>
        <c:grouping val="stacked"/>
        <c:varyColors val="1"/>
        <c:ser>
          <c:idx val="0"/>
          <c:order val="0"/>
          <c:spPr>
            <a:solidFill>
              <a:srgbClr val="70AD47"/>
            </a:solidFill>
            <a:ln cmpd="sng">
              <a:solidFill>
                <a:srgbClr val="000000"/>
              </a:solidFill>
            </a:ln>
          </c:spPr>
          <c:invertIfNegative val="1"/>
          <c:cat>
            <c:strRef>
              <c:f>'Plantilla Financiera'!$F$10:$Q$10</c:f>
              <c:strCache>
                <c:ptCount val="12"/>
                <c:pt idx="0">
                  <c:v>Enero </c:v>
                </c:pt>
                <c:pt idx="1">
                  <c:v>Febrero</c:v>
                </c:pt>
                <c:pt idx="2">
                  <c:v>Marzo</c:v>
                </c:pt>
                <c:pt idx="3">
                  <c:v>Julio</c:v>
                </c:pt>
                <c:pt idx="4">
                  <c:v>Agosto</c:v>
                </c:pt>
                <c:pt idx="5">
                  <c:v>Septiembre</c:v>
                </c:pt>
                <c:pt idx="6">
                  <c:v>Octubre</c:v>
                </c:pt>
                <c:pt idx="7">
                  <c:v>Noviembre</c:v>
                </c:pt>
                <c:pt idx="8">
                  <c:v>Diciembre</c:v>
                </c:pt>
                <c:pt idx="9">
                  <c:v>Enero</c:v>
                </c:pt>
                <c:pt idx="10">
                  <c:v>Febrero</c:v>
                </c:pt>
                <c:pt idx="11">
                  <c:v>Marzo</c:v>
                </c:pt>
              </c:strCache>
            </c:strRef>
          </c:cat>
          <c:val>
            <c:numRef>
              <c:f>'Plantilla Financiera'!$F$9:$Q$9</c:f>
              <c:numCache>
                <c:formatCode>0%</c:formatCode>
                <c:ptCount val="12"/>
                <c:pt idx="0">
                  <c:v>1</c:v>
                </c:pt>
                <c:pt idx="1">
                  <c:v>1</c:v>
                </c:pt>
                <c:pt idx="2">
                  <c:v>1</c:v>
                </c:pt>
                <c:pt idx="3">
                  <c:v>0.75</c:v>
                </c:pt>
                <c:pt idx="4">
                  <c:v>0.3</c:v>
                </c:pt>
                <c:pt idx="5">
                  <c:v>0.2</c:v>
                </c:pt>
                <c:pt idx="6">
                  <c:v>1</c:v>
                </c:pt>
                <c:pt idx="7">
                  <c:v>1</c:v>
                </c:pt>
                <c:pt idx="8">
                  <c:v>1</c:v>
                </c:pt>
                <c:pt idx="9">
                  <c:v>0.2</c:v>
                </c:pt>
                <c:pt idx="10">
                  <c:v>1</c:v>
                </c:pt>
                <c:pt idx="11">
                  <c:v>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417-453D-8B57-E66546D2575D}"/>
            </c:ext>
          </c:extLst>
        </c:ser>
        <c:ser>
          <c:idx val="1"/>
          <c:order val="1"/>
          <c:invertIfNegative val="1"/>
          <c:cat>
            <c:strRef>
              <c:f>'Plantilla Financiera'!$F$10:$Q$10</c:f>
              <c:strCache>
                <c:ptCount val="12"/>
                <c:pt idx="0">
                  <c:v>Enero </c:v>
                </c:pt>
                <c:pt idx="1">
                  <c:v>Febrero</c:v>
                </c:pt>
                <c:pt idx="2">
                  <c:v>Marzo</c:v>
                </c:pt>
                <c:pt idx="3">
                  <c:v>Julio</c:v>
                </c:pt>
                <c:pt idx="4">
                  <c:v>Agosto</c:v>
                </c:pt>
                <c:pt idx="5">
                  <c:v>Septiembre</c:v>
                </c:pt>
                <c:pt idx="6">
                  <c:v>Octubre</c:v>
                </c:pt>
                <c:pt idx="7">
                  <c:v>Noviembre</c:v>
                </c:pt>
                <c:pt idx="8">
                  <c:v>Diciembre</c:v>
                </c:pt>
                <c:pt idx="9">
                  <c:v>Enero</c:v>
                </c:pt>
                <c:pt idx="10">
                  <c:v>Febrero</c:v>
                </c:pt>
                <c:pt idx="11">
                  <c:v>Marzo</c:v>
                </c:pt>
              </c:strCache>
            </c:strRef>
          </c:cat>
          <c:val>
            <c:numRef>
              <c:f>'Plantilla Financiera'!$F$10:$Q$10</c:f>
              <c:numCache>
                <c:formatCode>h:mm\ AM/PM</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D417-453D-8B57-E66546D2575D}"/>
            </c:ext>
          </c:extLst>
        </c:ser>
        <c:dLbls>
          <c:showLegendKey val="0"/>
          <c:showVal val="0"/>
          <c:showCatName val="0"/>
          <c:showSerName val="0"/>
          <c:showPercent val="0"/>
          <c:showBubbleSize val="0"/>
        </c:dLbls>
        <c:gapWidth val="150"/>
        <c:overlap val="100"/>
        <c:axId val="1510976950"/>
        <c:axId val="1003724819"/>
      </c:barChart>
      <c:catAx>
        <c:axId val="1510976950"/>
        <c:scaling>
          <c:orientation val="minMax"/>
        </c:scaling>
        <c:delete val="0"/>
        <c:axPos val="b"/>
        <c:title>
          <c:tx>
            <c:rich>
              <a:bodyPr/>
              <a:lstStyle/>
              <a:p>
                <a:pPr lvl="0">
                  <a:defRPr b="0">
                    <a:solidFill>
                      <a:srgbClr val="000000"/>
                    </a:solidFill>
                    <a:latin typeface="+mn-lt"/>
                  </a:defRPr>
                </a:pPr>
                <a:endParaRPr lang="es-CL"/>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s-CL"/>
          </a:p>
        </c:txPr>
        <c:crossAx val="1003724819"/>
        <c:crosses val="autoZero"/>
        <c:auto val="1"/>
        <c:lblAlgn val="ctr"/>
        <c:lblOffset val="100"/>
        <c:noMultiLvlLbl val="1"/>
      </c:catAx>
      <c:valAx>
        <c:axId val="100372481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L"/>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s-CL"/>
          </a:p>
        </c:txPr>
        <c:crossAx val="1510976950"/>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jpg"/><Relationship Id="rId5" Type="http://schemas.openxmlformats.org/officeDocument/2006/relationships/image" Target="../media/image2.jpg"/><Relationship Id="rId4"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66675</xdr:colOff>
      <xdr:row>14</xdr:row>
      <xdr:rowOff>57150</xdr:rowOff>
    </xdr:from>
    <xdr:ext cx="6305550" cy="3705225"/>
    <xdr:graphicFrame macro="">
      <xdr:nvGraphicFramePr>
        <xdr:cNvPr id="698197096" name="Chart 1">
          <a:extLst>
            <a:ext uri="{FF2B5EF4-FFF2-40B4-BE49-F238E27FC236}">
              <a16:creationId xmlns:a16="http://schemas.microsoft.com/office/drawing/2014/main" id="{00000000-0008-0000-0000-000068A49D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6</xdr:col>
      <xdr:colOff>152400</xdr:colOff>
      <xdr:row>47</xdr:row>
      <xdr:rowOff>554181</xdr:rowOff>
    </xdr:from>
    <xdr:ext cx="5013614" cy="2676525"/>
    <xdr:graphicFrame macro="">
      <xdr:nvGraphicFramePr>
        <xdr:cNvPr id="1114117360" name="Chart 2">
          <a:extLst>
            <a:ext uri="{FF2B5EF4-FFF2-40B4-BE49-F238E27FC236}">
              <a16:creationId xmlns:a16="http://schemas.microsoft.com/office/drawing/2014/main" id="{00000000-0008-0000-0000-0000F01468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4</xdr:col>
      <xdr:colOff>963757</xdr:colOff>
      <xdr:row>13</xdr:row>
      <xdr:rowOff>172316</xdr:rowOff>
    </xdr:from>
    <xdr:ext cx="6734175" cy="3714750"/>
    <xdr:graphicFrame macro="">
      <xdr:nvGraphicFramePr>
        <xdr:cNvPr id="283487901" name="Chart 3">
          <a:extLst>
            <a:ext uri="{FF2B5EF4-FFF2-40B4-BE49-F238E27FC236}">
              <a16:creationId xmlns:a16="http://schemas.microsoft.com/office/drawing/2014/main" id="{00000000-0008-0000-0000-00009DAEE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15</xdr:col>
      <xdr:colOff>38100</xdr:colOff>
      <xdr:row>33</xdr:row>
      <xdr:rowOff>104775</xdr:rowOff>
    </xdr:from>
    <xdr:ext cx="1885950" cy="1104900"/>
    <xdr:pic>
      <xdr:nvPicPr>
        <xdr:cNvPr id="3" name="image3.jpg" descr="Resultado de imagen para costos de produccio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6</xdr:col>
      <xdr:colOff>1038225</xdr:colOff>
      <xdr:row>46</xdr:row>
      <xdr:rowOff>38100</xdr:rowOff>
    </xdr:from>
    <xdr:ext cx="2428875" cy="1200150"/>
    <xdr:pic>
      <xdr:nvPicPr>
        <xdr:cNvPr id="6" name="image1.jpg" descr="Resultado de imagen para precio de venta">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11</xdr:col>
      <xdr:colOff>800100</xdr:colOff>
      <xdr:row>55</xdr:row>
      <xdr:rowOff>47625</xdr:rowOff>
    </xdr:from>
    <xdr:ext cx="1685925" cy="1171575"/>
    <xdr:pic>
      <xdr:nvPicPr>
        <xdr:cNvPr id="8" name="image5.jpg" descr="Resultado de imagen para gastos de administracion y ventas">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16"/>
  <sheetViews>
    <sheetView showGridLines="0" tabSelected="1" topLeftCell="A37" zoomScale="55" zoomScaleNormal="55" workbookViewId="0">
      <selection activeCell="E40" sqref="E40"/>
    </sheetView>
  </sheetViews>
  <sheetFormatPr baseColWidth="10" defaultColWidth="14.44140625" defaultRowHeight="15" customHeight="1" x14ac:dyDescent="0.3"/>
  <cols>
    <col min="1" max="1" width="25.44140625" customWidth="1"/>
    <col min="2" max="2" width="22.77734375" customWidth="1"/>
    <col min="3" max="3" width="29.33203125" customWidth="1"/>
    <col min="4" max="4" width="33.77734375" customWidth="1"/>
    <col min="5" max="5" width="31.77734375" customWidth="1"/>
    <col min="6" max="6" width="20.88671875" customWidth="1"/>
    <col min="7" max="7" width="21.109375" customWidth="1"/>
    <col min="8" max="8" width="18.109375" customWidth="1"/>
    <col min="9" max="9" width="17.109375" customWidth="1"/>
    <col min="10" max="10" width="24.33203125" customWidth="1"/>
    <col min="11" max="12" width="22.77734375" customWidth="1"/>
    <col min="13" max="13" width="16.88671875" customWidth="1"/>
    <col min="14" max="14" width="22.44140625" customWidth="1"/>
    <col min="15" max="15" width="15.6640625" customWidth="1"/>
    <col min="16" max="16" width="22.33203125" customWidth="1"/>
    <col min="17" max="17" width="15.6640625" customWidth="1"/>
    <col min="18" max="18" width="9.109375" customWidth="1"/>
    <col min="19" max="19" width="17.33203125" customWidth="1"/>
    <col min="20" max="20" width="8.88671875" customWidth="1"/>
    <col min="21" max="21" width="14.6640625" customWidth="1"/>
    <col min="22" max="22" width="13.44140625" customWidth="1"/>
    <col min="23" max="23" width="10.5546875" customWidth="1"/>
    <col min="24" max="24" width="9.109375" customWidth="1"/>
    <col min="25" max="25" width="14.44140625" customWidth="1"/>
    <col min="26" max="26" width="9.109375" customWidth="1"/>
    <col min="27" max="27" width="14.6640625" customWidth="1"/>
    <col min="28" max="28" width="13.44140625" customWidth="1"/>
    <col min="29" max="29" width="10.5546875" customWidth="1"/>
  </cols>
  <sheetData>
    <row r="1" spans="1:18" ht="14.4" x14ac:dyDescent="0.3">
      <c r="A1" s="136" t="s">
        <v>116</v>
      </c>
      <c r="B1" s="105"/>
      <c r="C1" s="105"/>
      <c r="D1" s="105"/>
      <c r="E1" s="105"/>
      <c r="F1" s="105"/>
      <c r="G1" s="106"/>
    </row>
    <row r="2" spans="1:18" ht="79.5" customHeight="1" x14ac:dyDescent="0.3">
      <c r="A2" s="110"/>
      <c r="B2" s="111"/>
      <c r="C2" s="111"/>
      <c r="D2" s="111"/>
      <c r="E2" s="111"/>
      <c r="F2" s="111"/>
      <c r="G2" s="112"/>
    </row>
    <row r="3" spans="1:18" ht="24.75" customHeight="1" x14ac:dyDescent="0.3">
      <c r="A3" s="99" t="s">
        <v>0</v>
      </c>
      <c r="B3" s="97"/>
      <c r="C3" s="98"/>
      <c r="D3" s="99" t="s">
        <v>1</v>
      </c>
      <c r="E3" s="97"/>
      <c r="F3" s="97"/>
      <c r="G3" s="98"/>
    </row>
    <row r="5" spans="1:18" ht="14.4" x14ac:dyDescent="0.3">
      <c r="A5" s="1" t="s">
        <v>2</v>
      </c>
      <c r="B5" s="1" t="s">
        <v>3</v>
      </c>
      <c r="D5" s="120" t="str">
        <f>+B6</f>
        <v>No transformada</v>
      </c>
      <c r="E5" s="98"/>
      <c r="F5" s="120" t="str">
        <f>+B7</f>
        <v>Transformada</v>
      </c>
      <c r="G5" s="98"/>
    </row>
    <row r="6" spans="1:18" ht="45" customHeight="1" x14ac:dyDescent="0.3">
      <c r="A6" s="2" t="s">
        <v>4</v>
      </c>
      <c r="B6" s="3" t="s">
        <v>89</v>
      </c>
      <c r="D6" s="121" t="s">
        <v>91</v>
      </c>
      <c r="E6" s="122"/>
      <c r="F6" s="125" t="s">
        <v>92</v>
      </c>
      <c r="G6" s="126"/>
    </row>
    <row r="7" spans="1:18" ht="45" customHeight="1" x14ac:dyDescent="0.3">
      <c r="A7" s="2" t="s">
        <v>5</v>
      </c>
      <c r="B7" s="3" t="s">
        <v>90</v>
      </c>
      <c r="D7" s="123"/>
      <c r="E7" s="124"/>
      <c r="F7" s="127"/>
      <c r="G7" s="128"/>
      <c r="Q7" s="4"/>
    </row>
    <row r="8" spans="1:18" ht="45" customHeight="1" x14ac:dyDescent="0.5">
      <c r="A8" s="62"/>
      <c r="B8" s="63"/>
      <c r="D8" s="58"/>
      <c r="E8" s="59"/>
      <c r="F8" s="56"/>
      <c r="G8" s="57"/>
      <c r="Q8" s="4"/>
    </row>
    <row r="9" spans="1:18" ht="45" customHeight="1" x14ac:dyDescent="0.3">
      <c r="A9" s="99" t="s">
        <v>6</v>
      </c>
      <c r="B9" s="98"/>
      <c r="C9" s="5" t="s">
        <v>7</v>
      </c>
      <c r="D9" s="6">
        <v>24</v>
      </c>
      <c r="E9" s="7" t="s">
        <v>8</v>
      </c>
      <c r="F9" s="8">
        <v>1</v>
      </c>
      <c r="G9" s="8">
        <v>1</v>
      </c>
      <c r="H9" s="8">
        <v>1</v>
      </c>
      <c r="I9" s="8">
        <v>0.75</v>
      </c>
      <c r="J9" s="8">
        <v>0.3</v>
      </c>
      <c r="K9" s="8">
        <v>0.2</v>
      </c>
      <c r="L9" s="8">
        <v>1</v>
      </c>
      <c r="M9" s="8">
        <v>1</v>
      </c>
      <c r="N9" s="8">
        <v>1</v>
      </c>
      <c r="O9" s="8">
        <v>0.2</v>
      </c>
      <c r="P9" s="8">
        <v>1</v>
      </c>
      <c r="Q9" s="8">
        <v>0.5</v>
      </c>
    </row>
    <row r="10" spans="1:18" ht="48" customHeight="1" x14ac:dyDescent="0.3">
      <c r="A10" s="129" t="s">
        <v>23</v>
      </c>
      <c r="B10" s="1" t="s">
        <v>9</v>
      </c>
      <c r="C10" s="9" t="s">
        <v>10</v>
      </c>
      <c r="D10" s="9" t="s">
        <v>11</v>
      </c>
      <c r="E10" s="10"/>
      <c r="F10" s="11" t="s">
        <v>12</v>
      </c>
      <c r="G10" s="11" t="s">
        <v>13</v>
      </c>
      <c r="H10" s="11" t="s">
        <v>14</v>
      </c>
      <c r="I10" s="11" t="s">
        <v>15</v>
      </c>
      <c r="J10" s="11" t="s">
        <v>16</v>
      </c>
      <c r="K10" s="11" t="s">
        <v>17</v>
      </c>
      <c r="L10" s="11" t="s">
        <v>18</v>
      </c>
      <c r="M10" s="11" t="s">
        <v>19</v>
      </c>
      <c r="N10" s="11" t="s">
        <v>20</v>
      </c>
      <c r="O10" s="11" t="s">
        <v>21</v>
      </c>
      <c r="P10" s="11" t="s">
        <v>13</v>
      </c>
      <c r="Q10" s="64" t="s">
        <v>14</v>
      </c>
      <c r="R10" s="66" t="s">
        <v>22</v>
      </c>
    </row>
    <row r="11" spans="1:18" ht="31.8" customHeight="1" x14ac:dyDescent="0.3">
      <c r="A11" s="130"/>
      <c r="B11" s="2" t="str">
        <f>+B6</f>
        <v>No transformada</v>
      </c>
      <c r="C11" s="12">
        <v>47</v>
      </c>
      <c r="D11" s="13">
        <f>+C11*$D$9</f>
        <v>1128</v>
      </c>
      <c r="E11" s="49" t="str">
        <f t="shared" ref="E11:E12" si="0">+B11</f>
        <v>No transformada</v>
      </c>
      <c r="F11" s="13">
        <f>+$D$11*F9</f>
        <v>1128</v>
      </c>
      <c r="G11" s="13">
        <f>+$D$11*G9</f>
        <v>1128</v>
      </c>
      <c r="H11" s="13">
        <f>+$D$11*H9</f>
        <v>1128</v>
      </c>
      <c r="I11" s="13">
        <f>+$D$11*I9</f>
        <v>846</v>
      </c>
      <c r="J11" s="13">
        <f>+$D$11*J9</f>
        <v>338.4</v>
      </c>
      <c r="K11" s="13">
        <f t="shared" ref="K11" si="1">+$D$11*K9</f>
        <v>225.60000000000002</v>
      </c>
      <c r="L11" s="13">
        <f t="shared" ref="L11:Q11" si="2">+$D$11*L9</f>
        <v>1128</v>
      </c>
      <c r="M11" s="13">
        <f t="shared" si="2"/>
        <v>1128</v>
      </c>
      <c r="N11" s="13">
        <f t="shared" si="2"/>
        <v>1128</v>
      </c>
      <c r="O11" s="13">
        <f t="shared" si="2"/>
        <v>225.60000000000002</v>
      </c>
      <c r="P11" s="13">
        <f t="shared" si="2"/>
        <v>1128</v>
      </c>
      <c r="Q11" s="13">
        <f t="shared" si="2"/>
        <v>564</v>
      </c>
      <c r="R11" s="65">
        <f t="shared" ref="R11:R12" si="3">+SUM(F11:Q11)</f>
        <v>10095.6</v>
      </c>
    </row>
    <row r="12" spans="1:18" ht="31.8" customHeight="1" x14ac:dyDescent="0.3">
      <c r="A12" s="131"/>
      <c r="B12" s="61" t="str">
        <f>+B7</f>
        <v>Transformada</v>
      </c>
      <c r="C12" s="12">
        <v>21</v>
      </c>
      <c r="D12" s="13">
        <f>+C12*$D$9</f>
        <v>504</v>
      </c>
      <c r="E12" s="49" t="str">
        <f t="shared" si="0"/>
        <v>Transformada</v>
      </c>
      <c r="F12" s="13">
        <f>+$D$12*F9</f>
        <v>504</v>
      </c>
      <c r="G12" s="13">
        <f>+$D$12*G9</f>
        <v>504</v>
      </c>
      <c r="H12" s="13">
        <f t="shared" ref="H12:Q12" si="4">+$D$12*H9</f>
        <v>504</v>
      </c>
      <c r="I12" s="13">
        <f t="shared" si="4"/>
        <v>378</v>
      </c>
      <c r="J12" s="13">
        <f t="shared" si="4"/>
        <v>151.19999999999999</v>
      </c>
      <c r="K12" s="13">
        <f t="shared" si="4"/>
        <v>100.80000000000001</v>
      </c>
      <c r="L12" s="13">
        <f t="shared" si="4"/>
        <v>504</v>
      </c>
      <c r="M12" s="13">
        <f t="shared" si="4"/>
        <v>504</v>
      </c>
      <c r="N12" s="13">
        <f t="shared" si="4"/>
        <v>504</v>
      </c>
      <c r="O12" s="13">
        <f t="shared" si="4"/>
        <v>100.80000000000001</v>
      </c>
      <c r="P12" s="13">
        <f t="shared" si="4"/>
        <v>504</v>
      </c>
      <c r="Q12" s="13">
        <f t="shared" si="4"/>
        <v>252</v>
      </c>
      <c r="R12" s="13">
        <f t="shared" si="3"/>
        <v>4510.8</v>
      </c>
    </row>
    <row r="13" spans="1:18" ht="27.6" customHeight="1" x14ac:dyDescent="0.3">
      <c r="A13" s="159" t="s">
        <v>24</v>
      </c>
      <c r="B13" s="160"/>
      <c r="C13" s="60">
        <f>+SUM(C11:C12)</f>
        <v>68</v>
      </c>
      <c r="D13" s="13">
        <f>+SUM(D11:D12)</f>
        <v>1632</v>
      </c>
      <c r="E13" s="50"/>
      <c r="F13" s="13">
        <f t="shared" ref="F13:R13" si="5">+SUM(F11:F12)</f>
        <v>1632</v>
      </c>
      <c r="G13" s="13">
        <f t="shared" si="5"/>
        <v>1632</v>
      </c>
      <c r="H13" s="13">
        <f t="shared" si="5"/>
        <v>1632</v>
      </c>
      <c r="I13" s="13">
        <f t="shared" si="5"/>
        <v>1224</v>
      </c>
      <c r="J13" s="13">
        <f t="shared" si="5"/>
        <v>489.59999999999997</v>
      </c>
      <c r="K13" s="13">
        <f t="shared" si="5"/>
        <v>326.40000000000003</v>
      </c>
      <c r="L13" s="13">
        <f t="shared" si="5"/>
        <v>1632</v>
      </c>
      <c r="M13" s="13">
        <f t="shared" si="5"/>
        <v>1632</v>
      </c>
      <c r="N13" s="13">
        <f t="shared" si="5"/>
        <v>1632</v>
      </c>
      <c r="O13" s="13">
        <f t="shared" si="5"/>
        <v>326.40000000000003</v>
      </c>
      <c r="P13" s="13">
        <f t="shared" si="5"/>
        <v>1632</v>
      </c>
      <c r="Q13" s="13">
        <f t="shared" si="5"/>
        <v>816</v>
      </c>
      <c r="R13" s="13">
        <f t="shared" si="5"/>
        <v>14606.400000000001</v>
      </c>
    </row>
    <row r="14" spans="1:18" ht="15.75" customHeight="1" x14ac:dyDescent="0.3">
      <c r="A14" s="14"/>
      <c r="B14" s="14"/>
    </row>
    <row r="15" spans="1:18" ht="15.75" customHeight="1" x14ac:dyDescent="0.3">
      <c r="A15" s="14"/>
      <c r="B15" s="14"/>
    </row>
    <row r="16" spans="1:18" ht="15.75" customHeight="1" x14ac:dyDescent="0.3">
      <c r="A16" s="14"/>
      <c r="B16" s="14"/>
    </row>
    <row r="17" spans="1:2" ht="15.75" customHeight="1" x14ac:dyDescent="0.3">
      <c r="A17" s="14"/>
      <c r="B17" s="14"/>
    </row>
    <row r="18" spans="1:2" ht="15.75" customHeight="1" x14ac:dyDescent="0.3">
      <c r="A18" s="14"/>
      <c r="B18" s="14"/>
    </row>
    <row r="19" spans="1:2" ht="15.75" customHeight="1" x14ac:dyDescent="0.3">
      <c r="A19" s="14"/>
      <c r="B19" s="14"/>
    </row>
    <row r="20" spans="1:2" ht="15.75" customHeight="1" x14ac:dyDescent="0.3">
      <c r="A20" s="14"/>
      <c r="B20" s="14"/>
    </row>
    <row r="21" spans="1:2" ht="15.75" customHeight="1" x14ac:dyDescent="0.3">
      <c r="A21" s="14"/>
      <c r="B21" s="14"/>
    </row>
    <row r="22" spans="1:2" ht="15.75" customHeight="1" x14ac:dyDescent="0.3">
      <c r="A22" s="14"/>
      <c r="B22" s="14"/>
    </row>
    <row r="23" spans="1:2" ht="15.75" customHeight="1" x14ac:dyDescent="0.3">
      <c r="A23" s="14"/>
      <c r="B23" s="14"/>
    </row>
    <row r="24" spans="1:2" ht="15.75" customHeight="1" x14ac:dyDescent="0.3">
      <c r="A24" s="14"/>
      <c r="B24" s="14"/>
    </row>
    <row r="25" spans="1:2" ht="15.75" customHeight="1" x14ac:dyDescent="0.3">
      <c r="A25" s="14"/>
      <c r="B25" s="14"/>
    </row>
    <row r="26" spans="1:2" ht="15.75" customHeight="1" x14ac:dyDescent="0.3">
      <c r="A26" s="14"/>
      <c r="B26" s="14"/>
    </row>
    <row r="27" spans="1:2" ht="15.75" customHeight="1" x14ac:dyDescent="0.3">
      <c r="A27" s="14"/>
      <c r="B27" s="14"/>
    </row>
    <row r="28" spans="1:2" ht="15.75" customHeight="1" x14ac:dyDescent="0.3">
      <c r="A28" s="14"/>
      <c r="B28" s="14"/>
    </row>
    <row r="29" spans="1:2" ht="15.75" customHeight="1" x14ac:dyDescent="0.3">
      <c r="A29" s="14"/>
      <c r="B29" s="14"/>
    </row>
    <row r="30" spans="1:2" ht="15.75" customHeight="1" x14ac:dyDescent="0.3">
      <c r="A30" s="14"/>
      <c r="B30" s="14"/>
    </row>
    <row r="31" spans="1:2" ht="15.75" customHeight="1" x14ac:dyDescent="0.3">
      <c r="A31" s="14"/>
      <c r="B31" s="14"/>
    </row>
    <row r="32" spans="1:2" ht="15.75" customHeight="1" x14ac:dyDescent="0.3">
      <c r="A32" s="14"/>
      <c r="B32" s="14"/>
    </row>
    <row r="33" spans="1:29" ht="15.75" customHeight="1" x14ac:dyDescent="0.3"/>
    <row r="34" spans="1:29" ht="49.5" customHeight="1" x14ac:dyDescent="0.3">
      <c r="A34" s="161" t="s">
        <v>25</v>
      </c>
      <c r="B34" s="105"/>
      <c r="C34" s="105"/>
      <c r="D34" s="105"/>
      <c r="E34" s="105"/>
      <c r="F34" s="105"/>
      <c r="G34" s="105"/>
      <c r="H34" s="105"/>
      <c r="I34" s="105"/>
      <c r="J34" s="105"/>
      <c r="K34" s="105"/>
      <c r="L34" s="105"/>
      <c r="M34" s="105"/>
      <c r="N34" s="105"/>
      <c r="O34" s="105"/>
      <c r="P34" s="105"/>
      <c r="Q34" s="106"/>
    </row>
    <row r="35" spans="1:29" ht="49.5" customHeight="1" x14ac:dyDescent="0.3">
      <c r="A35" s="110"/>
      <c r="B35" s="111"/>
      <c r="C35" s="111"/>
      <c r="D35" s="111"/>
      <c r="E35" s="111"/>
      <c r="F35" s="111"/>
      <c r="G35" s="111"/>
      <c r="H35" s="111"/>
      <c r="I35" s="111"/>
      <c r="J35" s="111"/>
      <c r="K35" s="111"/>
      <c r="L35" s="111"/>
      <c r="M35" s="111"/>
      <c r="N35" s="111"/>
      <c r="O35" s="111"/>
      <c r="P35" s="111"/>
      <c r="Q35" s="112"/>
    </row>
    <row r="36" spans="1:29" ht="15.75" customHeight="1" x14ac:dyDescent="0.3">
      <c r="A36" s="15"/>
      <c r="B36" s="15"/>
      <c r="C36" s="15"/>
      <c r="D36" s="15"/>
      <c r="E36" s="15"/>
      <c r="F36" s="15"/>
      <c r="G36" s="15"/>
    </row>
    <row r="37" spans="1:29" ht="23.4" customHeight="1" x14ac:dyDescent="0.3">
      <c r="A37" s="132" t="str">
        <f>B6</f>
        <v>No transformada</v>
      </c>
      <c r="B37" s="97"/>
      <c r="C37" s="97"/>
      <c r="D37" s="97"/>
      <c r="E37" s="97"/>
      <c r="F37" s="97"/>
      <c r="G37" s="97"/>
      <c r="H37" s="98"/>
      <c r="J37" s="132" t="str">
        <f>+B7</f>
        <v>Transformada</v>
      </c>
      <c r="K37" s="97"/>
      <c r="L37" s="97"/>
      <c r="M37" s="97"/>
      <c r="N37" s="97"/>
      <c r="O37" s="97"/>
      <c r="P37" s="97"/>
      <c r="Q37" s="98"/>
      <c r="Y37" s="162"/>
      <c r="Z37" s="108"/>
      <c r="AA37" s="108"/>
      <c r="AB37" s="108"/>
      <c r="AC37" s="108"/>
    </row>
    <row r="38" spans="1:29" ht="27.6" customHeight="1" x14ac:dyDescent="0.45">
      <c r="A38" s="82" t="s">
        <v>26</v>
      </c>
      <c r="B38" s="82" t="s">
        <v>27</v>
      </c>
      <c r="C38" s="82" t="s">
        <v>28</v>
      </c>
      <c r="D38" s="82" t="s">
        <v>29</v>
      </c>
      <c r="E38" s="82" t="s">
        <v>30</v>
      </c>
      <c r="F38" s="150" t="s">
        <v>91</v>
      </c>
      <c r="G38" s="151"/>
      <c r="H38" s="152"/>
      <c r="I38" s="51"/>
      <c r="J38" s="82" t="s">
        <v>26</v>
      </c>
      <c r="K38" s="82" t="s">
        <v>27</v>
      </c>
      <c r="L38" s="82" t="s">
        <v>28</v>
      </c>
      <c r="M38" s="82" t="s">
        <v>29</v>
      </c>
      <c r="N38" s="82" t="s">
        <v>30</v>
      </c>
      <c r="O38" s="138" t="s">
        <v>92</v>
      </c>
      <c r="P38" s="139"/>
      <c r="Q38" s="140"/>
      <c r="W38" s="17"/>
      <c r="Y38" s="17"/>
      <c r="Z38" s="17"/>
      <c r="AA38" s="17"/>
      <c r="AB38" s="17"/>
      <c r="AC38" s="17"/>
    </row>
    <row r="39" spans="1:29" ht="36" customHeight="1" x14ac:dyDescent="0.45">
      <c r="A39" s="83" t="s">
        <v>93</v>
      </c>
      <c r="B39" s="84">
        <v>0</v>
      </c>
      <c r="C39" s="85"/>
      <c r="D39" s="83">
        <v>0</v>
      </c>
      <c r="E39" s="86">
        <f>+B39*D39</f>
        <v>0</v>
      </c>
      <c r="F39" s="153"/>
      <c r="G39" s="154"/>
      <c r="H39" s="155"/>
      <c r="I39" s="51"/>
      <c r="J39" s="85" t="s">
        <v>94</v>
      </c>
      <c r="K39" s="91">
        <v>0</v>
      </c>
      <c r="L39" s="92"/>
      <c r="M39" s="88">
        <v>0</v>
      </c>
      <c r="N39" s="86">
        <f>+K39*M39</f>
        <v>0</v>
      </c>
      <c r="O39" s="141"/>
      <c r="P39" s="142"/>
      <c r="Q39" s="143"/>
      <c r="W39" s="19"/>
      <c r="AB39" s="19"/>
      <c r="AC39" s="19"/>
    </row>
    <row r="40" spans="1:29" ht="36" customHeight="1" x14ac:dyDescent="0.45">
      <c r="A40" s="83" t="s">
        <v>31</v>
      </c>
      <c r="B40" s="84">
        <v>1</v>
      </c>
      <c r="C40" s="87" t="s">
        <v>106</v>
      </c>
      <c r="D40" s="88">
        <v>10000</v>
      </c>
      <c r="E40" s="86">
        <f>+B40*D40</f>
        <v>10000</v>
      </c>
      <c r="F40" s="153"/>
      <c r="G40" s="154"/>
      <c r="H40" s="155"/>
      <c r="I40" s="51"/>
      <c r="J40" s="83" t="s">
        <v>31</v>
      </c>
      <c r="K40" s="93">
        <v>1</v>
      </c>
      <c r="L40" s="92" t="s">
        <v>106</v>
      </c>
      <c r="M40" s="88">
        <v>10000</v>
      </c>
      <c r="N40" s="86">
        <f>+K40*M40</f>
        <v>10000</v>
      </c>
      <c r="O40" s="141"/>
      <c r="P40" s="142"/>
      <c r="Q40" s="143"/>
      <c r="W40" s="19"/>
      <c r="AB40" s="19"/>
      <c r="AC40" s="19"/>
    </row>
    <row r="41" spans="1:29" ht="43.8" customHeight="1" x14ac:dyDescent="0.45">
      <c r="A41" s="83" t="s">
        <v>95</v>
      </c>
      <c r="B41" s="84">
        <v>21</v>
      </c>
      <c r="C41" s="89" t="s">
        <v>96</v>
      </c>
      <c r="D41" s="88">
        <v>5410</v>
      </c>
      <c r="E41" s="86">
        <f t="shared" ref="E41" si="6">+B41*D41</f>
        <v>113610</v>
      </c>
      <c r="F41" s="153"/>
      <c r="G41" s="154"/>
      <c r="H41" s="155"/>
      <c r="I41" s="51"/>
      <c r="J41" s="89" t="s">
        <v>95</v>
      </c>
      <c r="K41" s="94">
        <v>21</v>
      </c>
      <c r="L41" s="92" t="s">
        <v>96</v>
      </c>
      <c r="M41" s="88">
        <v>5410</v>
      </c>
      <c r="N41" s="86">
        <f t="shared" ref="N41" si="7">+K41*M41</f>
        <v>113610</v>
      </c>
      <c r="O41" s="141"/>
      <c r="P41" s="142"/>
      <c r="Q41" s="143"/>
      <c r="W41" s="19"/>
      <c r="AB41" s="19"/>
      <c r="AC41" s="19"/>
    </row>
    <row r="42" spans="1:29" ht="28.2" customHeight="1" x14ac:dyDescent="0.45">
      <c r="A42" s="147" t="s">
        <v>32</v>
      </c>
      <c r="B42" s="148"/>
      <c r="C42" s="148"/>
      <c r="D42" s="149"/>
      <c r="E42" s="90">
        <f>+SUM(E39:E41)</f>
        <v>123610</v>
      </c>
      <c r="F42" s="156"/>
      <c r="G42" s="157"/>
      <c r="H42" s="158"/>
      <c r="I42" s="51"/>
      <c r="J42" s="147" t="s">
        <v>32</v>
      </c>
      <c r="K42" s="148"/>
      <c r="L42" s="148"/>
      <c r="M42" s="149"/>
      <c r="N42" s="95">
        <f>+SUM(N39:N41)</f>
        <v>123610</v>
      </c>
      <c r="O42" s="144"/>
      <c r="P42" s="145"/>
      <c r="Q42" s="146"/>
      <c r="S42" s="137"/>
      <c r="T42" s="108"/>
      <c r="U42" s="108"/>
      <c r="V42" s="108"/>
      <c r="W42" s="22"/>
      <c r="Y42" s="137"/>
      <c r="Z42" s="108"/>
      <c r="AA42" s="108"/>
      <c r="AB42" s="108"/>
      <c r="AC42" s="23"/>
    </row>
    <row r="43" spans="1:29" ht="15.75" customHeight="1" x14ac:dyDescent="0.3">
      <c r="A43" s="52"/>
      <c r="B43" s="52"/>
      <c r="C43" s="52"/>
      <c r="D43" s="52"/>
      <c r="E43" s="53"/>
      <c r="F43" s="51"/>
      <c r="G43" s="52"/>
      <c r="H43" s="52"/>
      <c r="I43" s="52"/>
      <c r="J43" s="52"/>
      <c r="K43" s="53"/>
      <c r="L43" s="51"/>
      <c r="M43" s="52"/>
      <c r="N43" s="52"/>
      <c r="O43" s="52"/>
      <c r="P43" s="52"/>
      <c r="Q43" s="53"/>
      <c r="S43" s="21"/>
      <c r="T43" s="21"/>
      <c r="U43" s="21"/>
      <c r="V43" s="21"/>
      <c r="W43" s="22"/>
      <c r="Y43" s="21"/>
      <c r="Z43" s="21"/>
      <c r="AA43" s="21"/>
      <c r="AB43" s="21"/>
      <c r="AC43" s="23"/>
    </row>
    <row r="44" spans="1:29" ht="18" customHeight="1" x14ac:dyDescent="0.3">
      <c r="A44" s="52"/>
      <c r="B44" s="52"/>
      <c r="C44" s="52"/>
      <c r="D44" s="52"/>
      <c r="E44" s="53"/>
      <c r="F44" s="51"/>
      <c r="G44" s="52"/>
      <c r="H44" s="52"/>
      <c r="I44" s="52"/>
      <c r="J44" s="52"/>
      <c r="K44" s="53"/>
      <c r="L44" s="51"/>
      <c r="M44" s="52"/>
      <c r="N44" s="52"/>
      <c r="O44" s="52"/>
      <c r="P44" s="52"/>
      <c r="Q44" s="53"/>
      <c r="S44" s="21"/>
      <c r="T44" s="21"/>
      <c r="U44" s="21"/>
      <c r="V44" s="21"/>
      <c r="W44" s="22"/>
      <c r="Y44" s="21"/>
      <c r="Z44" s="21"/>
      <c r="AA44" s="21"/>
      <c r="AB44" s="21"/>
      <c r="AC44" s="23"/>
    </row>
    <row r="45" spans="1:29" ht="15.75" customHeight="1" x14ac:dyDescent="0.3">
      <c r="A45" s="21"/>
      <c r="B45" s="21"/>
      <c r="C45" s="21"/>
      <c r="D45" s="21"/>
      <c r="E45" s="23"/>
      <c r="G45" s="21"/>
      <c r="H45" s="21"/>
      <c r="N45" s="21"/>
      <c r="O45" s="21"/>
      <c r="P45" s="21"/>
      <c r="Q45" s="22"/>
      <c r="S45" s="21"/>
      <c r="T45" s="21"/>
      <c r="U45" s="21"/>
      <c r="V45" s="21"/>
      <c r="W45" s="22"/>
      <c r="Y45" s="21"/>
      <c r="Z45" s="21"/>
      <c r="AA45" s="21"/>
      <c r="AB45" s="21"/>
      <c r="AC45" s="23"/>
    </row>
    <row r="46" spans="1:29" ht="15.75" customHeight="1" x14ac:dyDescent="0.3"/>
    <row r="47" spans="1:29" ht="49.5" customHeight="1" x14ac:dyDescent="0.3">
      <c r="A47" s="163" t="s">
        <v>33</v>
      </c>
      <c r="B47" s="164"/>
      <c r="C47" s="164"/>
      <c r="D47" s="164"/>
      <c r="E47" s="164"/>
      <c r="F47" s="164"/>
      <c r="G47" s="164"/>
      <c r="H47" s="164"/>
      <c r="I47" s="164"/>
      <c r="J47" s="164"/>
      <c r="K47" s="164"/>
      <c r="L47" s="165"/>
    </row>
    <row r="48" spans="1:29" ht="49.5" customHeight="1" x14ac:dyDescent="0.3">
      <c r="A48" s="166"/>
      <c r="B48" s="167"/>
      <c r="C48" s="167"/>
      <c r="D48" s="167"/>
      <c r="E48" s="167"/>
      <c r="F48" s="167"/>
      <c r="G48" s="167"/>
      <c r="H48" s="167"/>
      <c r="I48" s="167"/>
      <c r="J48" s="167"/>
      <c r="K48" s="167"/>
      <c r="L48" s="168"/>
    </row>
    <row r="49" spans="1:14" ht="15.75" customHeight="1" x14ac:dyDescent="0.3"/>
    <row r="50" spans="1:14" ht="22.5" customHeight="1" x14ac:dyDescent="0.3">
      <c r="A50" s="1" t="s">
        <v>2</v>
      </c>
      <c r="B50" s="1" t="s">
        <v>3</v>
      </c>
      <c r="C50" s="1" t="s">
        <v>34</v>
      </c>
      <c r="D50" s="1" t="s">
        <v>35</v>
      </c>
      <c r="E50" s="24" t="s">
        <v>36</v>
      </c>
      <c r="F50" s="24" t="s">
        <v>37</v>
      </c>
    </row>
    <row r="51" spans="1:14" ht="41.25" customHeight="1" x14ac:dyDescent="0.3">
      <c r="A51" s="2" t="s">
        <v>4</v>
      </c>
      <c r="B51" s="2" t="str">
        <f>+B6</f>
        <v>No transformada</v>
      </c>
      <c r="C51" s="25">
        <f>+E42</f>
        <v>123610</v>
      </c>
      <c r="D51" s="26">
        <v>1</v>
      </c>
      <c r="E51" s="25">
        <f t="shared" ref="E51" si="8">+C51*(1+D51)</f>
        <v>247220</v>
      </c>
      <c r="F51" s="25">
        <f t="shared" ref="F51:F52" si="9">+E51-C51</f>
        <v>123610</v>
      </c>
      <c r="H51" s="27"/>
    </row>
    <row r="52" spans="1:14" ht="41.25" customHeight="1" x14ac:dyDescent="0.3">
      <c r="A52" s="2" t="s">
        <v>5</v>
      </c>
      <c r="B52" s="2" t="str">
        <f>+B7</f>
        <v>Transformada</v>
      </c>
      <c r="C52" s="25">
        <f>+N42</f>
        <v>123610</v>
      </c>
      <c r="D52" s="26">
        <v>0.6</v>
      </c>
      <c r="E52" s="25">
        <f>+C52*(1+D52)</f>
        <v>197776</v>
      </c>
      <c r="F52" s="25">
        <f t="shared" si="9"/>
        <v>74166</v>
      </c>
    </row>
    <row r="53" spans="1:14" ht="41.25" customHeight="1" x14ac:dyDescent="0.3">
      <c r="A53" s="14"/>
      <c r="B53" s="14"/>
      <c r="C53" s="55"/>
      <c r="D53" s="55"/>
      <c r="E53" s="55"/>
      <c r="F53" s="55"/>
    </row>
    <row r="54" spans="1:14" ht="41.25" customHeight="1" x14ac:dyDescent="0.3">
      <c r="A54" s="14"/>
      <c r="B54" s="14"/>
      <c r="C54" s="55"/>
      <c r="D54" s="55"/>
      <c r="E54" s="55"/>
      <c r="F54" s="55"/>
    </row>
    <row r="55" spans="1:14" ht="15.75" customHeight="1" x14ac:dyDescent="0.3">
      <c r="A55" s="14"/>
      <c r="C55" s="19"/>
      <c r="D55" s="27"/>
      <c r="E55" s="19"/>
    </row>
    <row r="56" spans="1:14" ht="49.5" customHeight="1" x14ac:dyDescent="0.3">
      <c r="A56" s="171" t="s">
        <v>38</v>
      </c>
      <c r="B56" s="172"/>
      <c r="C56" s="172"/>
      <c r="D56" s="172"/>
      <c r="E56" s="172"/>
      <c r="F56" s="172"/>
      <c r="G56" s="172"/>
      <c r="H56" s="172"/>
      <c r="I56" s="172"/>
      <c r="J56" s="172"/>
      <c r="K56" s="172"/>
      <c r="L56" s="172"/>
      <c r="M56" s="172"/>
      <c r="N56" s="173"/>
    </row>
    <row r="57" spans="1:14" ht="49.5" customHeight="1" x14ac:dyDescent="0.3">
      <c r="A57" s="174"/>
      <c r="B57" s="175"/>
      <c r="C57" s="175"/>
      <c r="D57" s="175"/>
      <c r="E57" s="175"/>
      <c r="F57" s="176"/>
      <c r="G57" s="176"/>
      <c r="H57" s="176"/>
      <c r="I57" s="176"/>
      <c r="J57" s="176"/>
      <c r="K57" s="176"/>
      <c r="L57" s="176"/>
      <c r="M57" s="176"/>
      <c r="N57" s="177"/>
    </row>
    <row r="58" spans="1:14" ht="46.2" customHeight="1" x14ac:dyDescent="0.3">
      <c r="A58" s="72" t="s">
        <v>112</v>
      </c>
      <c r="B58" s="71" t="s">
        <v>110</v>
      </c>
      <c r="C58" s="73" t="s">
        <v>111</v>
      </c>
      <c r="D58" s="71" t="s">
        <v>108</v>
      </c>
      <c r="E58" s="71" t="s">
        <v>109</v>
      </c>
      <c r="F58" s="71"/>
      <c r="G58" s="71"/>
      <c r="H58" s="68"/>
      <c r="I58" s="68"/>
      <c r="J58" s="68"/>
      <c r="K58" s="68"/>
      <c r="L58" s="68"/>
      <c r="M58" s="68"/>
      <c r="N58" s="69"/>
    </row>
    <row r="59" spans="1:14" ht="14.4" customHeight="1" x14ac:dyDescent="0.3">
      <c r="A59" s="80" t="s">
        <v>97</v>
      </c>
      <c r="B59" s="74">
        <v>10</v>
      </c>
      <c r="C59" s="75">
        <v>0.1</v>
      </c>
      <c r="D59" s="76">
        <v>202500000</v>
      </c>
      <c r="E59" s="77">
        <f>D59/B59</f>
        <v>20250000</v>
      </c>
      <c r="F59" s="71"/>
      <c r="G59" s="71"/>
      <c r="H59" s="68"/>
      <c r="I59" s="68"/>
      <c r="J59" s="68"/>
      <c r="K59" s="68"/>
      <c r="L59" s="68"/>
      <c r="M59" s="68"/>
      <c r="N59" s="69"/>
    </row>
    <row r="60" spans="1:14" ht="14.4" customHeight="1" x14ac:dyDescent="0.3">
      <c r="A60" s="80" t="s">
        <v>99</v>
      </c>
      <c r="B60" s="74">
        <v>10</v>
      </c>
      <c r="C60" s="75">
        <v>0.1</v>
      </c>
      <c r="D60" s="76">
        <v>20500000</v>
      </c>
      <c r="E60" s="77">
        <f t="shared" ref="E60:E66" si="10">D60/B60</f>
        <v>2050000</v>
      </c>
      <c r="F60" s="71"/>
      <c r="G60" s="71"/>
      <c r="H60" s="68"/>
      <c r="I60" s="68"/>
      <c r="J60" s="68"/>
      <c r="K60" s="68"/>
      <c r="L60" s="68"/>
      <c r="M60" s="68"/>
      <c r="N60" s="69"/>
    </row>
    <row r="61" spans="1:14" ht="14.4" customHeight="1" x14ac:dyDescent="0.3">
      <c r="A61" s="80" t="s">
        <v>100</v>
      </c>
      <c r="B61" s="74">
        <v>10</v>
      </c>
      <c r="C61" s="75">
        <v>0.1</v>
      </c>
      <c r="D61" s="76">
        <v>225000000</v>
      </c>
      <c r="E61" s="77">
        <f t="shared" si="10"/>
        <v>22500000</v>
      </c>
      <c r="F61" s="71"/>
      <c r="G61" s="71"/>
      <c r="H61" s="68"/>
      <c r="I61" s="68"/>
      <c r="J61" s="68"/>
      <c r="K61" s="68"/>
      <c r="L61" s="68"/>
      <c r="M61" s="68"/>
      <c r="N61" s="69"/>
    </row>
    <row r="62" spans="1:14" ht="14.4" customHeight="1" x14ac:dyDescent="0.3">
      <c r="A62" s="80" t="s">
        <v>101</v>
      </c>
      <c r="B62" s="74">
        <v>10</v>
      </c>
      <c r="C62" s="75">
        <v>0.1</v>
      </c>
      <c r="D62" s="76">
        <v>350000000</v>
      </c>
      <c r="E62" s="77">
        <f t="shared" si="10"/>
        <v>35000000</v>
      </c>
      <c r="F62" s="71"/>
      <c r="G62" s="71"/>
      <c r="H62" s="68"/>
      <c r="I62" s="68"/>
      <c r="J62" s="68"/>
      <c r="K62" s="68"/>
      <c r="L62" s="68"/>
      <c r="M62" s="68"/>
      <c r="N62" s="69"/>
    </row>
    <row r="63" spans="1:14" ht="14.4" customHeight="1" x14ac:dyDescent="0.3">
      <c r="A63" s="80" t="s">
        <v>102</v>
      </c>
      <c r="B63" s="74">
        <v>10</v>
      </c>
      <c r="C63" s="75">
        <v>0.1</v>
      </c>
      <c r="D63" s="76">
        <v>350000000</v>
      </c>
      <c r="E63" s="77">
        <f t="shared" si="10"/>
        <v>35000000</v>
      </c>
      <c r="F63" s="71"/>
      <c r="G63" s="71"/>
      <c r="H63" s="68"/>
      <c r="I63" s="68"/>
      <c r="J63" s="68"/>
      <c r="K63" s="68"/>
      <c r="L63" s="68"/>
      <c r="M63" s="68"/>
      <c r="N63" s="69"/>
    </row>
    <row r="64" spans="1:14" ht="14.4" customHeight="1" x14ac:dyDescent="0.3">
      <c r="A64" s="67" t="s">
        <v>103</v>
      </c>
      <c r="B64" s="74">
        <v>10</v>
      </c>
      <c r="C64" s="75">
        <v>0.1</v>
      </c>
      <c r="D64" s="76">
        <v>350000000</v>
      </c>
      <c r="E64" s="77">
        <f t="shared" si="10"/>
        <v>35000000</v>
      </c>
      <c r="F64" s="71"/>
      <c r="G64" s="71"/>
      <c r="H64" s="68"/>
      <c r="I64" s="68"/>
      <c r="J64" s="68"/>
      <c r="K64" s="68"/>
      <c r="L64" s="68"/>
      <c r="M64" s="68"/>
      <c r="N64" s="69"/>
    </row>
    <row r="65" spans="1:14" ht="14.4" customHeight="1" x14ac:dyDescent="0.3">
      <c r="A65" s="80" t="s">
        <v>104</v>
      </c>
      <c r="B65" s="74">
        <v>10</v>
      </c>
      <c r="C65" s="75">
        <v>0.1</v>
      </c>
      <c r="D65" s="76">
        <v>150000000</v>
      </c>
      <c r="E65" s="77">
        <f t="shared" si="10"/>
        <v>15000000</v>
      </c>
      <c r="F65" s="71"/>
      <c r="G65" s="71"/>
      <c r="H65" s="68"/>
      <c r="I65" s="68"/>
      <c r="J65" s="68"/>
      <c r="K65" s="68"/>
      <c r="L65" s="68"/>
      <c r="M65" s="68"/>
      <c r="N65" s="69"/>
    </row>
    <row r="66" spans="1:14" ht="14.4" customHeight="1" x14ac:dyDescent="0.3">
      <c r="A66" s="80" t="s">
        <v>105</v>
      </c>
      <c r="B66" s="74">
        <v>10</v>
      </c>
      <c r="C66" s="75">
        <v>0.1</v>
      </c>
      <c r="D66" s="76">
        <v>150000000</v>
      </c>
      <c r="E66" s="77">
        <f t="shared" si="10"/>
        <v>15000000</v>
      </c>
      <c r="F66" s="71"/>
      <c r="G66" s="71"/>
      <c r="H66" s="68"/>
      <c r="I66" s="68"/>
      <c r="J66" s="68"/>
      <c r="K66" s="68"/>
      <c r="L66" s="68"/>
      <c r="M66" s="68"/>
      <c r="N66" s="69"/>
    </row>
    <row r="67" spans="1:14" ht="55.2" customHeight="1" x14ac:dyDescent="0.3">
      <c r="A67" s="81" t="s">
        <v>115</v>
      </c>
      <c r="B67" s="78"/>
      <c r="C67" s="78"/>
      <c r="D67" s="79">
        <f xml:space="preserve"> SUM(D59:D66)</f>
        <v>1798000000</v>
      </c>
      <c r="E67" s="71"/>
      <c r="F67" s="71"/>
      <c r="G67" s="71"/>
      <c r="H67" s="68"/>
      <c r="I67" s="68"/>
      <c r="J67" s="68"/>
      <c r="K67" s="68"/>
      <c r="L67" s="68"/>
      <c r="M67" s="68"/>
      <c r="N67" s="69"/>
    </row>
    <row r="68" spans="1:14" ht="27.6" customHeight="1" x14ac:dyDescent="0.3">
      <c r="E68" s="71"/>
      <c r="F68" s="71"/>
      <c r="G68" s="71"/>
      <c r="H68" s="68"/>
      <c r="I68" s="68"/>
      <c r="J68" s="68"/>
      <c r="K68" s="68"/>
      <c r="L68" s="68"/>
      <c r="M68" s="68"/>
      <c r="N68" s="69"/>
    </row>
    <row r="69" spans="1:14" ht="27.6" customHeight="1" x14ac:dyDescent="0.3">
      <c r="A69" s="71"/>
      <c r="B69" s="71"/>
      <c r="C69" s="71"/>
      <c r="D69" s="71"/>
      <c r="E69" s="71"/>
      <c r="F69" s="71"/>
      <c r="G69" s="71"/>
      <c r="H69" s="68"/>
      <c r="I69" s="68"/>
      <c r="J69" s="68"/>
      <c r="K69" s="68"/>
      <c r="L69" s="68"/>
      <c r="M69" s="68"/>
      <c r="N69" s="69"/>
    </row>
    <row r="70" spans="1:14" ht="15.75" customHeight="1" x14ac:dyDescent="0.3">
      <c r="A70" s="38" t="s">
        <v>39</v>
      </c>
      <c r="B70" s="70" t="str">
        <f>+F10</f>
        <v xml:space="preserve">Enero </v>
      </c>
      <c r="C70" s="70" t="str">
        <f>+G10</f>
        <v>Febrero</v>
      </c>
      <c r="D70" s="70" t="str">
        <f>+H10</f>
        <v>Marzo</v>
      </c>
      <c r="E70" s="70" t="str">
        <f>+I10</f>
        <v>Julio</v>
      </c>
      <c r="F70" s="11" t="str">
        <f>+J10</f>
        <v>Agosto</v>
      </c>
      <c r="G70" s="11" t="str">
        <f>+K10</f>
        <v>Septiembre</v>
      </c>
      <c r="H70" s="11" t="str">
        <f>+L10</f>
        <v>Octubre</v>
      </c>
      <c r="I70" s="11" t="str">
        <f>+M10</f>
        <v>Noviembre</v>
      </c>
      <c r="J70" s="11" t="str">
        <f>+N10</f>
        <v>Diciembre</v>
      </c>
      <c r="K70" s="11" t="str">
        <f>+O10</f>
        <v>Enero</v>
      </c>
      <c r="L70" s="11" t="str">
        <f>+P10</f>
        <v>Febrero</v>
      </c>
      <c r="M70" s="11" t="str">
        <f>+Q10</f>
        <v>Marzo</v>
      </c>
      <c r="N70" s="1" t="s">
        <v>40</v>
      </c>
    </row>
    <row r="71" spans="1:14" ht="15.75" customHeight="1" x14ac:dyDescent="0.3">
      <c r="A71" s="28" t="s">
        <v>41</v>
      </c>
      <c r="B71" s="29">
        <v>10000000</v>
      </c>
      <c r="C71" s="29">
        <v>10000000</v>
      </c>
      <c r="D71" s="29">
        <v>10000000</v>
      </c>
      <c r="E71" s="29">
        <v>10000000</v>
      </c>
      <c r="F71" s="29">
        <v>10000000</v>
      </c>
      <c r="G71" s="29">
        <v>10000000</v>
      </c>
      <c r="H71" s="29">
        <v>10000000</v>
      </c>
      <c r="I71" s="29">
        <v>10000000</v>
      </c>
      <c r="J71" s="29">
        <v>10000000</v>
      </c>
      <c r="K71" s="29">
        <v>10000000</v>
      </c>
      <c r="L71" s="29">
        <v>10000000</v>
      </c>
      <c r="M71" s="29">
        <v>10000000</v>
      </c>
      <c r="N71" s="18">
        <f t="shared" ref="N71:N76" si="11">+SUM(B71:M71)</f>
        <v>120000000</v>
      </c>
    </row>
    <row r="72" spans="1:14" ht="15.75" customHeight="1" x14ac:dyDescent="0.3">
      <c r="A72" s="28" t="s">
        <v>42</v>
      </c>
      <c r="B72" s="29">
        <v>5000000</v>
      </c>
      <c r="C72" s="29">
        <v>5000000</v>
      </c>
      <c r="D72" s="29">
        <v>5000000</v>
      </c>
      <c r="E72" s="29">
        <v>5000000</v>
      </c>
      <c r="F72" s="29">
        <v>5000000</v>
      </c>
      <c r="G72" s="29">
        <v>5000000</v>
      </c>
      <c r="H72" s="29">
        <v>5000000</v>
      </c>
      <c r="I72" s="29">
        <v>5000000</v>
      </c>
      <c r="J72" s="29">
        <v>5000000</v>
      </c>
      <c r="K72" s="29">
        <v>5000000</v>
      </c>
      <c r="L72" s="29">
        <v>5000000</v>
      </c>
      <c r="M72" s="29">
        <v>5000000</v>
      </c>
      <c r="N72" s="18">
        <f t="shared" si="11"/>
        <v>60000000</v>
      </c>
    </row>
    <row r="73" spans="1:14" ht="15.75" customHeight="1" x14ac:dyDescent="0.3">
      <c r="A73" s="28" t="s">
        <v>107</v>
      </c>
      <c r="B73" s="29">
        <v>2000000</v>
      </c>
      <c r="C73" s="29">
        <v>2000000</v>
      </c>
      <c r="D73" s="29">
        <v>2000000</v>
      </c>
      <c r="E73" s="29">
        <v>2000000</v>
      </c>
      <c r="F73" s="29">
        <v>2000000</v>
      </c>
      <c r="G73" s="29">
        <v>2000000</v>
      </c>
      <c r="H73" s="29">
        <v>2000000</v>
      </c>
      <c r="I73" s="29">
        <v>2000000</v>
      </c>
      <c r="J73" s="29">
        <v>2000000</v>
      </c>
      <c r="K73" s="29">
        <v>2000000</v>
      </c>
      <c r="L73" s="29">
        <v>2000000</v>
      </c>
      <c r="M73" s="29">
        <v>2000000</v>
      </c>
      <c r="N73" s="18">
        <f t="shared" si="11"/>
        <v>24000000</v>
      </c>
    </row>
    <row r="74" spans="1:14" ht="15.75" customHeight="1" x14ac:dyDescent="0.3">
      <c r="A74" s="28" t="s">
        <v>43</v>
      </c>
      <c r="B74" s="29">
        <v>2000000</v>
      </c>
      <c r="C74" s="29">
        <v>2000000</v>
      </c>
      <c r="D74" s="29">
        <v>2000000</v>
      </c>
      <c r="E74" s="29">
        <v>2000000</v>
      </c>
      <c r="F74" s="29">
        <v>2000000</v>
      </c>
      <c r="G74" s="29">
        <v>2000000</v>
      </c>
      <c r="H74" s="29">
        <v>2000000</v>
      </c>
      <c r="I74" s="29">
        <v>2000000</v>
      </c>
      <c r="J74" s="29">
        <v>2000000</v>
      </c>
      <c r="K74" s="29">
        <v>2000000</v>
      </c>
      <c r="L74" s="29">
        <v>2000000</v>
      </c>
      <c r="M74" s="29">
        <v>2000000</v>
      </c>
      <c r="N74" s="18">
        <f t="shared" si="11"/>
        <v>24000000</v>
      </c>
    </row>
    <row r="75" spans="1:14" ht="15.6" customHeight="1" x14ac:dyDescent="0.3">
      <c r="A75" s="28" t="s">
        <v>113</v>
      </c>
      <c r="B75" s="29">
        <v>2100000</v>
      </c>
      <c r="C75" s="29">
        <v>2100000</v>
      </c>
      <c r="D75" s="29">
        <v>2100000</v>
      </c>
      <c r="E75" s="29">
        <v>2100000</v>
      </c>
      <c r="F75" s="29">
        <v>2100000</v>
      </c>
      <c r="G75" s="29">
        <v>2100000</v>
      </c>
      <c r="H75" s="29">
        <v>2100000</v>
      </c>
      <c r="I75" s="29">
        <v>2100000</v>
      </c>
      <c r="J75" s="29">
        <v>2100000</v>
      </c>
      <c r="K75" s="29">
        <v>2100000</v>
      </c>
      <c r="L75" s="29">
        <v>2100000</v>
      </c>
      <c r="M75" s="29">
        <v>2100000</v>
      </c>
      <c r="N75" s="18">
        <f t="shared" si="11"/>
        <v>25200000</v>
      </c>
    </row>
    <row r="76" spans="1:14" ht="15.75" customHeight="1" x14ac:dyDescent="0.3">
      <c r="A76" s="28" t="s">
        <v>114</v>
      </c>
      <c r="B76" s="29">
        <v>3000000</v>
      </c>
      <c r="C76" s="29">
        <v>3000000</v>
      </c>
      <c r="D76" s="29">
        <v>3000000</v>
      </c>
      <c r="E76" s="29">
        <v>3000000</v>
      </c>
      <c r="F76" s="29">
        <v>3000000</v>
      </c>
      <c r="G76" s="29">
        <v>3000000</v>
      </c>
      <c r="H76" s="29">
        <v>3000000</v>
      </c>
      <c r="I76" s="29">
        <v>3000000</v>
      </c>
      <c r="J76" s="29">
        <v>3000000</v>
      </c>
      <c r="K76" s="29">
        <v>3000000</v>
      </c>
      <c r="L76" s="29">
        <v>3000000</v>
      </c>
      <c r="M76" s="29">
        <v>3000000</v>
      </c>
      <c r="N76" s="18">
        <f t="shared" si="11"/>
        <v>36000000</v>
      </c>
    </row>
    <row r="77" spans="1:14" ht="15.75" customHeight="1" x14ac:dyDescent="0.3"/>
    <row r="78" spans="1:14" ht="15.75" customHeight="1" x14ac:dyDescent="0.3"/>
    <row r="79" spans="1:14" ht="15.75" customHeight="1" x14ac:dyDescent="0.3">
      <c r="A79" s="1" t="s">
        <v>39</v>
      </c>
      <c r="B79" s="30" t="s">
        <v>44</v>
      </c>
      <c r="C79" s="16" t="s">
        <v>45</v>
      </c>
      <c r="D79" s="16" t="s">
        <v>46</v>
      </c>
    </row>
    <row r="80" spans="1:14" ht="15.75" customHeight="1" x14ac:dyDescent="0.3">
      <c r="A80" s="13" t="str">
        <f>+A71</f>
        <v>servicios</v>
      </c>
      <c r="B80" s="18">
        <f>+N71</f>
        <v>120000000</v>
      </c>
      <c r="C80" s="18">
        <f>+N71*(1+$D$101)</f>
        <v>133200000.00000001</v>
      </c>
      <c r="D80" s="18">
        <f t="shared" ref="D80:D85" si="12">+C80*(1+$E$101)</f>
        <v>147852000.00000003</v>
      </c>
    </row>
    <row r="81" spans="1:7" ht="15.75" customHeight="1" x14ac:dyDescent="0.3">
      <c r="A81" s="13" t="str">
        <f>+A72</f>
        <v>Publicidad</v>
      </c>
      <c r="B81" s="18">
        <f>+N72</f>
        <v>60000000</v>
      </c>
      <c r="C81" s="18">
        <f>+N72*(1+$D$101)</f>
        <v>66600000.000000007</v>
      </c>
      <c r="D81" s="18">
        <f t="shared" si="12"/>
        <v>73926000.000000015</v>
      </c>
    </row>
    <row r="82" spans="1:7" ht="15.75" customHeight="1" x14ac:dyDescent="0.3">
      <c r="A82" s="13" t="str">
        <f>+A73</f>
        <v>Salario supervisor</v>
      </c>
      <c r="B82" s="18">
        <f>+N73</f>
        <v>24000000</v>
      </c>
      <c r="C82" s="18">
        <f>+N73*(1+$D$101)</f>
        <v>26640000.000000004</v>
      </c>
      <c r="D82" s="18">
        <f t="shared" si="12"/>
        <v>29570400.000000007</v>
      </c>
    </row>
    <row r="83" spans="1:7" ht="15.75" customHeight="1" x14ac:dyDescent="0.3">
      <c r="A83" s="80" t="s">
        <v>43</v>
      </c>
      <c r="B83" s="18">
        <f>+N76</f>
        <v>36000000</v>
      </c>
      <c r="C83" s="18">
        <f>+N76*(1+$D$101)</f>
        <v>39960000</v>
      </c>
      <c r="D83" s="18">
        <f t="shared" si="12"/>
        <v>44355600.000000007</v>
      </c>
    </row>
    <row r="84" spans="1:7" ht="15.75" customHeight="1" x14ac:dyDescent="0.3">
      <c r="A84" s="80" t="s">
        <v>113</v>
      </c>
      <c r="B84" s="18">
        <f>+N76</f>
        <v>36000000</v>
      </c>
      <c r="C84" s="18">
        <f>+N76*(1+$D$101)</f>
        <v>39960000</v>
      </c>
      <c r="D84" s="18">
        <f t="shared" si="12"/>
        <v>44355600.000000007</v>
      </c>
    </row>
    <row r="85" spans="1:7" ht="15.75" customHeight="1" x14ac:dyDescent="0.3">
      <c r="A85" s="80" t="s">
        <v>114</v>
      </c>
      <c r="B85" s="18">
        <f>+N76</f>
        <v>36000000</v>
      </c>
      <c r="C85" s="18">
        <f>+N76*(1+$D$101)</f>
        <v>39960000</v>
      </c>
      <c r="D85" s="18">
        <f t="shared" si="12"/>
        <v>44355600.000000007</v>
      </c>
    </row>
    <row r="86" spans="1:7" ht="15.75" customHeight="1" x14ac:dyDescent="0.3">
      <c r="A86" s="31" t="s">
        <v>24</v>
      </c>
      <c r="B86" s="32">
        <f>+SUM(B80:B85)</f>
        <v>312000000</v>
      </c>
      <c r="C86" s="32">
        <f>+SUM(C80:C85)</f>
        <v>346320000</v>
      </c>
      <c r="D86" s="32">
        <f>+SUM(D80:D85)</f>
        <v>384415200.00000006</v>
      </c>
    </row>
    <row r="87" spans="1:7" ht="15.75" customHeight="1" x14ac:dyDescent="0.3">
      <c r="B87" s="19"/>
      <c r="C87" s="19"/>
      <c r="D87" s="19"/>
    </row>
    <row r="88" spans="1:7" ht="15.75" customHeight="1" x14ac:dyDescent="0.3">
      <c r="A88" s="14"/>
      <c r="C88" s="19"/>
      <c r="D88" s="27"/>
      <c r="E88" s="19"/>
    </row>
    <row r="89" spans="1:7" ht="49.5" customHeight="1" x14ac:dyDescent="0.3">
      <c r="A89" s="171" t="s">
        <v>47</v>
      </c>
      <c r="B89" s="105"/>
      <c r="C89" s="105"/>
      <c r="D89" s="105"/>
      <c r="E89" s="105"/>
      <c r="F89" s="105"/>
      <c r="G89" s="106"/>
    </row>
    <row r="90" spans="1:7" ht="49.5" customHeight="1" x14ac:dyDescent="0.3">
      <c r="A90" s="110"/>
      <c r="B90" s="111"/>
      <c r="C90" s="111"/>
      <c r="D90" s="111"/>
      <c r="E90" s="111"/>
      <c r="F90" s="111"/>
      <c r="G90" s="112"/>
    </row>
    <row r="91" spans="1:7" ht="15.75" customHeight="1" x14ac:dyDescent="0.3">
      <c r="A91" s="14"/>
      <c r="C91" s="19"/>
      <c r="D91" s="27"/>
      <c r="E91" s="19"/>
    </row>
    <row r="92" spans="1:7" ht="52.2" customHeight="1" x14ac:dyDescent="0.3">
      <c r="A92" s="2" t="s">
        <v>2</v>
      </c>
      <c r="B92" s="1" t="s">
        <v>48</v>
      </c>
      <c r="C92" s="33" t="s">
        <v>33</v>
      </c>
      <c r="D92" s="34" t="s">
        <v>49</v>
      </c>
      <c r="E92" s="35" t="s">
        <v>50</v>
      </c>
      <c r="F92" s="35" t="s">
        <v>98</v>
      </c>
    </row>
    <row r="93" spans="1:7" ht="15.75" customHeight="1" x14ac:dyDescent="0.3">
      <c r="A93" s="2" t="str">
        <f>+B51</f>
        <v>No transformada</v>
      </c>
      <c r="B93" s="18">
        <f>+C51</f>
        <v>123610</v>
      </c>
      <c r="C93" s="18">
        <f>+E51</f>
        <v>247220</v>
      </c>
      <c r="D93" s="18">
        <f>+B86</f>
        <v>312000000</v>
      </c>
      <c r="E93" s="178">
        <f>(D95)/(C95-B95)</f>
        <v>3155.0845400857534</v>
      </c>
      <c r="F93" s="169">
        <f>D95/((B95/C95)-1)</f>
        <v>-702000000</v>
      </c>
    </row>
    <row r="94" spans="1:7" ht="15.75" customHeight="1" x14ac:dyDescent="0.3">
      <c r="A94" s="2" t="str">
        <f>+B52</f>
        <v>Transformada</v>
      </c>
      <c r="B94" s="18">
        <f>+C52</f>
        <v>123610</v>
      </c>
      <c r="C94" s="18">
        <f>+E52</f>
        <v>197776</v>
      </c>
      <c r="D94" s="18">
        <f>+B86</f>
        <v>312000000</v>
      </c>
      <c r="E94" s="179"/>
      <c r="F94" s="102"/>
    </row>
    <row r="95" spans="1:7" ht="15.75" customHeight="1" x14ac:dyDescent="0.3">
      <c r="A95" s="36" t="s">
        <v>51</v>
      </c>
      <c r="B95" s="37">
        <f>+AVERAGE(B93:B94)</f>
        <v>123610</v>
      </c>
      <c r="C95" s="37">
        <f>+AVERAGE(C93:C94)</f>
        <v>222498</v>
      </c>
      <c r="D95" s="18">
        <f>+D93</f>
        <v>312000000</v>
      </c>
      <c r="E95" s="180"/>
      <c r="F95" s="103"/>
    </row>
    <row r="96" spans="1:7" ht="15.75" customHeight="1" x14ac:dyDescent="0.3">
      <c r="A96" s="14"/>
    </row>
    <row r="97" spans="1:16" ht="49.5" customHeight="1" x14ac:dyDescent="0.3">
      <c r="A97" s="170" t="s">
        <v>52</v>
      </c>
      <c r="B97" s="105"/>
      <c r="C97" s="105"/>
      <c r="D97" s="105"/>
      <c r="E97" s="105"/>
      <c r="F97" s="105"/>
      <c r="G97" s="106"/>
    </row>
    <row r="98" spans="1:16" ht="49.5" customHeight="1" x14ac:dyDescent="0.3">
      <c r="A98" s="110"/>
      <c r="B98" s="111"/>
      <c r="C98" s="111"/>
      <c r="D98" s="111"/>
      <c r="E98" s="111"/>
      <c r="F98" s="111"/>
      <c r="G98" s="112"/>
    </row>
    <row r="99" spans="1:16" ht="15.75" customHeight="1" x14ac:dyDescent="0.3">
      <c r="C99" s="38" t="s">
        <v>53</v>
      </c>
      <c r="D99" s="38" t="s">
        <v>54</v>
      </c>
      <c r="E99" s="38" t="s">
        <v>55</v>
      </c>
      <c r="F99" s="15"/>
      <c r="G99" s="15"/>
    </row>
    <row r="100" spans="1:16" ht="15.75" customHeight="1" x14ac:dyDescent="0.3">
      <c r="A100" s="99" t="s">
        <v>56</v>
      </c>
      <c r="B100" s="98"/>
      <c r="C100" s="8">
        <v>0</v>
      </c>
      <c r="D100" s="8">
        <v>0.02</v>
      </c>
      <c r="E100" s="8">
        <v>0.04</v>
      </c>
      <c r="F100" s="15"/>
      <c r="G100" s="15"/>
    </row>
    <row r="101" spans="1:16" ht="15.75" customHeight="1" x14ac:dyDescent="0.3">
      <c r="A101" s="99" t="s">
        <v>57</v>
      </c>
      <c r="B101" s="98"/>
      <c r="C101" s="8">
        <v>0</v>
      </c>
      <c r="D101" s="8">
        <v>0.11</v>
      </c>
      <c r="E101" s="8">
        <v>0.11</v>
      </c>
      <c r="F101" s="15"/>
      <c r="G101" s="15"/>
    </row>
    <row r="102" spans="1:16" ht="15.75" customHeight="1" x14ac:dyDescent="0.3"/>
    <row r="103" spans="1:16" ht="15.75" customHeight="1" x14ac:dyDescent="0.3">
      <c r="A103" s="100" t="s">
        <v>58</v>
      </c>
      <c r="B103" s="97"/>
      <c r="C103" s="98"/>
    </row>
    <row r="104" spans="1:16" ht="15.75" customHeight="1" x14ac:dyDescent="0.3">
      <c r="A104" s="1" t="s">
        <v>2</v>
      </c>
      <c r="B104" s="1" t="s">
        <v>3</v>
      </c>
      <c r="C104" s="13"/>
      <c r="D104" s="11" t="str">
        <f>+F10</f>
        <v xml:space="preserve">Enero </v>
      </c>
      <c r="E104" s="11" t="str">
        <f>+G10</f>
        <v>Febrero</v>
      </c>
      <c r="F104" s="11" t="str">
        <f>+H10</f>
        <v>Marzo</v>
      </c>
      <c r="G104" s="11" t="str">
        <f>+I10</f>
        <v>Julio</v>
      </c>
      <c r="H104" s="11" t="str">
        <f>+J10</f>
        <v>Agosto</v>
      </c>
      <c r="I104" s="11" t="str">
        <f>+K10</f>
        <v>Septiembre</v>
      </c>
      <c r="J104" s="11" t="str">
        <f>+L10</f>
        <v>Octubre</v>
      </c>
      <c r="K104" s="11" t="str">
        <f>+M10</f>
        <v>Noviembre</v>
      </c>
      <c r="L104" s="11" t="str">
        <f>+N10</f>
        <v>Diciembre</v>
      </c>
      <c r="M104" s="11" t="str">
        <f>+O10</f>
        <v>Enero</v>
      </c>
      <c r="N104" s="11" t="str">
        <f>+P10</f>
        <v>Febrero</v>
      </c>
      <c r="O104" s="11" t="str">
        <f>+Q10</f>
        <v>Marzo</v>
      </c>
      <c r="P104" s="1" t="s">
        <v>40</v>
      </c>
    </row>
    <row r="105" spans="1:16" ht="15.75" customHeight="1" x14ac:dyDescent="0.3">
      <c r="A105" s="2" t="s">
        <v>4</v>
      </c>
      <c r="B105" s="13" t="str">
        <f>+B6</f>
        <v>No transformada</v>
      </c>
      <c r="C105" s="13">
        <f>R11</f>
        <v>10095.6</v>
      </c>
      <c r="D105" s="13">
        <f>+F11</f>
        <v>1128</v>
      </c>
      <c r="E105" s="13">
        <f>+G11</f>
        <v>1128</v>
      </c>
      <c r="F105" s="13">
        <f>+H11</f>
        <v>1128</v>
      </c>
      <c r="G105" s="13">
        <f>+I11</f>
        <v>846</v>
      </c>
      <c r="H105" s="13">
        <f>+J11</f>
        <v>338.4</v>
      </c>
      <c r="I105" s="13">
        <f>+K11</f>
        <v>225.60000000000002</v>
      </c>
      <c r="J105" s="13">
        <f>+L11</f>
        <v>1128</v>
      </c>
      <c r="K105" s="13">
        <f>+M11</f>
        <v>1128</v>
      </c>
      <c r="L105" s="13">
        <f>+N11</f>
        <v>1128</v>
      </c>
      <c r="M105" s="13">
        <f>+O11</f>
        <v>225.60000000000002</v>
      </c>
      <c r="N105" s="13">
        <f>+P11</f>
        <v>1128</v>
      </c>
      <c r="O105" s="13">
        <f>+Q11</f>
        <v>564</v>
      </c>
      <c r="P105" s="13">
        <f t="shared" ref="P105:P106" si="13">+SUM(D105:O105)</f>
        <v>10095.6</v>
      </c>
    </row>
    <row r="106" spans="1:16" ht="15.75" customHeight="1" x14ac:dyDescent="0.3">
      <c r="A106" s="2" t="s">
        <v>5</v>
      </c>
      <c r="B106" s="13" t="str">
        <f>+B7</f>
        <v>Transformada</v>
      </c>
      <c r="C106" s="13">
        <f>R12</f>
        <v>4510.8</v>
      </c>
      <c r="D106" s="13">
        <f>+F12</f>
        <v>504</v>
      </c>
      <c r="E106" s="13">
        <f>+G12</f>
        <v>504</v>
      </c>
      <c r="F106" s="13">
        <f>+H12</f>
        <v>504</v>
      </c>
      <c r="G106" s="13">
        <f>+I12</f>
        <v>378</v>
      </c>
      <c r="H106" s="13">
        <f>+J12</f>
        <v>151.19999999999999</v>
      </c>
      <c r="I106" s="13">
        <f>+K12</f>
        <v>100.80000000000001</v>
      </c>
      <c r="J106" s="13">
        <f>+L12</f>
        <v>504</v>
      </c>
      <c r="K106" s="13">
        <f>+M12</f>
        <v>504</v>
      </c>
      <c r="L106" s="13">
        <f>+N12</f>
        <v>504</v>
      </c>
      <c r="M106" s="13">
        <f>+O12</f>
        <v>100.80000000000001</v>
      </c>
      <c r="N106" s="13">
        <f>+P12</f>
        <v>504</v>
      </c>
      <c r="O106" s="13">
        <f>+Q12</f>
        <v>252</v>
      </c>
      <c r="P106" s="13">
        <f t="shared" si="13"/>
        <v>4510.8</v>
      </c>
    </row>
    <row r="107" spans="1:16" ht="15.75" customHeight="1" x14ac:dyDescent="0.3"/>
    <row r="108" spans="1:16" ht="15.75" customHeight="1" x14ac:dyDescent="0.3">
      <c r="A108" s="100" t="s">
        <v>59</v>
      </c>
      <c r="B108" s="97"/>
      <c r="C108" s="98"/>
    </row>
    <row r="109" spans="1:16" ht="15.75" customHeight="1" x14ac:dyDescent="0.3">
      <c r="A109" s="1" t="s">
        <v>2</v>
      </c>
      <c r="B109" s="1" t="s">
        <v>3</v>
      </c>
      <c r="C109" s="13"/>
      <c r="D109" s="11" t="str">
        <f t="shared" ref="D109:O109" si="14">+D104</f>
        <v xml:space="preserve">Enero </v>
      </c>
      <c r="E109" s="11" t="str">
        <f t="shared" si="14"/>
        <v>Febrero</v>
      </c>
      <c r="F109" s="11" t="str">
        <f t="shared" si="14"/>
        <v>Marzo</v>
      </c>
      <c r="G109" s="11" t="str">
        <f t="shared" si="14"/>
        <v>Julio</v>
      </c>
      <c r="H109" s="11" t="str">
        <f t="shared" si="14"/>
        <v>Agosto</v>
      </c>
      <c r="I109" s="11" t="str">
        <f t="shared" si="14"/>
        <v>Septiembre</v>
      </c>
      <c r="J109" s="11" t="str">
        <f t="shared" si="14"/>
        <v>Octubre</v>
      </c>
      <c r="K109" s="11" t="str">
        <f t="shared" si="14"/>
        <v>Noviembre</v>
      </c>
      <c r="L109" s="11" t="str">
        <f t="shared" si="14"/>
        <v>Diciembre</v>
      </c>
      <c r="M109" s="11" t="str">
        <f t="shared" si="14"/>
        <v>Enero</v>
      </c>
      <c r="N109" s="11" t="str">
        <f t="shared" si="14"/>
        <v>Febrero</v>
      </c>
      <c r="O109" s="11" t="str">
        <f t="shared" si="14"/>
        <v>Marzo</v>
      </c>
      <c r="P109" s="1" t="s">
        <v>40</v>
      </c>
    </row>
    <row r="110" spans="1:16" ht="15.75" customHeight="1" x14ac:dyDescent="0.3">
      <c r="A110" s="2" t="s">
        <v>4</v>
      </c>
      <c r="B110" s="13" t="str">
        <f>+B105</f>
        <v>No transformada</v>
      </c>
      <c r="C110" s="13">
        <f>+C105*(1+D100)</f>
        <v>10297.512000000001</v>
      </c>
      <c r="D110" s="20">
        <f t="shared" ref="D110:O110" si="15">+(D105*(1+$D$100))</f>
        <v>1150.56</v>
      </c>
      <c r="E110" s="20">
        <f t="shared" si="15"/>
        <v>1150.56</v>
      </c>
      <c r="F110" s="20">
        <f t="shared" si="15"/>
        <v>1150.56</v>
      </c>
      <c r="G110" s="20">
        <f t="shared" si="15"/>
        <v>862.92</v>
      </c>
      <c r="H110" s="20">
        <f t="shared" si="15"/>
        <v>345.16800000000001</v>
      </c>
      <c r="I110" s="20">
        <f t="shared" si="15"/>
        <v>230.11200000000002</v>
      </c>
      <c r="J110" s="20">
        <f t="shared" si="15"/>
        <v>1150.56</v>
      </c>
      <c r="K110" s="20">
        <f t="shared" si="15"/>
        <v>1150.56</v>
      </c>
      <c r="L110" s="20">
        <f t="shared" si="15"/>
        <v>1150.56</v>
      </c>
      <c r="M110" s="20">
        <f t="shared" si="15"/>
        <v>230.11200000000002</v>
      </c>
      <c r="N110" s="20">
        <f t="shared" si="15"/>
        <v>1150.56</v>
      </c>
      <c r="O110" s="20">
        <f t="shared" si="15"/>
        <v>575.28</v>
      </c>
      <c r="P110" s="20">
        <f t="shared" ref="P110:P111" si="16">+SUM(D110:O110)</f>
        <v>10297.511999999997</v>
      </c>
    </row>
    <row r="111" spans="1:16" ht="15.75" customHeight="1" x14ac:dyDescent="0.3">
      <c r="A111" s="2" t="s">
        <v>5</v>
      </c>
      <c r="B111" s="13" t="str">
        <f>+B106</f>
        <v>Transformada</v>
      </c>
      <c r="C111" s="13">
        <f>+C106*(1+D100)</f>
        <v>4601.0160000000005</v>
      </c>
      <c r="D111" s="20">
        <f t="shared" ref="D111:O111" si="17">+(D106*(1+$D$100))</f>
        <v>514.08000000000004</v>
      </c>
      <c r="E111" s="20">
        <f t="shared" si="17"/>
        <v>514.08000000000004</v>
      </c>
      <c r="F111" s="20">
        <f t="shared" si="17"/>
        <v>514.08000000000004</v>
      </c>
      <c r="G111" s="20">
        <f t="shared" si="17"/>
        <v>385.56</v>
      </c>
      <c r="H111" s="20">
        <f t="shared" si="17"/>
        <v>154.22399999999999</v>
      </c>
      <c r="I111" s="20">
        <f t="shared" si="17"/>
        <v>102.81600000000002</v>
      </c>
      <c r="J111" s="20">
        <f t="shared" si="17"/>
        <v>514.08000000000004</v>
      </c>
      <c r="K111" s="20">
        <f t="shared" si="17"/>
        <v>514.08000000000004</v>
      </c>
      <c r="L111" s="20">
        <f t="shared" si="17"/>
        <v>514.08000000000004</v>
      </c>
      <c r="M111" s="20">
        <f t="shared" si="17"/>
        <v>102.81600000000002</v>
      </c>
      <c r="N111" s="20">
        <f t="shared" si="17"/>
        <v>514.08000000000004</v>
      </c>
      <c r="O111" s="20">
        <f t="shared" si="17"/>
        <v>257.04000000000002</v>
      </c>
      <c r="P111" s="20">
        <f t="shared" si="16"/>
        <v>4601.0159999999996</v>
      </c>
    </row>
    <row r="112" spans="1:16" ht="15.75" customHeight="1" x14ac:dyDescent="0.3"/>
    <row r="113" spans="1:16" ht="15.75" customHeight="1" x14ac:dyDescent="0.3">
      <c r="A113" s="100" t="s">
        <v>60</v>
      </c>
      <c r="B113" s="97"/>
      <c r="C113" s="98"/>
    </row>
    <row r="114" spans="1:16" ht="15.75" customHeight="1" x14ac:dyDescent="0.3">
      <c r="A114" s="1" t="s">
        <v>2</v>
      </c>
      <c r="B114" s="1" t="s">
        <v>3</v>
      </c>
      <c r="C114" s="13"/>
      <c r="D114" s="11" t="str">
        <f t="shared" ref="D114:O114" si="18">+D109</f>
        <v xml:space="preserve">Enero </v>
      </c>
      <c r="E114" s="11" t="str">
        <f t="shared" si="18"/>
        <v>Febrero</v>
      </c>
      <c r="F114" s="11" t="str">
        <f t="shared" si="18"/>
        <v>Marzo</v>
      </c>
      <c r="G114" s="11" t="str">
        <f t="shared" si="18"/>
        <v>Julio</v>
      </c>
      <c r="H114" s="11" t="str">
        <f t="shared" si="18"/>
        <v>Agosto</v>
      </c>
      <c r="I114" s="11" t="str">
        <f t="shared" si="18"/>
        <v>Septiembre</v>
      </c>
      <c r="J114" s="11" t="str">
        <f t="shared" si="18"/>
        <v>Octubre</v>
      </c>
      <c r="K114" s="11" t="str">
        <f t="shared" si="18"/>
        <v>Noviembre</v>
      </c>
      <c r="L114" s="11" t="str">
        <f t="shared" si="18"/>
        <v>Diciembre</v>
      </c>
      <c r="M114" s="11" t="str">
        <f t="shared" si="18"/>
        <v>Enero</v>
      </c>
      <c r="N114" s="11" t="str">
        <f t="shared" si="18"/>
        <v>Febrero</v>
      </c>
      <c r="O114" s="11" t="str">
        <f t="shared" si="18"/>
        <v>Marzo</v>
      </c>
      <c r="P114" s="1" t="s">
        <v>40</v>
      </c>
    </row>
    <row r="115" spans="1:16" ht="15.75" customHeight="1" x14ac:dyDescent="0.3">
      <c r="A115" s="2" t="s">
        <v>4</v>
      </c>
      <c r="B115" s="13" t="str">
        <f>+B110</f>
        <v>No transformada</v>
      </c>
      <c r="C115" s="13">
        <f>+C110*(1+E100)</f>
        <v>10709.412480000001</v>
      </c>
      <c r="D115" s="20">
        <f t="shared" ref="D115:O115" si="19">+(D110*(1+$E$100))</f>
        <v>1196.5824</v>
      </c>
      <c r="E115" s="20">
        <f t="shared" si="19"/>
        <v>1196.5824</v>
      </c>
      <c r="F115" s="20">
        <f t="shared" si="19"/>
        <v>1196.5824</v>
      </c>
      <c r="G115" s="20">
        <f t="shared" si="19"/>
        <v>897.43679999999995</v>
      </c>
      <c r="H115" s="20">
        <f t="shared" si="19"/>
        <v>358.97471999999999</v>
      </c>
      <c r="I115" s="20">
        <f t="shared" si="19"/>
        <v>239.31648000000004</v>
      </c>
      <c r="J115" s="20">
        <f t="shared" si="19"/>
        <v>1196.5824</v>
      </c>
      <c r="K115" s="20">
        <f t="shared" si="19"/>
        <v>1196.5824</v>
      </c>
      <c r="L115" s="20">
        <f t="shared" si="19"/>
        <v>1196.5824</v>
      </c>
      <c r="M115" s="20">
        <f t="shared" si="19"/>
        <v>239.31648000000004</v>
      </c>
      <c r="N115" s="20">
        <f t="shared" si="19"/>
        <v>1196.5824</v>
      </c>
      <c r="O115" s="20">
        <f t="shared" si="19"/>
        <v>598.2912</v>
      </c>
      <c r="P115" s="20">
        <f t="shared" ref="P115:P116" si="20">+SUM(D115:O115)</f>
        <v>10709.412479999999</v>
      </c>
    </row>
    <row r="116" spans="1:16" ht="15.75" customHeight="1" x14ac:dyDescent="0.3">
      <c r="A116" s="2" t="s">
        <v>5</v>
      </c>
      <c r="B116" s="13" t="str">
        <f>+B111</f>
        <v>Transformada</v>
      </c>
      <c r="C116" s="13">
        <f>+C111*(1+E100)</f>
        <v>4785.0566400000007</v>
      </c>
      <c r="D116" s="20">
        <f t="shared" ref="D116:O116" si="21">+(D111*(1+$E$100))</f>
        <v>534.64320000000009</v>
      </c>
      <c r="E116" s="20">
        <f t="shared" si="21"/>
        <v>534.64320000000009</v>
      </c>
      <c r="F116" s="20">
        <f t="shared" si="21"/>
        <v>534.64320000000009</v>
      </c>
      <c r="G116" s="20">
        <f t="shared" si="21"/>
        <v>400.98240000000004</v>
      </c>
      <c r="H116" s="20">
        <f t="shared" si="21"/>
        <v>160.39295999999999</v>
      </c>
      <c r="I116" s="20">
        <f t="shared" si="21"/>
        <v>106.92864000000002</v>
      </c>
      <c r="J116" s="20">
        <f t="shared" si="21"/>
        <v>534.64320000000009</v>
      </c>
      <c r="K116" s="20">
        <f t="shared" si="21"/>
        <v>534.64320000000009</v>
      </c>
      <c r="L116" s="20">
        <f t="shared" si="21"/>
        <v>534.64320000000009</v>
      </c>
      <c r="M116" s="20">
        <f t="shared" si="21"/>
        <v>106.92864000000002</v>
      </c>
      <c r="N116" s="20">
        <f t="shared" si="21"/>
        <v>534.64320000000009</v>
      </c>
      <c r="O116" s="20">
        <f t="shared" si="21"/>
        <v>267.32160000000005</v>
      </c>
      <c r="P116" s="20">
        <f t="shared" si="20"/>
        <v>4785.0566400000007</v>
      </c>
    </row>
    <row r="117" spans="1:16" ht="15.75" customHeight="1" x14ac:dyDescent="0.3"/>
    <row r="118" spans="1:16" ht="15.75" customHeight="1" x14ac:dyDescent="0.3"/>
    <row r="119" spans="1:16" ht="15.75" customHeight="1" x14ac:dyDescent="0.3">
      <c r="A119" s="96" t="s">
        <v>61</v>
      </c>
      <c r="B119" s="97"/>
      <c r="C119" s="98"/>
    </row>
    <row r="120" spans="1:16" ht="15.75" customHeight="1" x14ac:dyDescent="0.3">
      <c r="A120" s="1" t="s">
        <v>2</v>
      </c>
      <c r="B120" s="1" t="s">
        <v>3</v>
      </c>
      <c r="C120" s="16" t="s">
        <v>62</v>
      </c>
      <c r="D120" s="11" t="str">
        <f t="shared" ref="D120:O120" si="22">+D114</f>
        <v xml:space="preserve">Enero </v>
      </c>
      <c r="E120" s="11" t="str">
        <f t="shared" si="22"/>
        <v>Febrero</v>
      </c>
      <c r="F120" s="11" t="str">
        <f t="shared" si="22"/>
        <v>Marzo</v>
      </c>
      <c r="G120" s="11" t="str">
        <f t="shared" si="22"/>
        <v>Julio</v>
      </c>
      <c r="H120" s="11" t="str">
        <f t="shared" si="22"/>
        <v>Agosto</v>
      </c>
      <c r="I120" s="11" t="str">
        <f t="shared" si="22"/>
        <v>Septiembre</v>
      </c>
      <c r="J120" s="11" t="str">
        <f t="shared" si="22"/>
        <v>Octubre</v>
      </c>
      <c r="K120" s="11" t="str">
        <f t="shared" si="22"/>
        <v>Noviembre</v>
      </c>
      <c r="L120" s="11" t="str">
        <f t="shared" si="22"/>
        <v>Diciembre</v>
      </c>
      <c r="M120" s="11" t="str">
        <f t="shared" si="22"/>
        <v>Enero</v>
      </c>
      <c r="N120" s="11" t="str">
        <f t="shared" si="22"/>
        <v>Febrero</v>
      </c>
      <c r="O120" s="11" t="str">
        <f t="shared" si="22"/>
        <v>Marzo</v>
      </c>
      <c r="P120" s="1" t="s">
        <v>40</v>
      </c>
    </row>
    <row r="121" spans="1:16" ht="15.75" customHeight="1" x14ac:dyDescent="0.3">
      <c r="A121" s="2" t="s">
        <v>4</v>
      </c>
      <c r="B121" s="13" t="str">
        <f>+B115</f>
        <v>No transformada</v>
      </c>
      <c r="C121" s="18">
        <f>+E51</f>
        <v>247220</v>
      </c>
      <c r="D121" s="18">
        <f t="shared" ref="D121:O121" si="23">+D105*$C$121</f>
        <v>278864160</v>
      </c>
      <c r="E121" s="18">
        <f t="shared" si="23"/>
        <v>278864160</v>
      </c>
      <c r="F121" s="18">
        <f t="shared" si="23"/>
        <v>278864160</v>
      </c>
      <c r="G121" s="18">
        <f t="shared" si="23"/>
        <v>209148120</v>
      </c>
      <c r="H121" s="18">
        <f t="shared" si="23"/>
        <v>83659248</v>
      </c>
      <c r="I121" s="18">
        <f t="shared" si="23"/>
        <v>55772832.000000007</v>
      </c>
      <c r="J121" s="18">
        <f t="shared" si="23"/>
        <v>278864160</v>
      </c>
      <c r="K121" s="18">
        <f t="shared" si="23"/>
        <v>278864160</v>
      </c>
      <c r="L121" s="18">
        <f t="shared" si="23"/>
        <v>278864160</v>
      </c>
      <c r="M121" s="18">
        <f t="shared" si="23"/>
        <v>55772832.000000007</v>
      </c>
      <c r="N121" s="18">
        <f t="shared" si="23"/>
        <v>278864160</v>
      </c>
      <c r="O121" s="18">
        <f t="shared" si="23"/>
        <v>139432080</v>
      </c>
      <c r="P121" s="18">
        <f t="shared" ref="P121:P122" si="24">+SUM(D121:O121)</f>
        <v>2495834232</v>
      </c>
    </row>
    <row r="122" spans="1:16" ht="15.75" customHeight="1" x14ac:dyDescent="0.3">
      <c r="A122" s="2" t="s">
        <v>5</v>
      </c>
      <c r="B122" s="13" t="str">
        <f>+B116</f>
        <v>Transformada</v>
      </c>
      <c r="C122" s="18">
        <f>+E52</f>
        <v>197776</v>
      </c>
      <c r="D122" s="18">
        <f t="shared" ref="D122:O122" si="25">+$C$122*D111</f>
        <v>101672686.08000001</v>
      </c>
      <c r="E122" s="18">
        <f t="shared" si="25"/>
        <v>101672686.08000001</v>
      </c>
      <c r="F122" s="18">
        <f t="shared" si="25"/>
        <v>101672686.08000001</v>
      </c>
      <c r="G122" s="18">
        <f t="shared" si="25"/>
        <v>76254514.560000002</v>
      </c>
      <c r="H122" s="18">
        <f t="shared" si="25"/>
        <v>30501805.823999997</v>
      </c>
      <c r="I122" s="18">
        <f t="shared" si="25"/>
        <v>20334537.216000002</v>
      </c>
      <c r="J122" s="18">
        <f t="shared" si="25"/>
        <v>101672686.08000001</v>
      </c>
      <c r="K122" s="18">
        <f t="shared" si="25"/>
        <v>101672686.08000001</v>
      </c>
      <c r="L122" s="18">
        <f t="shared" si="25"/>
        <v>101672686.08000001</v>
      </c>
      <c r="M122" s="18">
        <f t="shared" si="25"/>
        <v>20334537.216000002</v>
      </c>
      <c r="N122" s="18">
        <f t="shared" si="25"/>
        <v>101672686.08000001</v>
      </c>
      <c r="O122" s="18">
        <f t="shared" si="25"/>
        <v>50836343.040000007</v>
      </c>
      <c r="P122" s="18">
        <f t="shared" si="24"/>
        <v>909970540.41600013</v>
      </c>
    </row>
    <row r="123" spans="1:16" ht="15.75" customHeight="1" x14ac:dyDescent="0.3"/>
    <row r="124" spans="1:16" ht="15.75" customHeight="1" x14ac:dyDescent="0.3">
      <c r="A124" s="96" t="s">
        <v>63</v>
      </c>
      <c r="B124" s="97"/>
      <c r="C124" s="98"/>
    </row>
    <row r="125" spans="1:16" ht="15.75" customHeight="1" x14ac:dyDescent="0.3">
      <c r="A125" s="1" t="s">
        <v>2</v>
      </c>
      <c r="B125" s="1" t="s">
        <v>3</v>
      </c>
      <c r="C125" s="16" t="s">
        <v>62</v>
      </c>
      <c r="D125" s="11" t="str">
        <f t="shared" ref="D125:O125" si="26">+D120</f>
        <v xml:space="preserve">Enero </v>
      </c>
      <c r="E125" s="11" t="str">
        <f t="shared" si="26"/>
        <v>Febrero</v>
      </c>
      <c r="F125" s="11" t="str">
        <f t="shared" si="26"/>
        <v>Marzo</v>
      </c>
      <c r="G125" s="11" t="str">
        <f t="shared" si="26"/>
        <v>Julio</v>
      </c>
      <c r="H125" s="11" t="str">
        <f t="shared" si="26"/>
        <v>Agosto</v>
      </c>
      <c r="I125" s="11" t="str">
        <f t="shared" si="26"/>
        <v>Septiembre</v>
      </c>
      <c r="J125" s="11" t="str">
        <f t="shared" si="26"/>
        <v>Octubre</v>
      </c>
      <c r="K125" s="11" t="str">
        <f t="shared" si="26"/>
        <v>Noviembre</v>
      </c>
      <c r="L125" s="11" t="str">
        <f t="shared" si="26"/>
        <v>Diciembre</v>
      </c>
      <c r="M125" s="11" t="str">
        <f t="shared" si="26"/>
        <v>Enero</v>
      </c>
      <c r="N125" s="11" t="str">
        <f t="shared" si="26"/>
        <v>Febrero</v>
      </c>
      <c r="O125" s="11" t="str">
        <f t="shared" si="26"/>
        <v>Marzo</v>
      </c>
      <c r="P125" s="1" t="s">
        <v>40</v>
      </c>
    </row>
    <row r="126" spans="1:16" ht="15.75" customHeight="1" x14ac:dyDescent="0.3">
      <c r="A126" s="2" t="s">
        <v>4</v>
      </c>
      <c r="B126" s="13" t="str">
        <f>+B121</f>
        <v>No transformada</v>
      </c>
      <c r="C126" s="18">
        <f>+C121*(1+$D$101)</f>
        <v>274414.2</v>
      </c>
      <c r="D126" s="18">
        <f t="shared" ref="D126:O126" si="27">+$C$126*D110</f>
        <v>315730001.95200002</v>
      </c>
      <c r="E126" s="18">
        <f t="shared" si="27"/>
        <v>315730001.95200002</v>
      </c>
      <c r="F126" s="18">
        <f t="shared" si="27"/>
        <v>315730001.95200002</v>
      </c>
      <c r="G126" s="18">
        <f t="shared" si="27"/>
        <v>236797501.46399999</v>
      </c>
      <c r="H126" s="18">
        <f t="shared" si="27"/>
        <v>94719000.585600004</v>
      </c>
      <c r="I126" s="18">
        <f t="shared" si="27"/>
        <v>63146000.390400007</v>
      </c>
      <c r="J126" s="18">
        <f t="shared" si="27"/>
        <v>315730001.95200002</v>
      </c>
      <c r="K126" s="18">
        <f t="shared" si="27"/>
        <v>315730001.95200002</v>
      </c>
      <c r="L126" s="18">
        <f t="shared" si="27"/>
        <v>315730001.95200002</v>
      </c>
      <c r="M126" s="18">
        <f t="shared" si="27"/>
        <v>63146000.390400007</v>
      </c>
      <c r="N126" s="18">
        <f t="shared" si="27"/>
        <v>315730001.95200002</v>
      </c>
      <c r="O126" s="18">
        <f t="shared" si="27"/>
        <v>157865000.97600001</v>
      </c>
      <c r="P126" s="18">
        <f t="shared" ref="P126:P127" si="28">+SUM(D126:O126)</f>
        <v>2825783517.4704003</v>
      </c>
    </row>
    <row r="127" spans="1:16" ht="15.75" customHeight="1" x14ac:dyDescent="0.3">
      <c r="A127" s="2" t="s">
        <v>5</v>
      </c>
      <c r="B127" s="13" t="str">
        <f>+B122</f>
        <v>Transformada</v>
      </c>
      <c r="C127" s="18">
        <f>+C122*(1+$D$101)</f>
        <v>219531.36000000002</v>
      </c>
      <c r="D127" s="18">
        <f t="shared" ref="D127:O127" si="29">+$C$127*D116</f>
        <v>117370948.81075203</v>
      </c>
      <c r="E127" s="18">
        <f t="shared" si="29"/>
        <v>117370948.81075203</v>
      </c>
      <c r="F127" s="18">
        <f t="shared" si="29"/>
        <v>117370948.81075203</v>
      </c>
      <c r="G127" s="18">
        <f t="shared" si="29"/>
        <v>88028211.608064011</v>
      </c>
      <c r="H127" s="18">
        <f t="shared" si="29"/>
        <v>35211284.643225603</v>
      </c>
      <c r="I127" s="18">
        <f t="shared" si="29"/>
        <v>23474189.762150407</v>
      </c>
      <c r="J127" s="18">
        <f t="shared" si="29"/>
        <v>117370948.81075203</v>
      </c>
      <c r="K127" s="18">
        <f t="shared" si="29"/>
        <v>117370948.81075203</v>
      </c>
      <c r="L127" s="18">
        <f t="shared" si="29"/>
        <v>117370948.81075203</v>
      </c>
      <c r="M127" s="18">
        <f t="shared" si="29"/>
        <v>23474189.762150407</v>
      </c>
      <c r="N127" s="18">
        <f t="shared" si="29"/>
        <v>117370948.81075203</v>
      </c>
      <c r="O127" s="18">
        <f t="shared" si="29"/>
        <v>58685474.405376017</v>
      </c>
      <c r="P127" s="18">
        <f t="shared" si="28"/>
        <v>1050469991.8562307</v>
      </c>
    </row>
    <row r="128" spans="1:16" ht="15.75" customHeight="1" x14ac:dyDescent="0.3"/>
    <row r="129" spans="1:16" ht="15.75" customHeight="1" x14ac:dyDescent="0.3">
      <c r="A129" s="96" t="s">
        <v>64</v>
      </c>
      <c r="B129" s="97"/>
      <c r="C129" s="98"/>
    </row>
    <row r="130" spans="1:16" ht="15.75" customHeight="1" x14ac:dyDescent="0.3">
      <c r="A130" s="1" t="s">
        <v>2</v>
      </c>
      <c r="B130" s="1" t="s">
        <v>3</v>
      </c>
      <c r="C130" s="16" t="s">
        <v>62</v>
      </c>
      <c r="D130" s="11" t="str">
        <f t="shared" ref="D130:O130" si="30">+D125</f>
        <v xml:space="preserve">Enero </v>
      </c>
      <c r="E130" s="11" t="str">
        <f t="shared" si="30"/>
        <v>Febrero</v>
      </c>
      <c r="F130" s="11" t="str">
        <f t="shared" si="30"/>
        <v>Marzo</v>
      </c>
      <c r="G130" s="11" t="str">
        <f t="shared" si="30"/>
        <v>Julio</v>
      </c>
      <c r="H130" s="11" t="str">
        <f t="shared" si="30"/>
        <v>Agosto</v>
      </c>
      <c r="I130" s="11" t="str">
        <f t="shared" si="30"/>
        <v>Septiembre</v>
      </c>
      <c r="J130" s="11" t="str">
        <f t="shared" si="30"/>
        <v>Octubre</v>
      </c>
      <c r="K130" s="11" t="str">
        <f t="shared" si="30"/>
        <v>Noviembre</v>
      </c>
      <c r="L130" s="11" t="str">
        <f t="shared" si="30"/>
        <v>Diciembre</v>
      </c>
      <c r="M130" s="11" t="str">
        <f t="shared" si="30"/>
        <v>Enero</v>
      </c>
      <c r="N130" s="11" t="str">
        <f t="shared" si="30"/>
        <v>Febrero</v>
      </c>
      <c r="O130" s="11" t="str">
        <f t="shared" si="30"/>
        <v>Marzo</v>
      </c>
      <c r="P130" s="1" t="s">
        <v>40</v>
      </c>
    </row>
    <row r="131" spans="1:16" ht="15.75" customHeight="1" x14ac:dyDescent="0.3">
      <c r="A131" s="2" t="s">
        <v>4</v>
      </c>
      <c r="B131" s="13" t="str">
        <f>+B126</f>
        <v>No transformada</v>
      </c>
      <c r="C131" s="18">
        <f>+C126*(1+$E$101)</f>
        <v>304599.76200000005</v>
      </c>
      <c r="D131" s="18">
        <f t="shared" ref="D131:O131" si="31">+$C$131*D115</f>
        <v>364478714.25338888</v>
      </c>
      <c r="E131" s="18">
        <f t="shared" si="31"/>
        <v>364478714.25338888</v>
      </c>
      <c r="F131" s="18">
        <f t="shared" si="31"/>
        <v>364478714.25338888</v>
      </c>
      <c r="G131" s="18">
        <f t="shared" si="31"/>
        <v>273359035.6900416</v>
      </c>
      <c r="H131" s="18">
        <f t="shared" si="31"/>
        <v>109343614.27601665</v>
      </c>
      <c r="I131" s="18">
        <f t="shared" si="31"/>
        <v>72895742.850677788</v>
      </c>
      <c r="J131" s="18">
        <f t="shared" si="31"/>
        <v>364478714.25338888</v>
      </c>
      <c r="K131" s="18">
        <f t="shared" si="31"/>
        <v>364478714.25338888</v>
      </c>
      <c r="L131" s="18">
        <f t="shared" si="31"/>
        <v>364478714.25338888</v>
      </c>
      <c r="M131" s="18">
        <f t="shared" si="31"/>
        <v>72895742.850677788</v>
      </c>
      <c r="N131" s="18">
        <f t="shared" si="31"/>
        <v>364478714.25338888</v>
      </c>
      <c r="O131" s="18">
        <f t="shared" si="31"/>
        <v>182239357.12669444</v>
      </c>
      <c r="P131" s="18">
        <f t="shared" ref="P131:P132" si="32">+SUM(D131:O131)</f>
        <v>3262084492.5678301</v>
      </c>
    </row>
    <row r="132" spans="1:16" ht="15.75" customHeight="1" x14ac:dyDescent="0.3">
      <c r="A132" s="2" t="s">
        <v>5</v>
      </c>
      <c r="B132" s="13" t="str">
        <f>+B127</f>
        <v>Transformada</v>
      </c>
      <c r="C132" s="18">
        <f>+C127*(1+$E$101)</f>
        <v>243679.80960000004</v>
      </c>
      <c r="D132" s="18">
        <f t="shared" ref="D132:O132" si="33">+$C$132*D116</f>
        <v>130281753.17993475</v>
      </c>
      <c r="E132" s="18">
        <f t="shared" si="33"/>
        <v>130281753.17993475</v>
      </c>
      <c r="F132" s="18">
        <f t="shared" si="33"/>
        <v>130281753.17993475</v>
      </c>
      <c r="G132" s="18">
        <f t="shared" si="33"/>
        <v>97711314.88495107</v>
      </c>
      <c r="H132" s="18">
        <f t="shared" si="33"/>
        <v>39084525.953980416</v>
      </c>
      <c r="I132" s="18">
        <f t="shared" si="33"/>
        <v>26056350.63598695</v>
      </c>
      <c r="J132" s="18">
        <f t="shared" si="33"/>
        <v>130281753.17993475</v>
      </c>
      <c r="K132" s="18">
        <f t="shared" si="33"/>
        <v>130281753.17993475</v>
      </c>
      <c r="L132" s="18">
        <f t="shared" si="33"/>
        <v>130281753.17993475</v>
      </c>
      <c r="M132" s="18">
        <f t="shared" si="33"/>
        <v>26056350.63598695</v>
      </c>
      <c r="N132" s="18">
        <f t="shared" si="33"/>
        <v>130281753.17993475</v>
      </c>
      <c r="O132" s="18">
        <f t="shared" si="33"/>
        <v>65140876.589967377</v>
      </c>
      <c r="P132" s="18">
        <f t="shared" si="32"/>
        <v>1166021690.9604161</v>
      </c>
    </row>
    <row r="133" spans="1:16" ht="15.75" customHeight="1" x14ac:dyDescent="0.3"/>
    <row r="134" spans="1:16" ht="15.75" customHeight="1" x14ac:dyDescent="0.3"/>
    <row r="135" spans="1:16" ht="15.75" customHeight="1" x14ac:dyDescent="0.3">
      <c r="A135" s="134" t="s">
        <v>65</v>
      </c>
      <c r="B135" s="97"/>
      <c r="C135" s="98"/>
    </row>
    <row r="136" spans="1:16" ht="15.75" customHeight="1" x14ac:dyDescent="0.3">
      <c r="A136" s="1" t="s">
        <v>2</v>
      </c>
      <c r="B136" s="1" t="s">
        <v>3</v>
      </c>
      <c r="C136" s="16" t="s">
        <v>66</v>
      </c>
      <c r="D136" s="11" t="str">
        <f t="shared" ref="D136:O136" si="34">+D130</f>
        <v xml:space="preserve">Enero </v>
      </c>
      <c r="E136" s="11" t="str">
        <f t="shared" si="34"/>
        <v>Febrero</v>
      </c>
      <c r="F136" s="11" t="str">
        <f t="shared" si="34"/>
        <v>Marzo</v>
      </c>
      <c r="G136" s="11" t="str">
        <f t="shared" si="34"/>
        <v>Julio</v>
      </c>
      <c r="H136" s="11" t="str">
        <f t="shared" si="34"/>
        <v>Agosto</v>
      </c>
      <c r="I136" s="11" t="str">
        <f t="shared" si="34"/>
        <v>Septiembre</v>
      </c>
      <c r="J136" s="11" t="str">
        <f t="shared" si="34"/>
        <v>Octubre</v>
      </c>
      <c r="K136" s="11" t="str">
        <f t="shared" si="34"/>
        <v>Noviembre</v>
      </c>
      <c r="L136" s="11" t="str">
        <f t="shared" si="34"/>
        <v>Diciembre</v>
      </c>
      <c r="M136" s="11" t="str">
        <f t="shared" si="34"/>
        <v>Enero</v>
      </c>
      <c r="N136" s="11" t="str">
        <f t="shared" si="34"/>
        <v>Febrero</v>
      </c>
      <c r="O136" s="11" t="str">
        <f t="shared" si="34"/>
        <v>Marzo</v>
      </c>
      <c r="P136" s="1" t="s">
        <v>40</v>
      </c>
    </row>
    <row r="137" spans="1:16" ht="15.75" customHeight="1" x14ac:dyDescent="0.3">
      <c r="A137" s="2" t="s">
        <v>4</v>
      </c>
      <c r="B137" s="13" t="str">
        <f>+B131</f>
        <v>No transformada</v>
      </c>
      <c r="C137" s="18">
        <f>+C51</f>
        <v>123610</v>
      </c>
      <c r="D137" s="18">
        <f t="shared" ref="D137:O137" si="35">+$C$137*D105</f>
        <v>139432080</v>
      </c>
      <c r="E137" s="18">
        <f t="shared" si="35"/>
        <v>139432080</v>
      </c>
      <c r="F137" s="18">
        <f t="shared" si="35"/>
        <v>139432080</v>
      </c>
      <c r="G137" s="18">
        <f t="shared" si="35"/>
        <v>104574060</v>
      </c>
      <c r="H137" s="18">
        <f t="shared" si="35"/>
        <v>41829624</v>
      </c>
      <c r="I137" s="18">
        <f t="shared" si="35"/>
        <v>27886416.000000004</v>
      </c>
      <c r="J137" s="18">
        <f t="shared" si="35"/>
        <v>139432080</v>
      </c>
      <c r="K137" s="18">
        <f t="shared" si="35"/>
        <v>139432080</v>
      </c>
      <c r="L137" s="18">
        <f t="shared" si="35"/>
        <v>139432080</v>
      </c>
      <c r="M137" s="18">
        <f t="shared" si="35"/>
        <v>27886416.000000004</v>
      </c>
      <c r="N137" s="18">
        <f t="shared" si="35"/>
        <v>139432080</v>
      </c>
      <c r="O137" s="18">
        <f t="shared" si="35"/>
        <v>69716040</v>
      </c>
      <c r="P137" s="18">
        <f t="shared" ref="P137:P138" si="36">+SUM(D137:O137)</f>
        <v>1247917116</v>
      </c>
    </row>
    <row r="138" spans="1:16" ht="15.75" customHeight="1" x14ac:dyDescent="0.3">
      <c r="A138" s="2" t="s">
        <v>5</v>
      </c>
      <c r="B138" s="13" t="str">
        <f>+B132</f>
        <v>Transformada</v>
      </c>
      <c r="C138" s="18">
        <f>+C52</f>
        <v>123610</v>
      </c>
      <c r="D138" s="18">
        <f t="shared" ref="D138:O138" si="37">+$C$138*D106</f>
        <v>62299440</v>
      </c>
      <c r="E138" s="18">
        <f t="shared" si="37"/>
        <v>62299440</v>
      </c>
      <c r="F138" s="18">
        <f t="shared" si="37"/>
        <v>62299440</v>
      </c>
      <c r="G138" s="18">
        <f t="shared" si="37"/>
        <v>46724580</v>
      </c>
      <c r="H138" s="18">
        <f t="shared" si="37"/>
        <v>18689832</v>
      </c>
      <c r="I138" s="18">
        <f t="shared" si="37"/>
        <v>12459888.000000002</v>
      </c>
      <c r="J138" s="18">
        <f t="shared" si="37"/>
        <v>62299440</v>
      </c>
      <c r="K138" s="18">
        <f t="shared" si="37"/>
        <v>62299440</v>
      </c>
      <c r="L138" s="18">
        <f t="shared" si="37"/>
        <v>62299440</v>
      </c>
      <c r="M138" s="18">
        <f t="shared" si="37"/>
        <v>12459888.000000002</v>
      </c>
      <c r="N138" s="18">
        <f t="shared" si="37"/>
        <v>62299440</v>
      </c>
      <c r="O138" s="18">
        <f t="shared" si="37"/>
        <v>31149720</v>
      </c>
      <c r="P138" s="18">
        <f t="shared" si="36"/>
        <v>557579988</v>
      </c>
    </row>
    <row r="139" spans="1:16" ht="15.75" customHeight="1" x14ac:dyDescent="0.3"/>
    <row r="140" spans="1:16" ht="15.75" customHeight="1" x14ac:dyDescent="0.3">
      <c r="A140" s="134" t="s">
        <v>67</v>
      </c>
      <c r="B140" s="97"/>
      <c r="C140" s="98"/>
    </row>
    <row r="141" spans="1:16" ht="15.75" customHeight="1" x14ac:dyDescent="0.3">
      <c r="A141" s="1" t="s">
        <v>2</v>
      </c>
      <c r="B141" s="1" t="s">
        <v>3</v>
      </c>
      <c r="C141" s="16" t="s">
        <v>66</v>
      </c>
      <c r="D141" s="11" t="str">
        <f t="shared" ref="D141:O141" si="38">+D136</f>
        <v xml:space="preserve">Enero </v>
      </c>
      <c r="E141" s="11" t="str">
        <f t="shared" si="38"/>
        <v>Febrero</v>
      </c>
      <c r="F141" s="11" t="str">
        <f t="shared" si="38"/>
        <v>Marzo</v>
      </c>
      <c r="G141" s="11" t="str">
        <f t="shared" si="38"/>
        <v>Julio</v>
      </c>
      <c r="H141" s="11" t="str">
        <f t="shared" si="38"/>
        <v>Agosto</v>
      </c>
      <c r="I141" s="11" t="str">
        <f t="shared" si="38"/>
        <v>Septiembre</v>
      </c>
      <c r="J141" s="11" t="str">
        <f t="shared" si="38"/>
        <v>Octubre</v>
      </c>
      <c r="K141" s="11" t="str">
        <f t="shared" si="38"/>
        <v>Noviembre</v>
      </c>
      <c r="L141" s="11" t="str">
        <f t="shared" si="38"/>
        <v>Diciembre</v>
      </c>
      <c r="M141" s="11" t="str">
        <f t="shared" si="38"/>
        <v>Enero</v>
      </c>
      <c r="N141" s="11" t="str">
        <f t="shared" si="38"/>
        <v>Febrero</v>
      </c>
      <c r="O141" s="11" t="str">
        <f t="shared" si="38"/>
        <v>Marzo</v>
      </c>
      <c r="P141" s="1" t="s">
        <v>40</v>
      </c>
    </row>
    <row r="142" spans="1:16" ht="15.75" customHeight="1" x14ac:dyDescent="0.3">
      <c r="A142" s="2" t="s">
        <v>4</v>
      </c>
      <c r="B142" s="13" t="str">
        <f>+B137</f>
        <v>No transformada</v>
      </c>
      <c r="C142" s="54">
        <f>+C137*(1+$D$101)</f>
        <v>137207.1</v>
      </c>
      <c r="D142" s="13">
        <f t="shared" ref="D142:O142" si="39">+$C$142*D110</f>
        <v>157865000.97600001</v>
      </c>
      <c r="E142" s="13">
        <f t="shared" si="39"/>
        <v>157865000.97600001</v>
      </c>
      <c r="F142" s="13">
        <f t="shared" si="39"/>
        <v>157865000.97600001</v>
      </c>
      <c r="G142" s="13">
        <f t="shared" si="39"/>
        <v>118398750.73199999</v>
      </c>
      <c r="H142" s="13">
        <f t="shared" si="39"/>
        <v>47359500.292800002</v>
      </c>
      <c r="I142" s="13">
        <f t="shared" si="39"/>
        <v>31573000.195200004</v>
      </c>
      <c r="J142" s="13">
        <f t="shared" si="39"/>
        <v>157865000.97600001</v>
      </c>
      <c r="K142" s="13">
        <f t="shared" si="39"/>
        <v>157865000.97600001</v>
      </c>
      <c r="L142" s="13">
        <f t="shared" si="39"/>
        <v>157865000.97600001</v>
      </c>
      <c r="M142" s="13">
        <f t="shared" si="39"/>
        <v>31573000.195200004</v>
      </c>
      <c r="N142" s="13">
        <f t="shared" si="39"/>
        <v>157865000.97600001</v>
      </c>
      <c r="O142" s="13">
        <f t="shared" si="39"/>
        <v>78932500.488000005</v>
      </c>
      <c r="P142" s="13">
        <f t="shared" ref="P142:P143" si="40">+SUM(D142:O142)</f>
        <v>1412891758.7352002</v>
      </c>
    </row>
    <row r="143" spans="1:16" ht="15.75" customHeight="1" x14ac:dyDescent="0.3">
      <c r="A143" s="2" t="s">
        <v>5</v>
      </c>
      <c r="B143" s="13" t="str">
        <f>+B138</f>
        <v>Transformada</v>
      </c>
      <c r="C143" s="54">
        <f>+C138*(1+$D$101)</f>
        <v>137207.1</v>
      </c>
      <c r="D143" s="13">
        <f t="shared" ref="D143:O143" si="41">+$C$143*D111</f>
        <v>70535425.96800001</v>
      </c>
      <c r="E143" s="13">
        <f t="shared" si="41"/>
        <v>70535425.96800001</v>
      </c>
      <c r="F143" s="13">
        <f t="shared" si="41"/>
        <v>70535425.96800001</v>
      </c>
      <c r="G143" s="13">
        <f t="shared" si="41"/>
        <v>52901569.476000004</v>
      </c>
      <c r="H143" s="13">
        <f t="shared" si="41"/>
        <v>21160627.790399998</v>
      </c>
      <c r="I143" s="13">
        <f t="shared" si="41"/>
        <v>14107085.193600003</v>
      </c>
      <c r="J143" s="13">
        <f t="shared" si="41"/>
        <v>70535425.96800001</v>
      </c>
      <c r="K143" s="13">
        <f t="shared" si="41"/>
        <v>70535425.96800001</v>
      </c>
      <c r="L143" s="13">
        <f t="shared" si="41"/>
        <v>70535425.96800001</v>
      </c>
      <c r="M143" s="13">
        <f t="shared" si="41"/>
        <v>14107085.193600003</v>
      </c>
      <c r="N143" s="13">
        <f t="shared" si="41"/>
        <v>70535425.96800001</v>
      </c>
      <c r="O143" s="13">
        <f t="shared" si="41"/>
        <v>35267712.984000005</v>
      </c>
      <c r="P143" s="13">
        <f t="shared" si="40"/>
        <v>631292062.41359997</v>
      </c>
    </row>
    <row r="144" spans="1:16" ht="15.75" customHeight="1" x14ac:dyDescent="0.3"/>
    <row r="145" spans="1:16" ht="15.75" customHeight="1" x14ac:dyDescent="0.3">
      <c r="A145" s="134" t="s">
        <v>68</v>
      </c>
      <c r="B145" s="97"/>
      <c r="C145" s="98"/>
    </row>
    <row r="146" spans="1:16" ht="15.75" customHeight="1" x14ac:dyDescent="0.3">
      <c r="A146" s="1" t="s">
        <v>2</v>
      </c>
      <c r="B146" s="1" t="s">
        <v>3</v>
      </c>
      <c r="C146" s="16" t="s">
        <v>66</v>
      </c>
      <c r="D146" s="11" t="str">
        <f t="shared" ref="D146:O146" si="42">+D141</f>
        <v xml:space="preserve">Enero </v>
      </c>
      <c r="E146" s="11" t="str">
        <f t="shared" si="42"/>
        <v>Febrero</v>
      </c>
      <c r="F146" s="11" t="str">
        <f t="shared" si="42"/>
        <v>Marzo</v>
      </c>
      <c r="G146" s="11" t="str">
        <f t="shared" si="42"/>
        <v>Julio</v>
      </c>
      <c r="H146" s="11" t="str">
        <f t="shared" si="42"/>
        <v>Agosto</v>
      </c>
      <c r="I146" s="11" t="str">
        <f t="shared" si="42"/>
        <v>Septiembre</v>
      </c>
      <c r="J146" s="11" t="str">
        <f t="shared" si="42"/>
        <v>Octubre</v>
      </c>
      <c r="K146" s="11" t="str">
        <f t="shared" si="42"/>
        <v>Noviembre</v>
      </c>
      <c r="L146" s="11" t="str">
        <f t="shared" si="42"/>
        <v>Diciembre</v>
      </c>
      <c r="M146" s="11" t="str">
        <f t="shared" si="42"/>
        <v>Enero</v>
      </c>
      <c r="N146" s="11" t="str">
        <f t="shared" si="42"/>
        <v>Febrero</v>
      </c>
      <c r="O146" s="11" t="str">
        <f t="shared" si="42"/>
        <v>Marzo</v>
      </c>
      <c r="P146" s="1" t="s">
        <v>40</v>
      </c>
    </row>
    <row r="147" spans="1:16" ht="15.75" customHeight="1" x14ac:dyDescent="0.3">
      <c r="A147" s="2" t="s">
        <v>4</v>
      </c>
      <c r="B147" s="13" t="str">
        <f>+B142</f>
        <v>No transformada</v>
      </c>
      <c r="C147" s="18">
        <f>+C142*(1+$E$101)</f>
        <v>152299.88100000002</v>
      </c>
      <c r="D147" s="18">
        <f t="shared" ref="D147:O147" si="43">+$C$147*D115</f>
        <v>182239357.12669444</v>
      </c>
      <c r="E147" s="18">
        <f t="shared" si="43"/>
        <v>182239357.12669444</v>
      </c>
      <c r="F147" s="18">
        <f t="shared" si="43"/>
        <v>182239357.12669444</v>
      </c>
      <c r="G147" s="18">
        <f t="shared" si="43"/>
        <v>136679517.8450208</v>
      </c>
      <c r="H147" s="18">
        <f t="shared" si="43"/>
        <v>54671807.138008326</v>
      </c>
      <c r="I147" s="18">
        <f t="shared" si="43"/>
        <v>36447871.425338894</v>
      </c>
      <c r="J147" s="18">
        <f t="shared" si="43"/>
        <v>182239357.12669444</v>
      </c>
      <c r="K147" s="18">
        <f t="shared" si="43"/>
        <v>182239357.12669444</v>
      </c>
      <c r="L147" s="18">
        <f t="shared" si="43"/>
        <v>182239357.12669444</v>
      </c>
      <c r="M147" s="18">
        <f t="shared" si="43"/>
        <v>36447871.425338894</v>
      </c>
      <c r="N147" s="18">
        <f t="shared" si="43"/>
        <v>182239357.12669444</v>
      </c>
      <c r="O147" s="18">
        <f t="shared" si="43"/>
        <v>91119678.56334722</v>
      </c>
      <c r="P147" s="18">
        <f t="shared" ref="P147:P148" si="44">+SUM(D147:O147)</f>
        <v>1631042246.283915</v>
      </c>
    </row>
    <row r="148" spans="1:16" ht="15.75" customHeight="1" x14ac:dyDescent="0.3">
      <c r="A148" s="2" t="s">
        <v>5</v>
      </c>
      <c r="B148" s="13" t="str">
        <f>+B143</f>
        <v>Transformada</v>
      </c>
      <c r="C148" s="18">
        <f>+C143*(1+$E$101)</f>
        <v>152299.88100000002</v>
      </c>
      <c r="D148" s="18">
        <f t="shared" ref="D148:O148" si="45">+$C$148*D116</f>
        <v>81426095.737459227</v>
      </c>
      <c r="E148" s="18">
        <f t="shared" si="45"/>
        <v>81426095.737459227</v>
      </c>
      <c r="F148" s="18">
        <f t="shared" si="45"/>
        <v>81426095.737459227</v>
      </c>
      <c r="G148" s="18">
        <f t="shared" si="45"/>
        <v>61069571.803094417</v>
      </c>
      <c r="H148" s="18">
        <f t="shared" si="45"/>
        <v>24427828.72123776</v>
      </c>
      <c r="I148" s="18">
        <f t="shared" si="45"/>
        <v>16285219.147491844</v>
      </c>
      <c r="J148" s="18">
        <f t="shared" si="45"/>
        <v>81426095.737459227</v>
      </c>
      <c r="K148" s="18">
        <f t="shared" si="45"/>
        <v>81426095.737459227</v>
      </c>
      <c r="L148" s="18">
        <f t="shared" si="45"/>
        <v>81426095.737459227</v>
      </c>
      <c r="M148" s="18">
        <f t="shared" si="45"/>
        <v>16285219.147491844</v>
      </c>
      <c r="N148" s="18">
        <f t="shared" si="45"/>
        <v>81426095.737459227</v>
      </c>
      <c r="O148" s="18">
        <f t="shared" si="45"/>
        <v>40713047.868729614</v>
      </c>
      <c r="P148" s="18">
        <f t="shared" si="44"/>
        <v>728763556.85026002</v>
      </c>
    </row>
    <row r="149" spans="1:16" ht="15.75" customHeight="1" x14ac:dyDescent="0.3"/>
    <row r="150" spans="1:16" ht="49.5" customHeight="1" x14ac:dyDescent="0.3">
      <c r="A150" s="135" t="s">
        <v>69</v>
      </c>
      <c r="B150" s="105"/>
      <c r="C150" s="105"/>
      <c r="D150" s="105"/>
      <c r="E150" s="105"/>
      <c r="F150" s="105"/>
      <c r="G150" s="106"/>
    </row>
    <row r="151" spans="1:16" ht="49.5" customHeight="1" x14ac:dyDescent="0.3">
      <c r="A151" s="110"/>
      <c r="B151" s="111"/>
      <c r="C151" s="111"/>
      <c r="D151" s="111"/>
      <c r="E151" s="111"/>
      <c r="F151" s="111"/>
      <c r="G151" s="112"/>
    </row>
    <row r="152" spans="1:16" ht="15.75" customHeight="1" x14ac:dyDescent="0.3">
      <c r="C152" s="132" t="s">
        <v>70</v>
      </c>
      <c r="D152" s="97"/>
      <c r="E152" s="98"/>
      <c r="F152" s="39"/>
      <c r="G152" s="39"/>
    </row>
    <row r="153" spans="1:16" ht="15.75" customHeight="1" x14ac:dyDescent="0.3">
      <c r="A153" s="1" t="s">
        <v>2</v>
      </c>
      <c r="B153" s="1" t="s">
        <v>3</v>
      </c>
      <c r="C153" s="16" t="s">
        <v>44</v>
      </c>
      <c r="D153" s="16" t="s">
        <v>45</v>
      </c>
      <c r="E153" s="16" t="s">
        <v>46</v>
      </c>
    </row>
    <row r="154" spans="1:16" ht="15.75" customHeight="1" x14ac:dyDescent="0.3">
      <c r="A154" s="2" t="s">
        <v>4</v>
      </c>
      <c r="B154" s="13" t="str">
        <f>+B6</f>
        <v>No transformada</v>
      </c>
      <c r="C154" s="18">
        <f>+P121</f>
        <v>2495834232</v>
      </c>
      <c r="D154" s="18">
        <f>+P126</f>
        <v>2825783517.4704003</v>
      </c>
      <c r="E154" s="18">
        <f>+P131</f>
        <v>3262084492.5678301</v>
      </c>
    </row>
    <row r="155" spans="1:16" ht="15.75" customHeight="1" x14ac:dyDescent="0.3">
      <c r="A155" s="2" t="s">
        <v>5</v>
      </c>
      <c r="B155" s="13" t="str">
        <f>+B7</f>
        <v>Transformada</v>
      </c>
      <c r="C155" s="18">
        <f>+P122</f>
        <v>909970540.41600013</v>
      </c>
      <c r="D155" s="18">
        <f>+P127</f>
        <v>1050469991.8562307</v>
      </c>
      <c r="E155" s="18">
        <f>+P132</f>
        <v>1166021690.9604161</v>
      </c>
    </row>
    <row r="156" spans="1:16" ht="15.75" customHeight="1" x14ac:dyDescent="0.3">
      <c r="A156" s="99" t="s">
        <v>71</v>
      </c>
      <c r="B156" s="98"/>
      <c r="C156" s="40">
        <f>+SUM(C154:C155)</f>
        <v>3405804772.4160004</v>
      </c>
      <c r="D156" s="40">
        <f>+SUM(D154:D155)</f>
        <v>3876253509.3266311</v>
      </c>
      <c r="E156" s="40">
        <f>+SUM(E154:E155)</f>
        <v>4428106183.5282459</v>
      </c>
    </row>
    <row r="157" spans="1:16" ht="15.75" customHeight="1" x14ac:dyDescent="0.3">
      <c r="C157" s="133" t="s">
        <v>72</v>
      </c>
      <c r="D157" s="105"/>
      <c r="E157" s="105"/>
    </row>
    <row r="158" spans="1:16" ht="15.75" customHeight="1" x14ac:dyDescent="0.3">
      <c r="A158" s="1" t="s">
        <v>2</v>
      </c>
      <c r="B158" s="1" t="s">
        <v>3</v>
      </c>
      <c r="C158" s="16" t="s">
        <v>44</v>
      </c>
      <c r="D158" s="16" t="s">
        <v>45</v>
      </c>
      <c r="E158" s="16" t="s">
        <v>46</v>
      </c>
    </row>
    <row r="159" spans="1:16" ht="15.75" customHeight="1" x14ac:dyDescent="0.3">
      <c r="A159" s="2" t="s">
        <v>4</v>
      </c>
      <c r="B159" s="13" t="str">
        <f>+B154</f>
        <v>No transformada</v>
      </c>
      <c r="C159" s="18">
        <f>+P137</f>
        <v>1247917116</v>
      </c>
      <c r="D159" s="18">
        <f>+P142</f>
        <v>1412891758.7352002</v>
      </c>
      <c r="E159" s="18">
        <f>+P147</f>
        <v>1631042246.283915</v>
      </c>
    </row>
    <row r="160" spans="1:16" ht="15.75" customHeight="1" x14ac:dyDescent="0.3">
      <c r="A160" s="2" t="s">
        <v>5</v>
      </c>
      <c r="B160" s="13" t="str">
        <f>+B155</f>
        <v>Transformada</v>
      </c>
      <c r="C160" s="18">
        <f>+P138</f>
        <v>557579988</v>
      </c>
      <c r="D160" s="18">
        <f>+P143</f>
        <v>631292062.41359997</v>
      </c>
      <c r="E160" s="18">
        <f>+P148</f>
        <v>728763556.85026002</v>
      </c>
    </row>
    <row r="161" spans="1:9" ht="15.75" customHeight="1" x14ac:dyDescent="0.3">
      <c r="A161" s="99" t="s">
        <v>73</v>
      </c>
      <c r="B161" s="98"/>
      <c r="C161" s="41">
        <f>+SUM(C159:C160)</f>
        <v>1805497104</v>
      </c>
      <c r="D161" s="41">
        <f>+SUM(D159:D160)</f>
        <v>2044183821.1488001</v>
      </c>
      <c r="E161" s="41">
        <f>+SUM(E159:E160)</f>
        <v>2359805803.1341753</v>
      </c>
    </row>
    <row r="162" spans="1:9" ht="15.75" customHeight="1" x14ac:dyDescent="0.3"/>
    <row r="163" spans="1:9" ht="15.75" customHeight="1" x14ac:dyDescent="0.3">
      <c r="A163" s="115" t="s">
        <v>74</v>
      </c>
      <c r="B163" s="97"/>
      <c r="C163" s="97"/>
      <c r="D163" s="97"/>
      <c r="E163" s="98"/>
    </row>
    <row r="164" spans="1:9" ht="15.75" customHeight="1" x14ac:dyDescent="0.3">
      <c r="C164" s="42" t="s">
        <v>44</v>
      </c>
      <c r="D164" s="42" t="s">
        <v>45</v>
      </c>
      <c r="E164" s="42" t="s">
        <v>46</v>
      </c>
    </row>
    <row r="165" spans="1:9" ht="15.75" customHeight="1" x14ac:dyDescent="0.3">
      <c r="A165" s="99" t="s">
        <v>71</v>
      </c>
      <c r="B165" s="98"/>
      <c r="C165" s="18">
        <f>+C156</f>
        <v>3405804772.4160004</v>
      </c>
      <c r="D165" s="18">
        <f>+D156</f>
        <v>3876253509.3266311</v>
      </c>
      <c r="E165" s="18">
        <f>+E156</f>
        <v>4428106183.5282459</v>
      </c>
    </row>
    <row r="166" spans="1:9" ht="15.75" customHeight="1" x14ac:dyDescent="0.3">
      <c r="A166" s="99" t="s">
        <v>73</v>
      </c>
      <c r="B166" s="98"/>
      <c r="C166" s="18">
        <f t="shared" ref="C166:E166" si="46">+C161</f>
        <v>1805497104</v>
      </c>
      <c r="D166" s="18">
        <f t="shared" si="46"/>
        <v>2044183821.1488001</v>
      </c>
      <c r="E166" s="18">
        <f t="shared" si="46"/>
        <v>2359805803.1341753</v>
      </c>
    </row>
    <row r="167" spans="1:9" ht="15.75" customHeight="1" x14ac:dyDescent="0.3">
      <c r="A167" s="115" t="s">
        <v>75</v>
      </c>
      <c r="B167" s="98"/>
      <c r="C167" s="40">
        <f t="shared" ref="C167:E167" si="47">+C165-C166</f>
        <v>1600307668.4160004</v>
      </c>
      <c r="D167" s="40">
        <f t="shared" si="47"/>
        <v>1832069688.1778309</v>
      </c>
      <c r="E167" s="40">
        <f t="shared" si="47"/>
        <v>2068300380.3940706</v>
      </c>
    </row>
    <row r="168" spans="1:9" ht="15.75" customHeight="1" x14ac:dyDescent="0.3"/>
    <row r="169" spans="1:9" ht="15.75" customHeight="1" x14ac:dyDescent="0.3">
      <c r="A169" s="115" t="s">
        <v>76</v>
      </c>
      <c r="B169" s="98"/>
      <c r="C169" s="29">
        <f>+B86</f>
        <v>312000000</v>
      </c>
      <c r="D169" s="29">
        <f>+C86</f>
        <v>346320000</v>
      </c>
      <c r="E169" s="29">
        <f>+D86</f>
        <v>384415200.00000006</v>
      </c>
    </row>
    <row r="170" spans="1:9" ht="15.75" customHeight="1" x14ac:dyDescent="0.3"/>
    <row r="171" spans="1:9" ht="15.75" customHeight="1" x14ac:dyDescent="0.3">
      <c r="A171" s="116" t="s">
        <v>77</v>
      </c>
      <c r="B171" s="98"/>
      <c r="C171" s="43">
        <f t="shared" ref="C171:E171" si="48">+C167-C169</f>
        <v>1288307668.4160004</v>
      </c>
      <c r="D171" s="43">
        <f t="shared" si="48"/>
        <v>1485749688.1778309</v>
      </c>
      <c r="E171" s="43">
        <f t="shared" si="48"/>
        <v>1683885180.3940706</v>
      </c>
    </row>
    <row r="172" spans="1:9" ht="15.75" customHeight="1" x14ac:dyDescent="0.3">
      <c r="A172" s="17"/>
      <c r="B172" s="17"/>
      <c r="C172" s="44"/>
      <c r="D172" s="44"/>
      <c r="E172" s="44"/>
    </row>
    <row r="173" spans="1:9" ht="15.75" customHeight="1" x14ac:dyDescent="0.3">
      <c r="A173" s="45" t="s">
        <v>78</v>
      </c>
      <c r="B173" s="46" t="s">
        <v>79</v>
      </c>
      <c r="C173" s="47" t="s">
        <v>80</v>
      </c>
      <c r="D173" s="47" t="s">
        <v>81</v>
      </c>
      <c r="E173" s="47" t="s">
        <v>82</v>
      </c>
    </row>
    <row r="174" spans="1:9" ht="15.75" customHeight="1" x14ac:dyDescent="0.3">
      <c r="A174" s="18">
        <v>1798000000</v>
      </c>
      <c r="B174" s="48">
        <f>+A174*(-1)</f>
        <v>-1798000000</v>
      </c>
      <c r="C174" s="18">
        <f t="shared" ref="C174:E174" si="49">+C171</f>
        <v>1288307668.4160004</v>
      </c>
      <c r="D174" s="18">
        <f t="shared" si="49"/>
        <v>1485749688.1778309</v>
      </c>
      <c r="E174" s="18">
        <f t="shared" si="49"/>
        <v>1683885180.3940706</v>
      </c>
    </row>
    <row r="175" spans="1:9" ht="15.75" customHeight="1" x14ac:dyDescent="0.3">
      <c r="A175" s="19"/>
      <c r="C175" s="19"/>
      <c r="D175" s="19"/>
      <c r="E175" s="19"/>
    </row>
    <row r="176" spans="1:9" ht="15.75" customHeight="1" x14ac:dyDescent="0.3">
      <c r="A176" s="19"/>
      <c r="C176" s="19"/>
      <c r="D176" s="117" t="s">
        <v>83</v>
      </c>
      <c r="E176" s="118">
        <v>0.12</v>
      </c>
      <c r="F176" s="104" t="s">
        <v>84</v>
      </c>
      <c r="G176" s="105"/>
      <c r="H176" s="105"/>
      <c r="I176" s="106"/>
    </row>
    <row r="177" spans="4:9" ht="15.75" customHeight="1" x14ac:dyDescent="0.3">
      <c r="D177" s="103"/>
      <c r="E177" s="103"/>
      <c r="F177" s="110"/>
      <c r="G177" s="111"/>
      <c r="H177" s="111"/>
      <c r="I177" s="112"/>
    </row>
    <row r="178" spans="4:9" ht="15" customHeight="1" x14ac:dyDescent="0.3">
      <c r="D178" s="119" t="s">
        <v>85</v>
      </c>
      <c r="E178" s="101">
        <f>+IRR(B174:E174)</f>
        <v>0.59933430036763569</v>
      </c>
      <c r="F178" s="104" t="s">
        <v>86</v>
      </c>
      <c r="G178" s="105"/>
      <c r="H178" s="105"/>
      <c r="I178" s="106"/>
    </row>
    <row r="179" spans="4:9" ht="15.75" customHeight="1" x14ac:dyDescent="0.3">
      <c r="D179" s="102"/>
      <c r="E179" s="102"/>
      <c r="F179" s="107"/>
      <c r="G179" s="108"/>
      <c r="H179" s="108"/>
      <c r="I179" s="109"/>
    </row>
    <row r="180" spans="4:9" ht="15.75" customHeight="1" x14ac:dyDescent="0.3">
      <c r="D180" s="103"/>
      <c r="E180" s="103"/>
      <c r="F180" s="110"/>
      <c r="G180" s="111"/>
      <c r="H180" s="111"/>
      <c r="I180" s="112"/>
    </row>
    <row r="181" spans="4:9" ht="15" customHeight="1" x14ac:dyDescent="0.3">
      <c r="D181" s="113" t="s">
        <v>87</v>
      </c>
      <c r="E181" s="114">
        <f t="array" ref="E181">NPV(E176,B174:E174)</f>
        <v>1549340598.1444495</v>
      </c>
      <c r="F181" s="104" t="s">
        <v>88</v>
      </c>
      <c r="G181" s="105"/>
      <c r="H181" s="105"/>
      <c r="I181" s="106"/>
    </row>
    <row r="182" spans="4:9" ht="15.75" customHeight="1" x14ac:dyDescent="0.3">
      <c r="D182" s="102"/>
      <c r="E182" s="102"/>
      <c r="F182" s="107"/>
      <c r="G182" s="108"/>
      <c r="H182" s="108"/>
      <c r="I182" s="109"/>
    </row>
    <row r="183" spans="4:9" ht="15.75" customHeight="1" x14ac:dyDescent="0.3">
      <c r="D183" s="103"/>
      <c r="E183" s="103"/>
      <c r="F183" s="110"/>
      <c r="G183" s="111"/>
      <c r="H183" s="111"/>
      <c r="I183" s="112"/>
    </row>
    <row r="184" spans="4:9" ht="15.75" customHeight="1" x14ac:dyDescent="0.3"/>
    <row r="185" spans="4:9" ht="15.75" customHeight="1" x14ac:dyDescent="0.3"/>
    <row r="186" spans="4:9" ht="15.75" customHeight="1" x14ac:dyDescent="0.3"/>
    <row r="187" spans="4:9" ht="15.75" customHeight="1" x14ac:dyDescent="0.3"/>
    <row r="188" spans="4:9" ht="15.75" customHeight="1" x14ac:dyDescent="0.3"/>
    <row r="189" spans="4:9" ht="15.75" customHeight="1" x14ac:dyDescent="0.3"/>
    <row r="190" spans="4:9" ht="15.75" customHeight="1" x14ac:dyDescent="0.3"/>
    <row r="191" spans="4:9" ht="15.75" customHeight="1" x14ac:dyDescent="0.3"/>
    <row r="192" spans="4:9"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sheetData>
  <mergeCells count="57">
    <mergeCell ref="A47:L48"/>
    <mergeCell ref="F93:F95"/>
    <mergeCell ref="A97:G98"/>
    <mergeCell ref="A100:B100"/>
    <mergeCell ref="A56:N57"/>
    <mergeCell ref="A89:G90"/>
    <mergeCell ref="E93:E95"/>
    <mergeCell ref="A1:G2"/>
    <mergeCell ref="A3:C3"/>
    <mergeCell ref="D3:G3"/>
    <mergeCell ref="S42:V42"/>
    <mergeCell ref="Y42:AB42"/>
    <mergeCell ref="O38:Q42"/>
    <mergeCell ref="J42:M42"/>
    <mergeCell ref="A9:B9"/>
    <mergeCell ref="F38:H42"/>
    <mergeCell ref="A42:D42"/>
    <mergeCell ref="A13:B13"/>
    <mergeCell ref="A34:Q35"/>
    <mergeCell ref="A37:H37"/>
    <mergeCell ref="J37:Q37"/>
    <mergeCell ref="Y37:AC37"/>
    <mergeCell ref="D5:E5"/>
    <mergeCell ref="F5:G5"/>
    <mergeCell ref="D6:E7"/>
    <mergeCell ref="F6:G7"/>
    <mergeCell ref="A10:A12"/>
    <mergeCell ref="A165:B165"/>
    <mergeCell ref="C152:E152"/>
    <mergeCell ref="A156:B156"/>
    <mergeCell ref="C157:E157"/>
    <mergeCell ref="A161:B161"/>
    <mergeCell ref="A163:E163"/>
    <mergeCell ref="A129:C129"/>
    <mergeCell ref="A135:C135"/>
    <mergeCell ref="A140:C140"/>
    <mergeCell ref="A145:C145"/>
    <mergeCell ref="A150:G151"/>
    <mergeCell ref="A119:C119"/>
    <mergeCell ref="A166:B166"/>
    <mergeCell ref="E178:E180"/>
    <mergeCell ref="F178:I180"/>
    <mergeCell ref="D181:D183"/>
    <mergeCell ref="E181:E183"/>
    <mergeCell ref="F181:I183"/>
    <mergeCell ref="A167:B167"/>
    <mergeCell ref="A169:B169"/>
    <mergeCell ref="A171:B171"/>
    <mergeCell ref="D176:D177"/>
    <mergeCell ref="E176:E177"/>
    <mergeCell ref="F176:I177"/>
    <mergeCell ref="D178:D180"/>
    <mergeCell ref="A124:C124"/>
    <mergeCell ref="A101:B101"/>
    <mergeCell ref="A103:C103"/>
    <mergeCell ref="A108:C108"/>
    <mergeCell ref="A113:C113"/>
  </mergeCells>
  <phoneticPr fontId="22" type="noConversion"/>
  <pageMargins left="0.7" right="0.7" top="0.75" bottom="0.75" header="0" footer="0"/>
  <pageSetup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Plantilla Financiera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gina marcela caicedo valencia</dc:creator>
  <cp:keywords/>
  <dc:description/>
  <cp:lastModifiedBy>gina marcela caicedo valencia</cp:lastModifiedBy>
  <cp:revision/>
  <dcterms:created xsi:type="dcterms:W3CDTF">2015-06-05T18:19:34Z</dcterms:created>
  <dcterms:modified xsi:type="dcterms:W3CDTF">2024-12-12T22:04:08Z</dcterms:modified>
  <cp:category/>
  <cp:contentStatus/>
</cp:coreProperties>
</file>