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lyhernandez/Documents/U. EAN/MBA/Semestre IV/Trabajo de Grado/"/>
    </mc:Choice>
  </mc:AlternateContent>
  <xr:revisionPtr revIDLastSave="0" documentId="13_ncr:1_{C9E71A4F-5AF1-AE4F-A748-8F72B41E88C6}" xr6:coauthVersionLast="47" xr6:coauthVersionMax="47" xr10:uidLastSave="{00000000-0000-0000-0000-000000000000}"/>
  <bookViews>
    <workbookView xWindow="0" yWindow="0" windowWidth="28800" windowHeight="18000" xr2:uid="{DC8BD520-AA7D-4741-A874-4F9FF0ECFB9F}"/>
  </bookViews>
  <sheets>
    <sheet name="Inversión" sheetId="3" r:id="rId1"/>
    <sheet name="Nómina" sheetId="1" r:id="rId2"/>
    <sheet name="Administración" sheetId="5" r:id="rId3"/>
    <sheet name="Hoja3" sheetId="6" r:id="rId4"/>
    <sheet name="Producción" sheetId="4" r:id="rId5"/>
    <sheet name="Marketing" sheetId="2" r:id="rId6"/>
    <sheet name="I+D" sheetId="7" r:id="rId7"/>
    <sheet name="Hoja5" sheetId="8" r:id="rId8"/>
    <sheet name="Hoja6" sheetId="9" r:id="rId9"/>
  </sheets>
  <definedNames>
    <definedName name="_ftnref5" localSheetId="3">Hoja3!$A$11</definedName>
    <definedName name="_ftnref6" localSheetId="3">Hoja3!$A$13</definedName>
    <definedName name="_ftnref7" localSheetId="3">Hoja3!$A$14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6" l="1"/>
  <c r="C34" i="1"/>
  <c r="C13" i="2"/>
  <c r="C12" i="2"/>
  <c r="C6" i="2"/>
  <c r="C3" i="2"/>
  <c r="E3" i="2" s="1"/>
  <c r="D2" i="2"/>
  <c r="G14" i="1"/>
  <c r="G4" i="1"/>
  <c r="C14" i="2"/>
  <c r="C9" i="3"/>
  <c r="C10" i="3"/>
  <c r="D3" i="3"/>
  <c r="E3" i="1"/>
  <c r="E8" i="1"/>
  <c r="E9" i="1"/>
  <c r="E10" i="1"/>
  <c r="E5" i="1"/>
  <c r="F5" i="1" s="1"/>
  <c r="E20" i="1"/>
  <c r="D11" i="4" s="1"/>
  <c r="E13" i="1"/>
  <c r="E15" i="1" s="1"/>
  <c r="E19" i="1"/>
  <c r="C7" i="2" l="1"/>
  <c r="C8" i="2" s="1"/>
  <c r="C9" i="2" s="1"/>
  <c r="F13" i="1"/>
  <c r="E6" i="1"/>
  <c r="E11" i="1"/>
  <c r="E21" i="1"/>
  <c r="F3" i="1"/>
  <c r="F6" i="1" s="1"/>
  <c r="F10" i="1"/>
  <c r="G10" i="1" s="1"/>
  <c r="G5" i="1"/>
  <c r="F9" i="1"/>
  <c r="G9" i="1" s="1"/>
  <c r="F8" i="1"/>
  <c r="E17" i="1" l="1"/>
  <c r="G8" i="1"/>
  <c r="G11" i="1" s="1"/>
  <c r="B9" i="4" s="1"/>
  <c r="F11" i="1"/>
  <c r="G13" i="1"/>
  <c r="G15" i="1" s="1"/>
  <c r="F15" i="1"/>
  <c r="G3" i="1"/>
  <c r="G6" i="1" s="1"/>
  <c r="B13" i="4" l="1"/>
  <c r="D9" i="4"/>
  <c r="D13" i="4" s="1"/>
  <c r="F17" i="1"/>
  <c r="G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DARIO MAURICIO REYES GIRALDO</author>
    <author>July Hernandez</author>
  </authors>
  <commentList>
    <comment ref="C2" authorId="0" shapeId="0" xr:uid="{04D2BD9D-3FDE-9A48-97C0-2D16B9425C8D}">
      <text>
        <r>
          <rPr>
            <b/>
            <sz val="9"/>
            <color rgb="FF000000"/>
            <rFont val="Tahoma"/>
            <family val="2"/>
          </rPr>
          <t>DARIO MAURICIO REYES GIRALDO: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Todos los valores deben se anuales.</t>
        </r>
      </text>
    </comment>
    <comment ref="B9" authorId="1" shapeId="0" xr:uid="{3126791F-03CC-614B-9001-D4243DF737AB}">
      <text>
        <r>
          <rPr>
            <b/>
            <sz val="10"/>
            <color rgb="FF000000"/>
            <rFont val="Tahoma"/>
            <family val="2"/>
          </rPr>
          <t>July Hernandez: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Registro Camara de Comercio y Adecuación Infraestrucutura y Tecnología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DARIO MAURICIO REYES GIRALDO</author>
  </authors>
  <commentList>
    <comment ref="C3" authorId="0" shapeId="0" xr:uid="{AB1B34E6-8170-1D48-BA27-EC5F4E363042}">
      <text>
        <r>
          <rPr>
            <b/>
            <sz val="9"/>
            <color rgb="FF000000"/>
            <rFont val="Tahoma"/>
            <family val="2"/>
          </rPr>
          <t>DARIO MAURICIO REYES GIRALDO: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Incluya el valor anual del presupuesto para el desarrollo de las estrategias de:
</t>
        </r>
        <r>
          <rPr>
            <sz val="9"/>
            <color rgb="FF000000"/>
            <rFont val="Tahoma"/>
            <family val="2"/>
          </rPr>
          <t xml:space="preserve">1. Producto (diseño, empaque, imagen)
</t>
        </r>
        <r>
          <rPr>
            <sz val="9"/>
            <color rgb="FF000000"/>
            <rFont val="Tahoma"/>
            <family val="2"/>
          </rPr>
          <t xml:space="preserve">2. Promoción.
</t>
        </r>
        <r>
          <rPr>
            <sz val="9"/>
            <color rgb="FF000000"/>
            <rFont val="Tahoma"/>
            <family val="2"/>
          </rPr>
          <t xml:space="preserve">3. Comunicación.
</t>
        </r>
        <r>
          <rPr>
            <sz val="9"/>
            <color rgb="FF000000"/>
            <rFont val="Tahoma"/>
            <family val="2"/>
          </rPr>
          <t xml:space="preserve">4. Servicio.
</t>
        </r>
        <r>
          <rPr>
            <sz val="9"/>
            <color rgb="FF000000"/>
            <rFont val="Tahoma"/>
            <family val="2"/>
          </rPr>
          <t>5. Precio (si hay presupuestos asociados para este proceso).</t>
        </r>
      </text>
    </comment>
  </commentList>
</comments>
</file>

<file path=xl/sharedStrings.xml><?xml version="1.0" encoding="utf-8"?>
<sst xmlns="http://schemas.openxmlformats.org/spreadsheetml/2006/main" count="182" uniqueCount="166">
  <si>
    <t>Contador</t>
  </si>
  <si>
    <t>Auxiliar contable 1</t>
  </si>
  <si>
    <t>Auxiliar contable 2</t>
  </si>
  <si>
    <t>Asist.Admon</t>
  </si>
  <si>
    <t>Asesor Legal</t>
  </si>
  <si>
    <t>Desarrollar ERP</t>
  </si>
  <si>
    <t>Ejecutivo comercial</t>
  </si>
  <si>
    <t>Seguridad Social: Salud (empleador)</t>
  </si>
  <si>
    <t>Seguridad Social: Pensión (empleador)</t>
  </si>
  <si>
    <t>Caja de compensación familiar</t>
  </si>
  <si>
    <t>ICBF (Instituto Colombiano de Bienestar Familiar)</t>
  </si>
  <si>
    <t>SENA</t>
  </si>
  <si>
    <t>Cesantías</t>
  </si>
  <si>
    <t>Intereses a las cesantías</t>
  </si>
  <si>
    <t>Prima de servicios</t>
  </si>
  <si>
    <t>Vacaciones</t>
  </si>
  <si>
    <r>
      <t>Nota:</t>
    </r>
    <r>
      <rPr>
        <sz val="12"/>
        <color theme="1"/>
        <rFont val="Aptos Narrow"/>
        <family val="2"/>
        <scheme val="minor"/>
      </rPr>
      <t xml:space="preserve"> Si el trabajador tiene contrato por prestación de servicios, no aplica carga prestacional. Si devenga más de dos SMMLV, no recibe auxilio de transporte y se ajustan algunos aportes.</t>
    </r>
  </si>
  <si>
    <t>Total Administración</t>
  </si>
  <si>
    <t>Total Producción / Servicios</t>
  </si>
  <si>
    <t>Total Nómina Anual</t>
  </si>
  <si>
    <t>Total Contratistas Anual</t>
  </si>
  <si>
    <t>PRESUPUESTO DEL MARKETING MIX año de INICIO.</t>
  </si>
  <si>
    <t>GASTO PUBLICITARIO AÑOS SIGUIENTES</t>
  </si>
  <si>
    <t>TERRENOS</t>
  </si>
  <si>
    <t>PROPIEDAD PLANTA Y EQUIPO</t>
  </si>
  <si>
    <t>MUEBLES Y ENSERES</t>
  </si>
  <si>
    <t>EQUIPO DE OFICINA</t>
  </si>
  <si>
    <t>EQUIPO DE TRANSPORTE</t>
  </si>
  <si>
    <t>FRANQUICIAS</t>
  </si>
  <si>
    <t>PATENTES /INV en INTANGIBLES</t>
  </si>
  <si>
    <t>GASTOS DE PUESTA EN MARCHA</t>
  </si>
  <si>
    <t>TOTAL INVERSIONES</t>
  </si>
  <si>
    <t>PRESTACIONES</t>
  </si>
  <si>
    <t>TOTAL</t>
  </si>
  <si>
    <t>MESES</t>
  </si>
  <si>
    <t>SALARIO MES</t>
  </si>
  <si>
    <t>SALARIO ANUAL</t>
  </si>
  <si>
    <t>Directora General - Salario</t>
  </si>
  <si>
    <t xml:space="preserve">Directora General - Beneficios no Salariales ni Prestacionales </t>
  </si>
  <si>
    <t xml:space="preserve">Ejecutivo comercial - Beneficios no Salariales ni Prestacionales </t>
  </si>
  <si>
    <t>Concepto</t>
  </si>
  <si>
    <t>Director General</t>
  </si>
  <si>
    <t>Director Comercial</t>
  </si>
  <si>
    <t>Gastos de representación</t>
  </si>
  <si>
    <t>Auxilio transporte ejecutivo</t>
  </si>
  <si>
    <t>Póliza de salud</t>
  </si>
  <si>
    <t>Celular e internet</t>
  </si>
  <si>
    <t>Viáticos / Bonificación ocasional</t>
  </si>
  <si>
    <t>Subtotal no salarial</t>
  </si>
  <si>
    <t>Beneficios no salariales ni prestacionales</t>
  </si>
  <si>
    <t>Ingresos netos</t>
  </si>
  <si>
    <t>Concepto Valor estimado (COP)</t>
  </si>
  <si>
    <t>Licencias de software</t>
  </si>
  <si>
    <t>Servicios de conectividad y nube</t>
  </si>
  <si>
    <t>Salarios personal técnico</t>
  </si>
  <si>
    <t>Desarrollador ERP</t>
  </si>
  <si>
    <t>Total anual</t>
  </si>
  <si>
    <t>Total estimado:</t>
  </si>
  <si>
    <t>Valor estimado (COP)</t>
  </si>
  <si>
    <r>
      <t>Arrendamiento</t>
    </r>
    <r>
      <rPr>
        <vertAlign val="superscript"/>
        <sz val="11"/>
        <color rgb="FF000000"/>
        <rFont val="Arial"/>
        <family val="2"/>
      </rPr>
      <t>[1]</t>
    </r>
    <r>
      <rPr>
        <sz val="11"/>
        <color rgb="FF000000"/>
        <rFont val="Arial"/>
        <family val="2"/>
      </rPr>
      <t xml:space="preserve"> y Administración</t>
    </r>
    <r>
      <rPr>
        <vertAlign val="superscript"/>
        <sz val="11"/>
        <color rgb="FF000000"/>
        <rFont val="Arial"/>
        <family val="2"/>
      </rPr>
      <t>[2]</t>
    </r>
  </si>
  <si>
    <t>Servicios</t>
  </si>
  <si>
    <t>(Acueducto, Alcantarillado, Aseo, Energía,</t>
  </si>
  <si>
    <r>
      <t>Gas, Internet y Administración)</t>
    </r>
    <r>
      <rPr>
        <vertAlign val="superscript"/>
        <sz val="11"/>
        <color rgb="FF000000"/>
        <rFont val="Arial"/>
        <family val="2"/>
      </rPr>
      <t>[3]</t>
    </r>
    <r>
      <rPr>
        <sz val="11"/>
        <color rgb="FF000000"/>
        <rFont val="Arial"/>
        <family val="2"/>
      </rPr>
      <t xml:space="preserve">, </t>
    </r>
    <r>
      <rPr>
        <vertAlign val="superscript"/>
        <sz val="11"/>
        <color rgb="FF000000"/>
        <rFont val="Arial"/>
        <family val="2"/>
      </rPr>
      <t>[4]</t>
    </r>
  </si>
  <si>
    <t>Telefonía celular</t>
  </si>
  <si>
    <t>Internet</t>
  </si>
  <si>
    <t>Papelería</t>
  </si>
  <si>
    <t>Servicio de aseo (Empresa Limpiarte)[5]</t>
  </si>
  <si>
    <t>Póliza de seguro</t>
  </si>
  <si>
    <t>Licencias software ERP Odoo[6]</t>
  </si>
  <si>
    <t>Dominio web y hosting[7]</t>
  </si>
  <si>
    <t>Propiedad, planta y equipo (equipos computo, muebles y enseres y equipo de oficina)</t>
  </si>
  <si>
    <t>Gastos puesta en marcha (constitución y fondo de contingencias y adecuación infraestructura y tecnología)</t>
  </si>
  <si>
    <t>Total</t>
  </si>
  <si>
    <r>
      <t>[1]</t>
    </r>
    <r>
      <rPr>
        <sz val="10"/>
        <color theme="1"/>
        <rFont val="Arial"/>
        <family val="2"/>
      </rPr>
      <t xml:space="preserve"> https://www.fincaraiz.com.co/arriendo/oficinas/chapinero/bogota?utm_source=chatgpt.com</t>
    </r>
  </si>
  <si>
    <r>
      <t>[2]</t>
    </r>
    <r>
      <rPr>
        <sz val="10"/>
        <color theme="1"/>
        <rFont val="Arial"/>
        <family val="2"/>
      </rPr>
      <t xml:space="preserve"> https://www.fincaraiz.com.co/oficina-en-arriendo-en-zona-chapinero-bogota/192071558?utm_source=chatgpt.com</t>
    </r>
  </si>
  <si>
    <r>
      <t>[3]</t>
    </r>
    <r>
      <rPr>
        <sz val="10"/>
        <color theme="1"/>
        <rFont val="Arial"/>
        <family val="2"/>
      </rPr>
      <t xml:space="preserve"> https://blog.properati.com.co/costo-servicios-publicos-estrato-4/?utm_source=chatgpt.com</t>
    </r>
  </si>
  <si>
    <r>
      <t>[4]</t>
    </r>
    <r>
      <rPr>
        <sz val="10"/>
        <color theme="1"/>
        <rFont val="Arial"/>
        <family val="2"/>
      </rPr>
      <t xml:space="preserve"> https://www.movistar.com.co/pymes/soluciones-fibra?utm_source=chatgpt.com </t>
    </r>
  </si>
  <si>
    <r>
      <t>[5]</t>
    </r>
    <r>
      <rPr>
        <sz val="10"/>
        <color theme="1"/>
        <rFont val="Arial"/>
        <family val="2"/>
      </rPr>
      <t xml:space="preserve"> https://www.hogaru.com/empresas </t>
    </r>
  </si>
  <si>
    <r>
      <t>[6]</t>
    </r>
    <r>
      <rPr>
        <sz val="10"/>
        <color theme="1"/>
        <rFont val="Arial"/>
        <family val="2"/>
      </rPr>
      <t xml:space="preserve"> https://www.odoo.com/es/pricing</t>
    </r>
  </si>
  <si>
    <r>
      <t>[7]</t>
    </r>
    <r>
      <rPr>
        <sz val="10"/>
        <color theme="1"/>
        <rFont val="Arial"/>
        <family val="2"/>
      </rPr>
      <t xml:space="preserve"> https://www.colombiahosting.com.co/registro-dominios </t>
    </r>
  </si>
  <si>
    <t>CARGO</t>
  </si>
  <si>
    <t>Presupuesto Escalado – Desarrollo de Contenidos Digitales (I+D con equipo propio)</t>
  </si>
  <si>
    <t>Cantidad</t>
  </si>
  <si>
    <t>Valor Unitario</t>
  </si>
  <si>
    <t>Subtotal</t>
  </si>
  <si>
    <t>Guionización y grabación de cápsulas</t>
  </si>
  <si>
    <t>3 videos</t>
  </si>
  <si>
    <t>Edición básica de videos</t>
  </si>
  <si>
    <t>Plantillas institucionales (Canva/Odoo)</t>
  </si>
  <si>
    <t>1 paquete</t>
  </si>
  <si>
    <t>Piezas gráficas para redes sociales</t>
  </si>
  <si>
    <t>20 artes</t>
  </si>
  <si>
    <t>Redacción de artículos y guías</t>
  </si>
  <si>
    <t>4 entregables</t>
  </si>
  <si>
    <t>Adaptación de módulos e-learning (Odoo)</t>
  </si>
  <si>
    <t>2 módulos</t>
  </si>
  <si>
    <t>Calendarización y publicaciones</t>
  </si>
  <si>
    <t>3 meses</t>
  </si>
  <si>
    <t>Reportes de métricas</t>
  </si>
  <si>
    <t>Suscripciones (banco imágenes, tipografías)</t>
  </si>
  <si>
    <t>1 plan</t>
  </si>
  <si>
    <t>Canva Pro / nube (3 meses)</t>
  </si>
  <si>
    <t>Fase PHVA</t>
  </si>
  <si>
    <t>KPI</t>
  </si>
  <si>
    <t>Fórmula de cálculo</t>
  </si>
  <si>
    <t>Actividad específica</t>
  </si>
  <si>
    <t>Frecuencia de medición</t>
  </si>
  <si>
    <t>Responsable</t>
  </si>
  <si>
    <t>Planear</t>
  </si>
  <si>
    <t>% de cumplimiento del plan de servicios mensuales</t>
  </si>
  <si>
    <t>(Servicios planificados cumplidos / Servicios planificados totales) x 100</t>
  </si>
  <si>
    <t>Elaboración del cronograma de asesorías contables y tributarias</t>
  </si>
  <si>
    <t>Mensual</t>
  </si>
  <si>
    <t>Director Administrativo y Financiero</t>
  </si>
  <si>
    <t>Tiempo promedio de formulación de propuestas</t>
  </si>
  <si>
    <t>Total de horas invertidas en elaborar propuestas / Número de propuestas</t>
  </si>
  <si>
    <t>Elaboración de propuestas a clientes prospecto</t>
  </si>
  <si>
    <t>Consultor líder</t>
  </si>
  <si>
    <t>Hacer</t>
  </si>
  <si>
    <t>% de cumplimiento de entregables al cliente</t>
  </si>
  <si>
    <t>(Informes entregados a tiempo / Informes programados) x 100</t>
  </si>
  <si>
    <t>Entrega de reportes contables, financieros y tributarios</t>
  </si>
  <si>
    <t>Equipo contable</t>
  </si>
  <si>
    <t>Eficiencia en uso de recursos</t>
  </si>
  <si>
    <t>(Horas presupuestadas / Horas reales invertidas) x 100</t>
  </si>
  <si>
    <t>Ejecución de conciliaciones, cierres contables y liquidación de impuestos</t>
  </si>
  <si>
    <t>Trimestral</t>
  </si>
  <si>
    <t>Coordinador de proyectos</t>
  </si>
  <si>
    <t>Verificar</t>
  </si>
  <si>
    <t>Índice de calidad de procesos</t>
  </si>
  <si>
    <t>(N° de informes sin errores / N° total de informes) x 100</t>
  </si>
  <si>
    <t>Revisión de reportes financieros antes de entrega</t>
  </si>
  <si>
    <t>Control de calidad / Auditor interno</t>
  </si>
  <si>
    <t>Nivel de satisfacción del cliente</t>
  </si>
  <si>
    <t>Promedio de encuestas de satisfacción (escala 1 a 5)</t>
  </si>
  <si>
    <t>Encuestas post-servicio con clientes</t>
  </si>
  <si>
    <t>Dirección de servicio al cliente</t>
  </si>
  <si>
    <t>Actuar</t>
  </si>
  <si>
    <t>% de acciones correctivas implementadas</t>
  </si>
  <si>
    <t>(Acciones implementadas / Acciones propuestas) x 100</t>
  </si>
  <si>
    <t>Ajustes en procesos tras no conformidades</t>
  </si>
  <si>
    <t>Comité de mejora continua</t>
  </si>
  <si>
    <t>Tiempo de respuesta a desviaciones</t>
  </si>
  <si>
    <t>Promedio de días desde detección hasta corrección</t>
  </si>
  <si>
    <t>Resolución de inconsistencias en cierres o reportes</t>
  </si>
  <si>
    <t>Coordinador de calidad</t>
  </si>
  <si>
    <t>Plan</t>
  </si>
  <si>
    <t>Descripción</t>
  </si>
  <si>
    <t>Número de consultas por plan</t>
  </si>
  <si>
    <t>Horas de asesorías</t>
  </si>
  <si>
    <t>Valor mensual</t>
  </si>
  <si>
    <t>Emprendedor</t>
  </si>
  <si>
    <t>Contabilidad básica (ERP gratuito) + tutoriales sin asesor permanente.</t>
  </si>
  <si>
    <t>Hasta 3 consultas mensuales</t>
  </si>
  <si>
    <t>1 hora anual de asesoría tributaria</t>
  </si>
  <si>
    <t>$600.000 COP</t>
  </si>
  <si>
    <t>Empresarial 1</t>
  </si>
  <si>
    <t>Contabilidad avanzada (ERP Odoo según módulos requeridos) con asesor permanente.</t>
  </si>
  <si>
    <t>Hasta 6 consultas mensuales</t>
  </si>
  <si>
    <t>4 horas anuales (sesiones trimestrales)</t>
  </si>
  <si>
    <t>$1.500.000 COP</t>
  </si>
  <si>
    <t>Empresarial 2</t>
  </si>
  <si>
    <t>Contabilidad avanzada personalizada en Odoo + planeación estratégica tributaria y financiera.</t>
  </si>
  <si>
    <t>Consultas ilimitadas (virtuales y presenciales con agendamiento)</t>
  </si>
  <si>
    <t>10 horas anuales (con preparación y revisión anticipada de declaraciones)</t>
  </si>
  <si>
    <t>$2.000.000 COP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</si>
</sst>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;[Red]\-&quot;$&quot;#,##0"/>
    <numFmt numFmtId="42" formatCode="_-&quot;$&quot;* #,##0_-;\-&quot;$&quot;* #,##0_-;_-&quot;$&quot;* &quot;-&quot;_-;_-@_-"/>
    <numFmt numFmtId="44" formatCode="_-&quot;$&quot;* #,##0.00_-;\-&quot;$&quot;* #,##0.00_-;_-&quot;$&quot;* &quot;-&quot;??_-;_-@_-"/>
    <numFmt numFmtId="164" formatCode="_(&quot;$&quot;\ * #,##0.00_);_(&quot;$&quot;\ * \(#,##0.00\);_(&quot;$&quot;\ * &quot;-&quot;??_);_(@_)"/>
    <numFmt numFmtId="165" formatCode="_-&quot;$&quot;* #,##0_-;\-&quot;$&quot;* #,##0_-;_-&quot;$&quot;* &quot;-&quot;??_-;_-@_-"/>
    <numFmt numFmtId="166" formatCode="0.0%"/>
  </numFmts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9"/>
      <color theme="1"/>
      <name val="Aharoni"/>
      <charset val="177"/>
    </font>
    <font>
      <sz val="11"/>
      <color theme="0"/>
      <name val="Arial"/>
      <family val="2"/>
    </font>
    <font>
      <b/>
      <sz val="11"/>
      <color theme="1"/>
      <name val="Aptos Narrow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color theme="1"/>
      <name val="Aharoni"/>
      <charset val="177"/>
    </font>
    <font>
      <b/>
      <sz val="11"/>
      <color theme="1"/>
      <name val="Arial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4"/>
      <color rgb="FF000000"/>
      <name val="Times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u/>
      <sz val="12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92">
    <xf numFmtId="0" fontId="0" fillId="0" borderId="0" xfId="0"/>
    <xf numFmtId="44" fontId="5" fillId="3" borderId="0" xfId="1" applyFont="1" applyFill="1" applyProtection="1">
      <protection locked="0"/>
    </xf>
    <xf numFmtId="0" fontId="9" fillId="0" borderId="0" xfId="0" applyFont="1" applyProtection="1">
      <protection hidden="1"/>
    </xf>
    <xf numFmtId="0" fontId="10" fillId="0" borderId="0" xfId="0" applyFont="1" applyProtection="1">
      <protection hidden="1"/>
    </xf>
    <xf numFmtId="164" fontId="2" fillId="0" borderId="0" xfId="0" applyNumberFormat="1" applyFont="1" applyProtection="1">
      <protection hidden="1"/>
    </xf>
    <xf numFmtId="44" fontId="0" fillId="0" borderId="0" xfId="0" applyNumberFormat="1"/>
    <xf numFmtId="42" fontId="0" fillId="0" borderId="0" xfId="0" applyNumberFormat="1"/>
    <xf numFmtId="0" fontId="0" fillId="0" borderId="0" xfId="0" applyAlignment="1">
      <alignment vertical="center"/>
    </xf>
    <xf numFmtId="0" fontId="0" fillId="0" borderId="1" xfId="0" applyBorder="1" applyAlignment="1">
      <alignment vertical="center" wrapText="1"/>
    </xf>
    <xf numFmtId="42" fontId="0" fillId="0" borderId="0" xfId="2" applyFont="1" applyAlignment="1">
      <alignment vertical="center"/>
    </xf>
    <xf numFmtId="0" fontId="4" fillId="0" borderId="0" xfId="0" applyFont="1" applyAlignment="1" applyProtection="1">
      <alignment vertical="center" wrapText="1"/>
      <protection hidden="1"/>
    </xf>
    <xf numFmtId="165" fontId="5" fillId="3" borderId="0" xfId="1" applyNumberFormat="1" applyFont="1" applyFill="1" applyAlignment="1" applyProtection="1">
      <alignment vertical="center"/>
      <protection locked="0"/>
    </xf>
    <xf numFmtId="9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166" fontId="0" fillId="0" borderId="0" xfId="3" applyNumberFormat="1" applyFont="1" applyAlignment="1">
      <alignment vertical="center"/>
    </xf>
    <xf numFmtId="0" fontId="13" fillId="0" borderId="0" xfId="0" applyFont="1"/>
    <xf numFmtId="6" fontId="0" fillId="0" borderId="0" xfId="0" applyNumberFormat="1"/>
    <xf numFmtId="0" fontId="13" fillId="5" borderId="0" xfId="0" applyFont="1" applyFill="1"/>
    <xf numFmtId="6" fontId="0" fillId="5" borderId="0" xfId="0" applyNumberFormat="1" applyFill="1"/>
    <xf numFmtId="42" fontId="0" fillId="5" borderId="0" xfId="0" applyNumberFormat="1" applyFill="1"/>
    <xf numFmtId="0" fontId="0" fillId="4" borderId="0" xfId="0" applyFill="1" applyAlignment="1">
      <alignment vertical="center" wrapText="1"/>
    </xf>
    <xf numFmtId="0" fontId="3" fillId="4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6" fontId="15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9" fillId="0" borderId="6" xfId="4" applyBorder="1" applyAlignment="1">
      <alignment horizontal="center" vertical="center" wrapText="1"/>
    </xf>
    <xf numFmtId="3" fontId="15" fillId="0" borderId="6" xfId="0" applyNumberFormat="1" applyFont="1" applyBorder="1" applyAlignment="1">
      <alignment horizontal="center" vertical="center" wrapText="1"/>
    </xf>
    <xf numFmtId="6" fontId="14" fillId="0" borderId="6" xfId="0" applyNumberFormat="1" applyFont="1" applyBorder="1" applyAlignment="1">
      <alignment horizontal="center" vertical="center" wrapText="1"/>
    </xf>
    <xf numFmtId="6" fontId="15" fillId="0" borderId="7" xfId="0" applyNumberFormat="1" applyFont="1" applyBorder="1" applyAlignment="1">
      <alignment horizontal="center" vertical="center" wrapText="1"/>
    </xf>
    <xf numFmtId="6" fontId="15" fillId="0" borderId="8" xfId="0" applyNumberFormat="1" applyFont="1" applyBorder="1" applyAlignment="1">
      <alignment horizontal="center" vertical="center" wrapText="1"/>
    </xf>
    <xf numFmtId="6" fontId="15" fillId="0" borderId="9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5" fillId="4" borderId="7" xfId="0" applyFont="1" applyFill="1" applyBorder="1" applyAlignment="1">
      <alignment horizontal="center" vertical="center" wrapText="1"/>
    </xf>
    <xf numFmtId="0" fontId="15" fillId="4" borderId="8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42" fontId="0" fillId="4" borderId="0" xfId="2" applyFont="1" applyFill="1" applyAlignment="1">
      <alignment vertical="center" wrapText="1"/>
    </xf>
    <xf numFmtId="1" fontId="0" fillId="4" borderId="0" xfId="2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2" fontId="0" fillId="0" borderId="1" xfId="2" applyFont="1" applyFill="1" applyBorder="1" applyAlignment="1">
      <alignment vertical="center" wrapText="1"/>
    </xf>
    <xf numFmtId="1" fontId="0" fillId="0" borderId="1" xfId="2" applyNumberFormat="1" applyFont="1" applyFill="1" applyBorder="1" applyAlignment="1">
      <alignment horizontal="center" vertical="center" wrapText="1"/>
    </xf>
    <xf numFmtId="42" fontId="0" fillId="0" borderId="1" xfId="2" applyFont="1" applyBorder="1" applyAlignment="1">
      <alignment vertical="center" wrapText="1"/>
    </xf>
    <xf numFmtId="1" fontId="0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2" fontId="3" fillId="0" borderId="1" xfId="2" applyFont="1" applyBorder="1" applyAlignment="1">
      <alignment vertical="center" wrapText="1"/>
    </xf>
    <xf numFmtId="42" fontId="3" fillId="2" borderId="1" xfId="2" applyFont="1" applyFill="1" applyBorder="1" applyAlignment="1">
      <alignment vertical="center" wrapText="1"/>
    </xf>
    <xf numFmtId="42" fontId="0" fillId="4" borderId="0" xfId="2" applyFont="1" applyFill="1" applyBorder="1" applyAlignment="1">
      <alignment vertical="center" wrapText="1"/>
    </xf>
    <xf numFmtId="1" fontId="0" fillId="4" borderId="0" xfId="2" applyNumberFormat="1" applyFont="1" applyFill="1" applyBorder="1" applyAlignment="1">
      <alignment horizontal="center" vertical="center" wrapText="1"/>
    </xf>
    <xf numFmtId="42" fontId="3" fillId="4" borderId="0" xfId="2" applyFont="1" applyFill="1" applyBorder="1" applyAlignment="1">
      <alignment vertical="center" wrapText="1"/>
    </xf>
    <xf numFmtId="42" fontId="0" fillId="0" borderId="2" xfId="2" applyFont="1" applyBorder="1" applyAlignment="1">
      <alignment vertical="center" wrapText="1"/>
    </xf>
    <xf numFmtId="1" fontId="0" fillId="0" borderId="2" xfId="2" applyNumberFormat="1" applyFont="1" applyBorder="1" applyAlignment="1">
      <alignment horizontal="center" vertical="center" wrapText="1"/>
    </xf>
    <xf numFmtId="10" fontId="0" fillId="0" borderId="0" xfId="3" applyNumberFormat="1" applyFont="1" applyAlignment="1">
      <alignment horizontal="center" vertical="center" wrapText="1"/>
    </xf>
    <xf numFmtId="42" fontId="0" fillId="0" borderId="0" xfId="2" applyFont="1" applyAlignment="1">
      <alignment vertical="center" wrapText="1"/>
    </xf>
    <xf numFmtId="1" fontId="0" fillId="0" borderId="0" xfId="2" applyNumberFormat="1" applyFont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42" fontId="3" fillId="0" borderId="11" xfId="2" applyFont="1" applyBorder="1" applyAlignment="1">
      <alignment horizontal="center" vertical="center" wrapText="1"/>
    </xf>
    <xf numFmtId="1" fontId="3" fillId="0" borderId="11" xfId="2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42" fontId="0" fillId="0" borderId="14" xfId="0" applyNumberFormat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42" fontId="3" fillId="2" borderId="14" xfId="2" applyFont="1" applyFill="1" applyBorder="1" applyAlignment="1">
      <alignment vertical="center" wrapText="1"/>
    </xf>
    <xf numFmtId="0" fontId="0" fillId="4" borderId="15" xfId="0" applyFill="1" applyBorder="1" applyAlignment="1">
      <alignment vertical="center" wrapText="1"/>
    </xf>
    <xf numFmtId="42" fontId="3" fillId="4" borderId="16" xfId="2" applyFont="1" applyFill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42" fontId="0" fillId="0" borderId="18" xfId="0" applyNumberFormat="1" applyBorder="1" applyAlignment="1">
      <alignment vertical="center" wrapText="1"/>
    </xf>
    <xf numFmtId="42" fontId="0" fillId="4" borderId="16" xfId="0" applyNumberFormat="1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42" fontId="3" fillId="0" borderId="20" xfId="2" applyFont="1" applyBorder="1" applyAlignment="1">
      <alignment vertical="center" wrapText="1"/>
    </xf>
    <xf numFmtId="42" fontId="3" fillId="2" borderId="21" xfId="2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2" fontId="6" fillId="0" borderId="1" xfId="2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2" fontId="0" fillId="0" borderId="1" xfId="2" applyFont="1" applyBorder="1" applyAlignment="1">
      <alignment horizontal="center" vertical="center" wrapText="1"/>
    </xf>
    <xf numFmtId="42" fontId="0" fillId="0" borderId="0" xfId="2" applyFont="1" applyAlignment="1">
      <alignment horizontal="center" vertical="center" wrapText="1"/>
    </xf>
  </cellXfs>
  <cellStyles count="5">
    <cellStyle name="Hipervínculo" xfId="4" builtinId="8"/>
    <cellStyle name="Moneda" xfId="1" builtinId="4"/>
    <cellStyle name="Moneda [0]" xfId="2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applewebdata://4217792F-94CB-400F-9F01-D9E034EB9F24/" TargetMode="External"/><Relationship Id="rId2" Type="http://schemas.openxmlformats.org/officeDocument/2006/relationships/hyperlink" Target="applewebdata://4217792F-94CB-400F-9F01-D9E034EB9F24/" TargetMode="External"/><Relationship Id="rId1" Type="http://schemas.openxmlformats.org/officeDocument/2006/relationships/hyperlink" Target="applewebdata://4217792F-94CB-400F-9F01-D9E034EB9F24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5CF70-85EC-D54D-BFD8-A060E3FAE42B}">
  <dimension ref="B2:E14"/>
  <sheetViews>
    <sheetView tabSelected="1" workbookViewId="0">
      <selection activeCell="C10" sqref="C10"/>
    </sheetView>
  </sheetViews>
  <sheetFormatPr baseColWidth="10" defaultRowHeight="16" x14ac:dyDescent="0.2"/>
  <cols>
    <col min="2" max="2" width="27.1640625" bestFit="1" customWidth="1"/>
    <col min="3" max="3" width="15.33203125" bestFit="1" customWidth="1"/>
    <col min="4" max="4" width="15" bestFit="1" customWidth="1"/>
  </cols>
  <sheetData>
    <row r="2" spans="2:5" x14ac:dyDescent="0.2">
      <c r="B2" s="2" t="s">
        <v>23</v>
      </c>
      <c r="C2" s="1">
        <v>0</v>
      </c>
    </row>
    <row r="3" spans="2:5" x14ac:dyDescent="0.2">
      <c r="B3" s="2" t="s">
        <v>24</v>
      </c>
      <c r="C3" s="1">
        <v>11543000</v>
      </c>
      <c r="D3" s="5">
        <f>+E3-C3</f>
        <v>26457000</v>
      </c>
      <c r="E3">
        <v>38000000</v>
      </c>
    </row>
    <row r="4" spans="2:5" x14ac:dyDescent="0.2">
      <c r="B4" s="2" t="s">
        <v>25</v>
      </c>
      <c r="C4" s="1">
        <v>7840000</v>
      </c>
    </row>
    <row r="5" spans="2:5" x14ac:dyDescent="0.2">
      <c r="B5" s="2" t="s">
        <v>26</v>
      </c>
      <c r="C5" s="1">
        <v>1000000</v>
      </c>
    </row>
    <row r="6" spans="2:5" x14ac:dyDescent="0.2">
      <c r="B6" s="2" t="s">
        <v>27</v>
      </c>
      <c r="C6" s="1">
        <v>0</v>
      </c>
    </row>
    <row r="7" spans="2:5" x14ac:dyDescent="0.2">
      <c r="B7" s="2" t="s">
        <v>28</v>
      </c>
      <c r="C7" s="1">
        <v>0</v>
      </c>
    </row>
    <row r="8" spans="2:5" x14ac:dyDescent="0.2">
      <c r="B8" s="2" t="s">
        <v>29</v>
      </c>
      <c r="C8" s="1"/>
    </row>
    <row r="9" spans="2:5" x14ac:dyDescent="0.2">
      <c r="B9" s="2" t="s">
        <v>30</v>
      </c>
      <c r="C9" s="1">
        <f>1000000+10000000</f>
        <v>11000000</v>
      </c>
    </row>
    <row r="10" spans="2:5" x14ac:dyDescent="0.2">
      <c r="B10" s="3" t="s">
        <v>31</v>
      </c>
      <c r="C10" s="4">
        <f>SUM(C2:C9)</f>
        <v>31383000</v>
      </c>
    </row>
    <row r="12" spans="2:5" x14ac:dyDescent="0.2">
      <c r="C12" s="5"/>
    </row>
    <row r="13" spans="2:5" x14ac:dyDescent="0.2">
      <c r="C13" s="6"/>
    </row>
    <row r="14" spans="2:5" x14ac:dyDescent="0.2">
      <c r="C14" s="5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90920-C881-B647-9E75-89951A771942}">
  <dimension ref="A1:L36"/>
  <sheetViews>
    <sheetView topLeftCell="E2" zoomScale="150" workbookViewId="0">
      <selection activeCell="M12" sqref="M12"/>
    </sheetView>
  </sheetViews>
  <sheetFormatPr baseColWidth="10" defaultRowHeight="16" x14ac:dyDescent="0.2"/>
  <cols>
    <col min="1" max="1" width="10.83203125" style="23"/>
    <col min="2" max="2" width="10.83203125" style="25" customWidth="1"/>
    <col min="3" max="3" width="10.83203125" style="59" customWidth="1"/>
    <col min="4" max="4" width="10.83203125" style="60"/>
    <col min="5" max="5" width="12.83203125" style="59" customWidth="1"/>
    <col min="6" max="6" width="14.33203125" style="59" customWidth="1"/>
    <col min="7" max="7" width="12.83203125" style="25" bestFit="1" customWidth="1"/>
    <col min="8" max="8" width="10.83203125" style="23"/>
    <col min="9" max="9" width="17.1640625" style="25" customWidth="1"/>
    <col min="10" max="11" width="10.83203125" style="25" customWidth="1"/>
    <col min="12" max="16384" width="10.83203125" style="25"/>
  </cols>
  <sheetData>
    <row r="1" spans="1:12" s="23" customFormat="1" ht="17" thickBot="1" x14ac:dyDescent="0.25">
      <c r="C1" s="43"/>
      <c r="D1" s="44"/>
      <c r="E1" s="43"/>
      <c r="F1" s="43"/>
    </row>
    <row r="2" spans="1:12" s="45" customFormat="1" ht="34" x14ac:dyDescent="0.2">
      <c r="A2" s="24"/>
      <c r="B2" s="61" t="s">
        <v>80</v>
      </c>
      <c r="C2" s="62" t="s">
        <v>35</v>
      </c>
      <c r="D2" s="63" t="s">
        <v>34</v>
      </c>
      <c r="E2" s="62" t="s">
        <v>36</v>
      </c>
      <c r="F2" s="62" t="s">
        <v>32</v>
      </c>
      <c r="G2" s="64" t="s">
        <v>33</v>
      </c>
      <c r="H2" s="24"/>
    </row>
    <row r="3" spans="1:12" ht="15" customHeight="1" x14ac:dyDescent="0.2">
      <c r="B3" s="65" t="s">
        <v>37</v>
      </c>
      <c r="C3" s="46">
        <v>2000000</v>
      </c>
      <c r="D3" s="47">
        <v>12</v>
      </c>
      <c r="E3" s="48">
        <f>+C3*D3</f>
        <v>24000000</v>
      </c>
      <c r="F3" s="48">
        <f>+E3*0.6</f>
        <v>14400000</v>
      </c>
      <c r="G3" s="66">
        <f>+E3+F3</f>
        <v>38400000</v>
      </c>
      <c r="I3" s="79" t="s">
        <v>49</v>
      </c>
      <c r="J3" s="80"/>
      <c r="K3" s="81"/>
    </row>
    <row r="4" spans="1:12" ht="20" customHeight="1" x14ac:dyDescent="0.2">
      <c r="B4" s="65" t="s">
        <v>38</v>
      </c>
      <c r="C4" s="46">
        <v>2600000</v>
      </c>
      <c r="D4" s="47">
        <v>12</v>
      </c>
      <c r="E4" s="48"/>
      <c r="F4" s="48"/>
      <c r="G4" s="66">
        <f>+C4*D4</f>
        <v>31200000</v>
      </c>
      <c r="I4" s="82"/>
      <c r="J4" s="83"/>
      <c r="K4" s="84"/>
      <c r="L4" s="23"/>
    </row>
    <row r="5" spans="1:12" ht="34" x14ac:dyDescent="0.2">
      <c r="B5" s="65" t="s">
        <v>3</v>
      </c>
      <c r="C5" s="48">
        <v>1450000</v>
      </c>
      <c r="D5" s="49">
        <v>12</v>
      </c>
      <c r="E5" s="48">
        <f>+C5*D5</f>
        <v>17400000</v>
      </c>
      <c r="F5" s="48">
        <f>+E5*0.6</f>
        <v>10440000</v>
      </c>
      <c r="G5" s="66">
        <f>+E5+F5</f>
        <v>27840000</v>
      </c>
      <c r="I5" s="85" t="s">
        <v>40</v>
      </c>
      <c r="J5" s="86" t="s">
        <v>41</v>
      </c>
      <c r="K5" s="86" t="s">
        <v>42</v>
      </c>
      <c r="L5" s="23"/>
    </row>
    <row r="6" spans="1:12" ht="34" x14ac:dyDescent="0.2">
      <c r="B6" s="67" t="s">
        <v>17</v>
      </c>
      <c r="C6" s="50"/>
      <c r="D6" s="50"/>
      <c r="E6" s="51">
        <f>+E3+E5</f>
        <v>41400000</v>
      </c>
      <c r="F6" s="51">
        <f>+F3+F5</f>
        <v>24840000</v>
      </c>
      <c r="G6" s="68">
        <f>+G3+G4+G5</f>
        <v>97440000</v>
      </c>
      <c r="I6" s="8" t="s">
        <v>43</v>
      </c>
      <c r="J6" s="48">
        <v>1000000</v>
      </c>
      <c r="K6" s="48">
        <v>600000</v>
      </c>
      <c r="L6" s="23"/>
    </row>
    <row r="7" spans="1:12" s="23" customFormat="1" ht="34" x14ac:dyDescent="0.2">
      <c r="B7" s="69"/>
      <c r="C7" s="53"/>
      <c r="D7" s="54"/>
      <c r="E7" s="55"/>
      <c r="F7" s="55"/>
      <c r="G7" s="70"/>
      <c r="I7" s="8" t="s">
        <v>44</v>
      </c>
      <c r="J7" s="48">
        <v>500000</v>
      </c>
      <c r="K7" s="48">
        <v>400000</v>
      </c>
    </row>
    <row r="8" spans="1:12" ht="17" x14ac:dyDescent="0.2">
      <c r="B8" s="65" t="s">
        <v>0</v>
      </c>
      <c r="C8" s="48">
        <v>1800000</v>
      </c>
      <c r="D8" s="49">
        <v>12</v>
      </c>
      <c r="E8" s="48">
        <f>+C8*D8</f>
        <v>21600000</v>
      </c>
      <c r="F8" s="48">
        <f>+E8*0.6</f>
        <v>12960000</v>
      </c>
      <c r="G8" s="66">
        <f>+E8+F8</f>
        <v>34560000</v>
      </c>
      <c r="I8" s="8" t="s">
        <v>45</v>
      </c>
      <c r="J8" s="48">
        <v>600000</v>
      </c>
      <c r="K8" s="48">
        <v>300000</v>
      </c>
      <c r="L8" s="23"/>
    </row>
    <row r="9" spans="1:12" ht="34" x14ac:dyDescent="0.2">
      <c r="B9" s="65" t="s">
        <v>1</v>
      </c>
      <c r="C9" s="48">
        <v>1450000</v>
      </c>
      <c r="D9" s="49">
        <v>12</v>
      </c>
      <c r="E9" s="48">
        <f>+C9*D9</f>
        <v>17400000</v>
      </c>
      <c r="F9" s="48">
        <f>+E9*0.6</f>
        <v>10440000</v>
      </c>
      <c r="G9" s="66">
        <f>+E9+F9</f>
        <v>27840000</v>
      </c>
      <c r="I9" s="8" t="s">
        <v>46</v>
      </c>
      <c r="J9" s="48">
        <v>200000</v>
      </c>
      <c r="K9" s="48">
        <v>150000</v>
      </c>
      <c r="L9" s="23"/>
    </row>
    <row r="10" spans="1:12" ht="51" x14ac:dyDescent="0.2">
      <c r="B10" s="71" t="s">
        <v>2</v>
      </c>
      <c r="C10" s="56">
        <v>1450000</v>
      </c>
      <c r="D10" s="57">
        <v>12</v>
      </c>
      <c r="E10" s="56">
        <f>+C10*D10</f>
        <v>17400000</v>
      </c>
      <c r="F10" s="56">
        <f>+E10*0.6</f>
        <v>10440000</v>
      </c>
      <c r="G10" s="72">
        <f>+E10+F10</f>
        <v>27840000</v>
      </c>
      <c r="I10" s="8" t="s">
        <v>47</v>
      </c>
      <c r="J10" s="48">
        <v>300000</v>
      </c>
      <c r="K10" s="48">
        <v>500000</v>
      </c>
      <c r="L10" s="23"/>
    </row>
    <row r="11" spans="1:12" ht="17" x14ac:dyDescent="0.2">
      <c r="B11" s="67" t="s">
        <v>18</v>
      </c>
      <c r="C11" s="50"/>
      <c r="D11" s="50"/>
      <c r="E11" s="51">
        <f>SUM(E8:E10)</f>
        <v>56400000</v>
      </c>
      <c r="F11" s="51">
        <f>SUM(F8:F10)</f>
        <v>33840000</v>
      </c>
      <c r="G11" s="68">
        <f>SUM(G8:G10)</f>
        <v>90240000</v>
      </c>
      <c r="I11" s="87" t="s">
        <v>48</v>
      </c>
      <c r="J11" s="51">
        <v>2600000</v>
      </c>
      <c r="K11" s="51">
        <v>1950000</v>
      </c>
      <c r="L11" s="23"/>
    </row>
    <row r="12" spans="1:12" s="23" customFormat="1" x14ac:dyDescent="0.2">
      <c r="B12" s="69"/>
      <c r="C12" s="53"/>
      <c r="D12" s="54"/>
      <c r="E12" s="53"/>
      <c r="F12" s="53"/>
      <c r="G12" s="73"/>
    </row>
    <row r="13" spans="1:12" ht="34" x14ac:dyDescent="0.2">
      <c r="B13" s="65" t="s">
        <v>6</v>
      </c>
      <c r="C13" s="48">
        <v>1600000</v>
      </c>
      <c r="D13" s="49">
        <v>12</v>
      </c>
      <c r="E13" s="48">
        <f>+C13*D13</f>
        <v>19200000</v>
      </c>
      <c r="F13" s="48">
        <f>+E13*0.6</f>
        <v>11520000</v>
      </c>
      <c r="G13" s="66">
        <f>+E13+F13</f>
        <v>30720000</v>
      </c>
    </row>
    <row r="14" spans="1:12" ht="136" x14ac:dyDescent="0.2">
      <c r="B14" s="65" t="s">
        <v>39</v>
      </c>
      <c r="C14" s="48">
        <v>1950000</v>
      </c>
      <c r="D14" s="49">
        <v>12</v>
      </c>
      <c r="E14" s="48"/>
      <c r="F14" s="48"/>
      <c r="G14" s="66">
        <f>+C14*D14</f>
        <v>23400000</v>
      </c>
      <c r="I14" s="30"/>
    </row>
    <row r="15" spans="1:12" x14ac:dyDescent="0.2">
      <c r="B15" s="67" t="s">
        <v>18</v>
      </c>
      <c r="C15" s="50"/>
      <c r="D15" s="50"/>
      <c r="E15" s="51">
        <f>+E13</f>
        <v>19200000</v>
      </c>
      <c r="F15" s="51">
        <f>+F13</f>
        <v>11520000</v>
      </c>
      <c r="G15" s="68">
        <f>+G13+G14</f>
        <v>54120000</v>
      </c>
      <c r="I15" s="23"/>
      <c r="J15" s="23"/>
      <c r="K15" s="23"/>
    </row>
    <row r="16" spans="1:12" s="23" customFormat="1" x14ac:dyDescent="0.2">
      <c r="B16" s="69"/>
      <c r="C16" s="53"/>
      <c r="D16" s="54"/>
      <c r="E16" s="53"/>
      <c r="F16" s="53"/>
      <c r="G16" s="74"/>
      <c r="I16" s="25"/>
      <c r="J16" s="25"/>
      <c r="K16" s="25"/>
    </row>
    <row r="17" spans="2:11" ht="17" thickBot="1" x14ac:dyDescent="0.25">
      <c r="B17" s="75" t="s">
        <v>19</v>
      </c>
      <c r="C17" s="76"/>
      <c r="D17" s="76"/>
      <c r="E17" s="77">
        <f>+E6+E11+E15</f>
        <v>117000000</v>
      </c>
      <c r="F17" s="77">
        <f>+F6+F11+F15</f>
        <v>70200000</v>
      </c>
      <c r="G17" s="78">
        <f>+G6+G11+G15</f>
        <v>241800000</v>
      </c>
      <c r="I17" s="23"/>
      <c r="J17" s="23"/>
      <c r="K17" s="23"/>
    </row>
    <row r="18" spans="2:11" s="23" customFormat="1" x14ac:dyDescent="0.2">
      <c r="C18" s="43"/>
      <c r="D18" s="44"/>
      <c r="E18" s="43"/>
      <c r="F18" s="43"/>
      <c r="I18" s="25"/>
      <c r="J18" s="25"/>
      <c r="K18" s="25"/>
    </row>
    <row r="19" spans="2:11" ht="34" x14ac:dyDescent="0.2">
      <c r="B19" s="8" t="s">
        <v>4</v>
      </c>
      <c r="C19" s="48">
        <v>400000</v>
      </c>
      <c r="D19" s="49">
        <v>12</v>
      </c>
      <c r="E19" s="48">
        <f>+C19*D19</f>
        <v>4800000</v>
      </c>
      <c r="F19" s="23"/>
      <c r="G19" s="23"/>
    </row>
    <row r="20" spans="2:11" ht="34" x14ac:dyDescent="0.2">
      <c r="B20" s="8" t="s">
        <v>5</v>
      </c>
      <c r="C20" s="48">
        <v>1000000</v>
      </c>
      <c r="D20" s="49">
        <v>12</v>
      </c>
      <c r="E20" s="48">
        <f>+C20*D20</f>
        <v>12000000</v>
      </c>
      <c r="F20" s="23"/>
      <c r="G20" s="23"/>
    </row>
    <row r="21" spans="2:11" x14ac:dyDescent="0.2">
      <c r="B21" s="50" t="s">
        <v>20</v>
      </c>
      <c r="C21" s="50"/>
      <c r="D21" s="50"/>
      <c r="E21" s="52">
        <f>+E19+E20</f>
        <v>16800000</v>
      </c>
      <c r="F21" s="43"/>
      <c r="G21" s="23"/>
      <c r="I21" s="23"/>
      <c r="J21" s="23"/>
      <c r="K21" s="23"/>
    </row>
    <row r="22" spans="2:11" s="23" customFormat="1" x14ac:dyDescent="0.2">
      <c r="C22" s="43"/>
      <c r="D22" s="44"/>
      <c r="E22" s="43"/>
      <c r="F22" s="43"/>
      <c r="I22" s="25"/>
      <c r="J22" s="25"/>
      <c r="K22" s="25"/>
    </row>
    <row r="24" spans="2:11" ht="85" x14ac:dyDescent="0.2">
      <c r="B24" s="25" t="s">
        <v>7</v>
      </c>
      <c r="C24" s="58">
        <v>8.5000000000000006E-2</v>
      </c>
      <c r="D24" s="59"/>
      <c r="F24" s="25"/>
      <c r="G24" s="23"/>
      <c r="H24" s="25"/>
    </row>
    <row r="25" spans="2:11" ht="85" x14ac:dyDescent="0.2">
      <c r="B25" s="25" t="s">
        <v>8</v>
      </c>
      <c r="C25" s="58">
        <v>0.12</v>
      </c>
      <c r="D25" s="59"/>
      <c r="F25" s="25"/>
      <c r="G25" s="23"/>
      <c r="H25" s="25"/>
    </row>
    <row r="26" spans="2:11" ht="51" x14ac:dyDescent="0.2">
      <c r="B26" s="25" t="s">
        <v>9</v>
      </c>
      <c r="C26" s="58">
        <v>0.04</v>
      </c>
      <c r="D26" s="59"/>
      <c r="F26" s="25"/>
      <c r="G26" s="23"/>
      <c r="H26" s="25"/>
    </row>
    <row r="27" spans="2:11" ht="102" x14ac:dyDescent="0.2">
      <c r="B27" s="25" t="s">
        <v>10</v>
      </c>
      <c r="C27" s="58">
        <v>0.03</v>
      </c>
      <c r="D27" s="59"/>
      <c r="F27" s="25"/>
      <c r="G27" s="23"/>
      <c r="H27" s="25"/>
    </row>
    <row r="28" spans="2:11" ht="17" x14ac:dyDescent="0.2">
      <c r="B28" s="25" t="s">
        <v>11</v>
      </c>
      <c r="C28" s="58">
        <v>0.02</v>
      </c>
      <c r="D28" s="59"/>
      <c r="F28" s="25"/>
      <c r="G28" s="23"/>
      <c r="H28" s="25"/>
    </row>
    <row r="29" spans="2:11" ht="17" x14ac:dyDescent="0.2">
      <c r="B29" s="25" t="s">
        <v>12</v>
      </c>
      <c r="C29" s="58">
        <v>8.3299999999999999E-2</v>
      </c>
      <c r="D29" s="59"/>
      <c r="F29" s="25"/>
      <c r="G29" s="23"/>
      <c r="H29" s="25"/>
    </row>
    <row r="30" spans="2:11" ht="51" x14ac:dyDescent="0.2">
      <c r="B30" s="25" t="s">
        <v>13</v>
      </c>
      <c r="C30" s="58">
        <v>0.01</v>
      </c>
      <c r="D30" s="59"/>
      <c r="F30" s="25"/>
      <c r="G30" s="23"/>
      <c r="H30" s="25"/>
    </row>
    <row r="31" spans="2:11" ht="34" x14ac:dyDescent="0.2">
      <c r="B31" s="25" t="s">
        <v>14</v>
      </c>
      <c r="C31" s="58">
        <v>8.3299999999999999E-2</v>
      </c>
      <c r="D31" s="59"/>
      <c r="F31" s="25"/>
      <c r="G31" s="23"/>
      <c r="H31" s="25"/>
    </row>
    <row r="32" spans="2:11" ht="17" x14ac:dyDescent="0.2">
      <c r="B32" s="25" t="s">
        <v>15</v>
      </c>
      <c r="C32" s="58">
        <v>4.1700000000000001E-2</v>
      </c>
      <c r="D32" s="59"/>
      <c r="F32" s="25"/>
      <c r="G32" s="23"/>
      <c r="H32" s="25"/>
    </row>
    <row r="33" spans="2:8" x14ac:dyDescent="0.2">
      <c r="C33" s="60"/>
      <c r="D33" s="59"/>
      <c r="F33" s="25"/>
      <c r="G33" s="23"/>
      <c r="H33" s="25"/>
    </row>
    <row r="34" spans="2:8" ht="34" x14ac:dyDescent="0.2">
      <c r="B34" s="26" t="s">
        <v>57</v>
      </c>
      <c r="C34" s="58">
        <f>SUM(C24:C33)</f>
        <v>0.51329999999999998</v>
      </c>
      <c r="D34" s="59"/>
      <c r="F34" s="25"/>
      <c r="G34" s="23"/>
      <c r="H34" s="25"/>
    </row>
    <row r="35" spans="2:8" x14ac:dyDescent="0.2">
      <c r="C35" s="25"/>
    </row>
    <row r="36" spans="2:8" ht="356" x14ac:dyDescent="0.2">
      <c r="B36" s="26" t="s">
        <v>16</v>
      </c>
      <c r="C36" s="25"/>
    </row>
  </sheetData>
  <mergeCells count="6">
    <mergeCell ref="B21:D21"/>
    <mergeCell ref="B6:D6"/>
    <mergeCell ref="B11:D11"/>
    <mergeCell ref="B15:D15"/>
    <mergeCell ref="B17:D17"/>
    <mergeCell ref="I3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AF9FA-A11A-374A-8942-5134E4D67F69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262BE-4D42-8849-82EE-B327DBF29381}">
  <dimension ref="A2:B28"/>
  <sheetViews>
    <sheetView zoomScale="96" workbookViewId="0">
      <selection activeCell="C22" sqref="C22"/>
    </sheetView>
  </sheetViews>
  <sheetFormatPr baseColWidth="10" defaultRowHeight="16" x14ac:dyDescent="0.2"/>
  <cols>
    <col min="1" max="1" width="92.6640625" bestFit="1" customWidth="1"/>
    <col min="2" max="2" width="11.6640625" bestFit="1" customWidth="1"/>
  </cols>
  <sheetData>
    <row r="2" spans="1:2" ht="17" thickBot="1" x14ac:dyDescent="0.25"/>
    <row r="3" spans="1:2" ht="46" thickBot="1" x14ac:dyDescent="0.25">
      <c r="A3" s="27" t="s">
        <v>40</v>
      </c>
      <c r="B3" s="27" t="s">
        <v>58</v>
      </c>
    </row>
    <row r="4" spans="1:2" ht="17" thickBot="1" x14ac:dyDescent="0.25">
      <c r="A4" s="28" t="s">
        <v>59</v>
      </c>
      <c r="B4" s="29">
        <v>16800000</v>
      </c>
    </row>
    <row r="5" spans="1:2" x14ac:dyDescent="0.2">
      <c r="A5" s="40" t="s">
        <v>60</v>
      </c>
      <c r="B5" s="34">
        <v>3396000</v>
      </c>
    </row>
    <row r="6" spans="1:2" x14ac:dyDescent="0.2">
      <c r="A6" s="41" t="s">
        <v>61</v>
      </c>
      <c r="B6" s="35"/>
    </row>
    <row r="7" spans="1:2" ht="17" thickBot="1" x14ac:dyDescent="0.25">
      <c r="A7" s="42" t="s">
        <v>62</v>
      </c>
      <c r="B7" s="36"/>
    </row>
    <row r="8" spans="1:2" ht="17" thickBot="1" x14ac:dyDescent="0.25">
      <c r="A8" s="28" t="s">
        <v>63</v>
      </c>
      <c r="B8" s="29">
        <v>2880000</v>
      </c>
    </row>
    <row r="9" spans="1:2" ht="17" thickBot="1" x14ac:dyDescent="0.25">
      <c r="A9" s="28" t="s">
        <v>64</v>
      </c>
      <c r="B9" s="29">
        <v>1920000</v>
      </c>
    </row>
    <row r="10" spans="1:2" ht="17" thickBot="1" x14ac:dyDescent="0.25">
      <c r="A10" s="28" t="s">
        <v>65</v>
      </c>
      <c r="B10" s="29">
        <v>1200000</v>
      </c>
    </row>
    <row r="11" spans="1:2" ht="18" thickBot="1" x14ac:dyDescent="0.25">
      <c r="A11" s="31" t="s">
        <v>66</v>
      </c>
      <c r="B11" s="29">
        <v>12091200</v>
      </c>
    </row>
    <row r="12" spans="1:2" ht="17" thickBot="1" x14ac:dyDescent="0.25">
      <c r="A12" s="28" t="s">
        <v>67</v>
      </c>
      <c r="B12" s="29">
        <v>5000000</v>
      </c>
    </row>
    <row r="13" spans="1:2" ht="18" thickBot="1" x14ac:dyDescent="0.25">
      <c r="A13" s="31" t="s">
        <v>68</v>
      </c>
      <c r="B13" s="29">
        <v>1461600</v>
      </c>
    </row>
    <row r="14" spans="1:2" ht="18" thickBot="1" x14ac:dyDescent="0.25">
      <c r="A14" s="31" t="s">
        <v>69</v>
      </c>
      <c r="B14" s="29">
        <v>1800000</v>
      </c>
    </row>
    <row r="15" spans="1:2" ht="17" thickBot="1" x14ac:dyDescent="0.25">
      <c r="A15" s="28" t="s">
        <v>70</v>
      </c>
      <c r="B15" s="29">
        <v>20383000</v>
      </c>
    </row>
    <row r="16" spans="1:2" ht="17" thickBot="1" x14ac:dyDescent="0.25">
      <c r="A16" s="28" t="s">
        <v>71</v>
      </c>
      <c r="B16" s="32">
        <v>11000000</v>
      </c>
    </row>
    <row r="17" spans="1:2" ht="17" thickBot="1" x14ac:dyDescent="0.25">
      <c r="A17" s="27" t="s">
        <v>72</v>
      </c>
      <c r="B17" s="33">
        <f>SUM(B4:B16)</f>
        <v>77931800</v>
      </c>
    </row>
    <row r="18" spans="1:2" x14ac:dyDescent="0.2">
      <c r="A18" s="37"/>
      <c r="B18" s="37"/>
    </row>
    <row r="19" spans="1:2" x14ac:dyDescent="0.2">
      <c r="A19" s="37"/>
      <c r="B19" s="37"/>
    </row>
    <row r="20" spans="1:2" x14ac:dyDescent="0.2">
      <c r="A20" s="38" t="s">
        <v>73</v>
      </c>
      <c r="B20" s="37"/>
    </row>
    <row r="21" spans="1:2" x14ac:dyDescent="0.2">
      <c r="A21" s="39"/>
      <c r="B21" s="37"/>
    </row>
    <row r="22" spans="1:2" x14ac:dyDescent="0.2">
      <c r="A22" s="38" t="s">
        <v>74</v>
      </c>
      <c r="B22" s="37"/>
    </row>
    <row r="23" spans="1:2" x14ac:dyDescent="0.2">
      <c r="A23" s="38" t="s">
        <v>75</v>
      </c>
      <c r="B23" s="37"/>
    </row>
    <row r="24" spans="1:2" x14ac:dyDescent="0.2">
      <c r="A24" s="39"/>
      <c r="B24" s="37"/>
    </row>
    <row r="25" spans="1:2" x14ac:dyDescent="0.2">
      <c r="A25" s="38" t="s">
        <v>76</v>
      </c>
      <c r="B25" s="37"/>
    </row>
    <row r="26" spans="1:2" x14ac:dyDescent="0.2">
      <c r="A26" s="38" t="s">
        <v>77</v>
      </c>
      <c r="B26" s="37"/>
    </row>
    <row r="27" spans="1:2" x14ac:dyDescent="0.2">
      <c r="A27" s="38" t="s">
        <v>78</v>
      </c>
      <c r="B27" s="37"/>
    </row>
    <row r="28" spans="1:2" x14ac:dyDescent="0.2">
      <c r="A28" s="38" t="s">
        <v>79</v>
      </c>
      <c r="B28" s="37"/>
    </row>
  </sheetData>
  <mergeCells count="1">
    <mergeCell ref="B5:B7"/>
  </mergeCells>
  <hyperlinks>
    <hyperlink ref="A11" r:id="rId1" location="_ftn5" display="applewebdata://4217792F-94CB-400F-9F01-D9E034EB9F24/ - _ftn5" xr:uid="{67C4965A-3B2E-A943-A4DF-F44B6F24DD79}"/>
    <hyperlink ref="A13" r:id="rId2" location="_ftn6" display="applewebdata://4217792F-94CB-400F-9F01-D9E034EB9F24/ - _ftn6" xr:uid="{289A8EA1-9F96-5D42-AC77-39BAD959BBF0}"/>
    <hyperlink ref="A14" r:id="rId3" location="_ftn7" display="applewebdata://4217792F-94CB-400F-9F01-D9E034EB9F24/ - _ftn7" xr:uid="{200E7585-2F9C-FE46-A6A9-347BDFA7C91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55A0E-16A2-774D-80B6-F14F0689E6DC}">
  <dimension ref="A3:D13"/>
  <sheetViews>
    <sheetView workbookViewId="0">
      <selection activeCell="D12" sqref="D12"/>
    </sheetView>
  </sheetViews>
  <sheetFormatPr baseColWidth="10" defaultRowHeight="16" x14ac:dyDescent="0.2"/>
  <cols>
    <col min="1" max="1" width="44.5" bestFit="1" customWidth="1"/>
    <col min="2" max="2" width="12.5" bestFit="1" customWidth="1"/>
    <col min="4" max="4" width="12.5" bestFit="1" customWidth="1"/>
  </cols>
  <sheetData>
    <row r="3" spans="1:4" ht="19" x14ac:dyDescent="0.25">
      <c r="A3" s="18" t="s">
        <v>51</v>
      </c>
    </row>
    <row r="5" spans="1:4" ht="19" x14ac:dyDescent="0.25">
      <c r="A5" s="18" t="s">
        <v>52</v>
      </c>
      <c r="B5" s="19">
        <v>1461600</v>
      </c>
      <c r="D5" s="19">
        <v>1461600</v>
      </c>
    </row>
    <row r="7" spans="1:4" ht="19" x14ac:dyDescent="0.25">
      <c r="A7" s="18" t="s">
        <v>53</v>
      </c>
      <c r="B7" s="19">
        <v>1800000</v>
      </c>
      <c r="D7" s="19">
        <v>1800000</v>
      </c>
    </row>
    <row r="9" spans="1:4" ht="19" x14ac:dyDescent="0.25">
      <c r="A9" s="18" t="s">
        <v>54</v>
      </c>
      <c r="B9" s="6">
        <f>+Nómina!G11</f>
        <v>90240000</v>
      </c>
      <c r="D9" s="6">
        <f>+B9</f>
        <v>90240000</v>
      </c>
    </row>
    <row r="11" spans="1:4" ht="19" x14ac:dyDescent="0.25">
      <c r="A11" s="20" t="s">
        <v>55</v>
      </c>
      <c r="B11" s="21">
        <v>4800000</v>
      </c>
      <c r="D11" s="22">
        <f>+Nómina!E20</f>
        <v>12000000</v>
      </c>
    </row>
    <row r="13" spans="1:4" ht="19" x14ac:dyDescent="0.25">
      <c r="A13" s="18" t="s">
        <v>56</v>
      </c>
      <c r="B13" s="19">
        <f>SUM(B5:B12)</f>
        <v>98301600</v>
      </c>
      <c r="D13" s="19">
        <f>SUM(D5:D12)</f>
        <v>105501600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E798-03B2-8B46-AFD0-9CC40B394BD4}">
  <dimension ref="B1:E17"/>
  <sheetViews>
    <sheetView zoomScale="163" workbookViewId="0">
      <selection activeCell="C6" sqref="C6:C9"/>
    </sheetView>
  </sheetViews>
  <sheetFormatPr baseColWidth="10" defaultRowHeight="16" x14ac:dyDescent="0.2"/>
  <cols>
    <col min="1" max="1" width="10.83203125" style="7"/>
    <col min="2" max="2" width="32.33203125" style="7" bestFit="1" customWidth="1"/>
    <col min="3" max="3" width="15" style="7" bestFit="1" customWidth="1"/>
    <col min="4" max="4" width="12.5" style="7" bestFit="1" customWidth="1"/>
    <col min="5" max="5" width="15" style="7" bestFit="1" customWidth="1"/>
    <col min="6" max="16384" width="10.83203125" style="7"/>
  </cols>
  <sheetData>
    <row r="1" spans="2:5" x14ac:dyDescent="0.2">
      <c r="B1" s="7" t="s">
        <v>50</v>
      </c>
      <c r="C1" s="9">
        <v>298625000</v>
      </c>
    </row>
    <row r="2" spans="2:5" x14ac:dyDescent="0.2">
      <c r="C2" s="17">
        <v>3.5000000000000003E-2</v>
      </c>
      <c r="D2" s="9">
        <f>+C1*C2</f>
        <v>10451875.000000002</v>
      </c>
    </row>
    <row r="3" spans="2:5" ht="24" x14ac:dyDescent="0.2">
      <c r="B3" s="10" t="s">
        <v>21</v>
      </c>
      <c r="C3" s="11">
        <f>+C1*C2</f>
        <v>10451875.000000002</v>
      </c>
      <c r="D3" s="12">
        <v>0.1</v>
      </c>
      <c r="E3" s="13">
        <f>+C3*D3</f>
        <v>1045187.5000000002</v>
      </c>
    </row>
    <row r="4" spans="2:5" x14ac:dyDescent="0.2">
      <c r="B4" s="14"/>
      <c r="C4" s="14"/>
    </row>
    <row r="5" spans="2:5" x14ac:dyDescent="0.2">
      <c r="B5" s="15" t="s">
        <v>22</v>
      </c>
      <c r="C5" s="15"/>
    </row>
    <row r="6" spans="2:5" x14ac:dyDescent="0.2">
      <c r="B6" s="16">
        <v>2027</v>
      </c>
      <c r="C6" s="11">
        <f>+C3+(C3*$D$3)</f>
        <v>11497062.500000002</v>
      </c>
    </row>
    <row r="7" spans="2:5" x14ac:dyDescent="0.2">
      <c r="B7" s="16">
        <v>2028</v>
      </c>
      <c r="C7" s="11">
        <f>+C6+(C6*$D$3)</f>
        <v>12646768.750000002</v>
      </c>
    </row>
    <row r="8" spans="2:5" x14ac:dyDescent="0.2">
      <c r="B8" s="16">
        <v>2029</v>
      </c>
      <c r="C8" s="11">
        <f>+C7+(C7*$D$3)</f>
        <v>13911445.625000002</v>
      </c>
    </row>
    <row r="9" spans="2:5" x14ac:dyDescent="0.2">
      <c r="B9" s="16">
        <v>2030</v>
      </c>
      <c r="C9" s="11">
        <f>+C8+(C8*$D$3)</f>
        <v>15302590.187500002</v>
      </c>
    </row>
    <row r="10" spans="2:5" x14ac:dyDescent="0.2">
      <c r="C10" s="13"/>
    </row>
    <row r="11" spans="2:5" x14ac:dyDescent="0.2">
      <c r="C11" s="13"/>
    </row>
    <row r="12" spans="2:5" x14ac:dyDescent="0.2">
      <c r="C12" s="13">
        <f>70/12</f>
        <v>5.833333333333333</v>
      </c>
    </row>
    <row r="13" spans="2:5" x14ac:dyDescent="0.2">
      <c r="C13" s="13">
        <f>+C12*12</f>
        <v>70</v>
      </c>
    </row>
    <row r="14" spans="2:5" x14ac:dyDescent="0.2">
      <c r="C14" s="13">
        <f>+C13/4</f>
        <v>17.5</v>
      </c>
    </row>
    <row r="15" spans="2:5" x14ac:dyDescent="0.2">
      <c r="C15" s="13"/>
    </row>
    <row r="16" spans="2:5" x14ac:dyDescent="0.2">
      <c r="C16" s="13"/>
    </row>
    <row r="17" spans="3:3" x14ac:dyDescent="0.2">
      <c r="C17" s="13"/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68830-8B38-B249-94F9-DA032834F12E}">
  <dimension ref="A1:D12"/>
  <sheetViews>
    <sheetView topLeftCell="A2" workbookViewId="0">
      <selection activeCell="E3" sqref="E3"/>
    </sheetView>
  </sheetViews>
  <sheetFormatPr baseColWidth="10" defaultColWidth="8.83203125" defaultRowHeight="16" x14ac:dyDescent="0.2"/>
  <cols>
    <col min="1" max="1" width="24.5" style="30" customWidth="1"/>
    <col min="2" max="2" width="11.1640625" style="30" bestFit="1" customWidth="1"/>
    <col min="3" max="3" width="12.33203125" style="91" bestFit="1" customWidth="1"/>
    <col min="4" max="4" width="10.83203125" style="91" bestFit="1" customWidth="1"/>
    <col min="5" max="16384" width="8.83203125" style="30"/>
  </cols>
  <sheetData>
    <row r="1" spans="1:4" x14ac:dyDescent="0.2">
      <c r="A1" s="88" t="s">
        <v>81</v>
      </c>
      <c r="B1" s="88"/>
      <c r="C1" s="88"/>
      <c r="D1" s="88"/>
    </row>
    <row r="2" spans="1:4" x14ac:dyDescent="0.2">
      <c r="A2" s="85" t="s">
        <v>40</v>
      </c>
      <c r="B2" s="85" t="s">
        <v>82</v>
      </c>
      <c r="C2" s="86" t="s">
        <v>83</v>
      </c>
      <c r="D2" s="86" t="s">
        <v>84</v>
      </c>
    </row>
    <row r="3" spans="1:4" ht="34" x14ac:dyDescent="0.2">
      <c r="A3" s="89" t="s">
        <v>85</v>
      </c>
      <c r="B3" s="89" t="s">
        <v>86</v>
      </c>
      <c r="C3" s="90">
        <v>400000</v>
      </c>
      <c r="D3" s="90">
        <v>1200000</v>
      </c>
    </row>
    <row r="4" spans="1:4" ht="17" x14ac:dyDescent="0.2">
      <c r="A4" s="89" t="s">
        <v>87</v>
      </c>
      <c r="B4" s="89" t="s">
        <v>86</v>
      </c>
      <c r="C4" s="90">
        <v>266667</v>
      </c>
      <c r="D4" s="90">
        <v>800000</v>
      </c>
    </row>
    <row r="5" spans="1:4" ht="34" x14ac:dyDescent="0.2">
      <c r="A5" s="89" t="s">
        <v>88</v>
      </c>
      <c r="B5" s="89" t="s">
        <v>89</v>
      </c>
      <c r="C5" s="90">
        <v>600000</v>
      </c>
      <c r="D5" s="90">
        <v>600000</v>
      </c>
    </row>
    <row r="6" spans="1:4" ht="34" x14ac:dyDescent="0.2">
      <c r="A6" s="89" t="s">
        <v>90</v>
      </c>
      <c r="B6" s="89" t="s">
        <v>91</v>
      </c>
      <c r="C6" s="90">
        <v>40000</v>
      </c>
      <c r="D6" s="90">
        <v>800000</v>
      </c>
    </row>
    <row r="7" spans="1:4" ht="34" x14ac:dyDescent="0.2">
      <c r="A7" s="89" t="s">
        <v>92</v>
      </c>
      <c r="B7" s="89" t="s">
        <v>93</v>
      </c>
      <c r="C7" s="90">
        <v>300000</v>
      </c>
      <c r="D7" s="90">
        <v>1200000</v>
      </c>
    </row>
    <row r="8" spans="1:4" ht="34" x14ac:dyDescent="0.2">
      <c r="A8" s="89" t="s">
        <v>94</v>
      </c>
      <c r="B8" s="89" t="s">
        <v>95</v>
      </c>
      <c r="C8" s="90">
        <v>500000</v>
      </c>
      <c r="D8" s="90">
        <v>1000000</v>
      </c>
    </row>
    <row r="9" spans="1:4" ht="34" x14ac:dyDescent="0.2">
      <c r="A9" s="89" t="s">
        <v>96</v>
      </c>
      <c r="B9" s="89" t="s">
        <v>97</v>
      </c>
      <c r="C9" s="90">
        <v>333333</v>
      </c>
      <c r="D9" s="90">
        <v>1000000</v>
      </c>
    </row>
    <row r="10" spans="1:4" ht="17" x14ac:dyDescent="0.2">
      <c r="A10" s="89" t="s">
        <v>98</v>
      </c>
      <c r="B10" s="89" t="s">
        <v>97</v>
      </c>
      <c r="C10" s="90">
        <v>166667</v>
      </c>
      <c r="D10" s="90">
        <v>500000</v>
      </c>
    </row>
    <row r="11" spans="1:4" ht="34" x14ac:dyDescent="0.2">
      <c r="A11" s="89" t="s">
        <v>99</v>
      </c>
      <c r="B11" s="89" t="s">
        <v>100</v>
      </c>
      <c r="C11" s="90">
        <v>400000</v>
      </c>
      <c r="D11" s="90">
        <v>400000</v>
      </c>
    </row>
    <row r="12" spans="1:4" ht="17" x14ac:dyDescent="0.2">
      <c r="A12" s="89" t="s">
        <v>101</v>
      </c>
      <c r="B12" s="89" t="s">
        <v>100</v>
      </c>
      <c r="C12" s="90">
        <v>600000</v>
      </c>
      <c r="D12" s="90">
        <v>600000</v>
      </c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2D093-9F7D-6947-AD55-179B43059061}">
  <dimension ref="A1:F9"/>
  <sheetViews>
    <sheetView workbookViewId="0">
      <selection activeCell="J7" sqref="J7"/>
    </sheetView>
  </sheetViews>
  <sheetFormatPr baseColWidth="10" defaultColWidth="8.83203125" defaultRowHeight="16" x14ac:dyDescent="0.2"/>
  <cols>
    <col min="1" max="1" width="9.33203125" style="30" bestFit="1" customWidth="1"/>
    <col min="2" max="2" width="18.83203125" style="30" customWidth="1"/>
    <col min="3" max="3" width="25" style="30" customWidth="1"/>
    <col min="4" max="4" width="15.83203125" style="30" customWidth="1"/>
    <col min="5" max="5" width="11.33203125" style="30" customWidth="1"/>
    <col min="6" max="6" width="16.5" style="30" customWidth="1"/>
    <col min="7" max="16384" width="8.83203125" style="30"/>
  </cols>
  <sheetData>
    <row r="1" spans="1:6" ht="32" x14ac:dyDescent="0.2">
      <c r="A1" s="85" t="s">
        <v>102</v>
      </c>
      <c r="B1" s="85" t="s">
        <v>103</v>
      </c>
      <c r="C1" s="85" t="s">
        <v>104</v>
      </c>
      <c r="D1" s="85" t="s">
        <v>105</v>
      </c>
      <c r="E1" s="85" t="s">
        <v>106</v>
      </c>
      <c r="F1" s="85" t="s">
        <v>107</v>
      </c>
    </row>
    <row r="2" spans="1:6" ht="85" x14ac:dyDescent="0.2">
      <c r="A2" s="89" t="s">
        <v>108</v>
      </c>
      <c r="B2" s="89" t="s">
        <v>109</v>
      </c>
      <c r="C2" s="89" t="s">
        <v>110</v>
      </c>
      <c r="D2" s="89" t="s">
        <v>111</v>
      </c>
      <c r="E2" s="89" t="s">
        <v>112</v>
      </c>
      <c r="F2" s="89" t="s">
        <v>113</v>
      </c>
    </row>
    <row r="3" spans="1:6" ht="68" x14ac:dyDescent="0.2">
      <c r="A3" s="89" t="s">
        <v>108</v>
      </c>
      <c r="B3" s="89" t="s">
        <v>114</v>
      </c>
      <c r="C3" s="89" t="s">
        <v>115</v>
      </c>
      <c r="D3" s="89" t="s">
        <v>116</v>
      </c>
      <c r="E3" s="89" t="s">
        <v>112</v>
      </c>
      <c r="F3" s="89" t="s">
        <v>117</v>
      </c>
    </row>
    <row r="4" spans="1:6" ht="85" x14ac:dyDescent="0.2">
      <c r="A4" s="89" t="s">
        <v>118</v>
      </c>
      <c r="B4" s="89" t="s">
        <v>119</v>
      </c>
      <c r="C4" s="89" t="s">
        <v>120</v>
      </c>
      <c r="D4" s="89" t="s">
        <v>121</v>
      </c>
      <c r="E4" s="89" t="s">
        <v>112</v>
      </c>
      <c r="F4" s="89" t="s">
        <v>122</v>
      </c>
    </row>
    <row r="5" spans="1:6" ht="85" x14ac:dyDescent="0.2">
      <c r="A5" s="89" t="s">
        <v>118</v>
      </c>
      <c r="B5" s="89" t="s">
        <v>123</v>
      </c>
      <c r="C5" s="89" t="s">
        <v>124</v>
      </c>
      <c r="D5" s="89" t="s">
        <v>125</v>
      </c>
      <c r="E5" s="89" t="s">
        <v>126</v>
      </c>
      <c r="F5" s="89" t="s">
        <v>127</v>
      </c>
    </row>
    <row r="6" spans="1:6" ht="68" x14ac:dyDescent="0.2">
      <c r="A6" s="89" t="s">
        <v>128</v>
      </c>
      <c r="B6" s="89" t="s">
        <v>129</v>
      </c>
      <c r="C6" s="89" t="s">
        <v>130</v>
      </c>
      <c r="D6" s="89" t="s">
        <v>131</v>
      </c>
      <c r="E6" s="89" t="s">
        <v>112</v>
      </c>
      <c r="F6" s="89" t="s">
        <v>132</v>
      </c>
    </row>
    <row r="7" spans="1:6" ht="51" x14ac:dyDescent="0.2">
      <c r="A7" s="89" t="s">
        <v>128</v>
      </c>
      <c r="B7" s="89" t="s">
        <v>133</v>
      </c>
      <c r="C7" s="89" t="s">
        <v>134</v>
      </c>
      <c r="D7" s="89" t="s">
        <v>135</v>
      </c>
      <c r="E7" s="89" t="s">
        <v>126</v>
      </c>
      <c r="F7" s="89" t="s">
        <v>136</v>
      </c>
    </row>
    <row r="8" spans="1:6" ht="51" x14ac:dyDescent="0.2">
      <c r="A8" s="89" t="s">
        <v>137</v>
      </c>
      <c r="B8" s="89" t="s">
        <v>138</v>
      </c>
      <c r="C8" s="89" t="s">
        <v>139</v>
      </c>
      <c r="D8" s="89" t="s">
        <v>140</v>
      </c>
      <c r="E8" s="89" t="s">
        <v>126</v>
      </c>
      <c r="F8" s="89" t="s">
        <v>141</v>
      </c>
    </row>
    <row r="9" spans="1:6" ht="68" x14ac:dyDescent="0.2">
      <c r="A9" s="89" t="s">
        <v>137</v>
      </c>
      <c r="B9" s="89" t="s">
        <v>142</v>
      </c>
      <c r="C9" s="89" t="s">
        <v>143</v>
      </c>
      <c r="D9" s="89" t="s">
        <v>144</v>
      </c>
      <c r="E9" s="89" t="s">
        <v>126</v>
      </c>
      <c r="F9" s="89" t="s">
        <v>145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BCBFF-12FD-7F44-B95F-29E416D98624}">
  <dimension ref="A1:E4"/>
  <sheetViews>
    <sheetView workbookViewId="0">
      <selection sqref="A1:E4"/>
    </sheetView>
  </sheetViews>
  <sheetFormatPr baseColWidth="10" defaultRowHeight="16" x14ac:dyDescent="0.2"/>
  <sheetData>
    <row r="1" spans="1:5" ht="48" x14ac:dyDescent="0.2">
      <c r="A1" s="85" t="s">
        <v>146</v>
      </c>
      <c r="B1" s="85" t="s">
        <v>147</v>
      </c>
      <c r="C1" s="85" t="s">
        <v>148</v>
      </c>
      <c r="D1" s="85" t="s">
        <v>149</v>
      </c>
      <c r="E1" s="85" t="s">
        <v>150</v>
      </c>
    </row>
    <row r="2" spans="1:5" ht="136" x14ac:dyDescent="0.2">
      <c r="A2" s="89" t="s">
        <v>151</v>
      </c>
      <c r="B2" s="89" t="s">
        <v>152</v>
      </c>
      <c r="C2" s="89" t="s">
        <v>153</v>
      </c>
      <c r="D2" s="89" t="s">
        <v>154</v>
      </c>
      <c r="E2" s="89" t="s">
        <v>155</v>
      </c>
    </row>
    <row r="3" spans="1:5" ht="153" x14ac:dyDescent="0.2">
      <c r="A3" s="89" t="s">
        <v>156</v>
      </c>
      <c r="B3" s="89" t="s">
        <v>157</v>
      </c>
      <c r="C3" s="89" t="s">
        <v>158</v>
      </c>
      <c r="D3" s="89" t="s">
        <v>159</v>
      </c>
      <c r="E3" s="89" t="s">
        <v>160</v>
      </c>
    </row>
    <row r="4" spans="1:5" ht="153" x14ac:dyDescent="0.2">
      <c r="A4" s="89" t="s">
        <v>161</v>
      </c>
      <c r="B4" s="89" t="s">
        <v>162</v>
      </c>
      <c r="C4" s="89" t="s">
        <v>163</v>
      </c>
      <c r="D4" s="89" t="s">
        <v>164</v>
      </c>
      <c r="E4" s="89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Inversión</vt:lpstr>
      <vt:lpstr>Nómina</vt:lpstr>
      <vt:lpstr>Administración</vt:lpstr>
      <vt:lpstr>Hoja3</vt:lpstr>
      <vt:lpstr>Producción</vt:lpstr>
      <vt:lpstr>Marketing</vt:lpstr>
      <vt:lpstr>I+D</vt:lpstr>
      <vt:lpstr>Hoja5</vt:lpstr>
      <vt:lpstr>Hoja6</vt:lpstr>
      <vt:lpstr>Hoja3!_ftnref5</vt:lpstr>
      <vt:lpstr>Hoja3!_ftnref6</vt:lpstr>
      <vt:lpstr>Hoja3!_ftnref7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july paola hernandez</dc:creator>
  <cp:lastModifiedBy>july paola hernandez</cp:lastModifiedBy>
  <dcterms:created xsi:type="dcterms:W3CDTF">2025-07-26T22:51:10Z</dcterms:created>
  <dcterms:modified xsi:type="dcterms:W3CDTF">2025-09-08T05:51:07Z</dcterms:modified>
</cp:coreProperties>
</file>