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3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1fc240bfc2029bd/Escritorio/Master/Trabajo de grado/"/>
    </mc:Choice>
  </mc:AlternateContent>
  <xr:revisionPtr revIDLastSave="0" documentId="8_{78A7366C-2AB9-42DA-8CE5-78825E361AB0}" xr6:coauthVersionLast="47" xr6:coauthVersionMax="47" xr10:uidLastSave="{00000000-0000-0000-0000-000000000000}"/>
  <bookViews>
    <workbookView xWindow="-120" yWindow="-120" windowWidth="20730" windowHeight="11040" firstSheet="6" activeTab="6" xr2:uid="{761B5D2F-943C-472D-83ED-BBBABC4CA41A}"/>
  </bookViews>
  <sheets>
    <sheet name="Clientes" sheetId="2" r:id="rId1"/>
    <sheet name="Proveedores" sheetId="4" r:id="rId2"/>
    <sheet name="Prioridad" sheetId="3" r:id="rId3"/>
    <sheet name="Costos" sheetId="5" r:id="rId4"/>
    <sheet name="Pedidos" sheetId="6" r:id="rId5"/>
    <sheet name="Resultados_N" sheetId="7" r:id="rId6"/>
    <sheet name="RUTA SIN OPT VS OPTIMIZADA" sheetId="8" r:id="rId7"/>
  </sheets>
  <definedNames>
    <definedName name="_xlnm._FilterDatabase" localSheetId="0" hidden="1">Clientes!$B$1:$H$30</definedName>
    <definedName name="_xlnm._FilterDatabase" localSheetId="1" hidden="1">Proveedores!$B$1:$D$36</definedName>
    <definedName name="_xleta.VLOOKUP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8" l="1"/>
  <c r="F27" i="8"/>
  <c r="F33" i="8" s="1"/>
  <c r="F30" i="8"/>
  <c r="F31" i="8"/>
  <c r="F32" i="8"/>
  <c r="C41" i="8"/>
  <c r="C46" i="8"/>
  <c r="G46" i="8" s="1"/>
  <c r="C47" i="8"/>
  <c r="G47" i="8" s="1"/>
  <c r="C48" i="8"/>
  <c r="G48" i="8" s="1"/>
  <c r="C49" i="8"/>
  <c r="G49" i="8" s="1"/>
  <c r="F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2" i="5"/>
  <c r="C3" i="5"/>
  <c r="F3" i="5" s="1"/>
  <c r="C4" i="5"/>
  <c r="F4" i="5" s="1"/>
  <c r="C5" i="5"/>
  <c r="F5" i="5" s="1"/>
  <c r="C6" i="5"/>
  <c r="F6" i="5" s="1"/>
  <c r="C7" i="5"/>
  <c r="F7" i="5" s="1"/>
  <c r="C8" i="5"/>
  <c r="F8" i="5" s="1"/>
  <c r="C9" i="5"/>
  <c r="F9" i="5" s="1"/>
  <c r="C10" i="5"/>
  <c r="F10" i="5" s="1"/>
  <c r="C11" i="5"/>
  <c r="F11" i="5" s="1"/>
  <c r="C12" i="5"/>
  <c r="F12" i="5" s="1"/>
  <c r="C13" i="5"/>
  <c r="F13" i="5" s="1"/>
  <c r="C14" i="5"/>
  <c r="F14" i="5" s="1"/>
  <c r="C15" i="5"/>
  <c r="F15" i="5" s="1"/>
  <c r="C16" i="5"/>
  <c r="F16" i="5" s="1"/>
  <c r="C17" i="5"/>
  <c r="F17" i="5" s="1"/>
  <c r="C18" i="5"/>
  <c r="F18" i="5" s="1"/>
  <c r="C19" i="5"/>
  <c r="F19" i="5" s="1"/>
  <c r="C20" i="5"/>
  <c r="F20" i="5" s="1"/>
  <c r="C21" i="5"/>
  <c r="F21" i="5" s="1"/>
  <c r="C22" i="5"/>
  <c r="F22" i="5" s="1"/>
  <c r="C23" i="5"/>
  <c r="F23" i="5" s="1"/>
  <c r="C24" i="5"/>
  <c r="F24" i="5" s="1"/>
  <c r="C25" i="5"/>
  <c r="F25" i="5" s="1"/>
  <c r="C26" i="5"/>
  <c r="F26" i="5" s="1"/>
  <c r="C27" i="5"/>
  <c r="F27" i="5" s="1"/>
  <c r="C28" i="5"/>
  <c r="F28" i="5" s="1"/>
  <c r="C29" i="5"/>
  <c r="F29" i="5" s="1"/>
  <c r="C30" i="5"/>
  <c r="F30" i="5" s="1"/>
  <c r="C2" i="5"/>
  <c r="D2" i="6" l="1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D23" i="6"/>
  <c r="D24" i="6"/>
  <c r="B23" i="6"/>
  <c r="B24" i="6"/>
</calcChain>
</file>

<file path=xl/sharedStrings.xml><?xml version="1.0" encoding="utf-8"?>
<sst xmlns="http://schemas.openxmlformats.org/spreadsheetml/2006/main" count="715" uniqueCount="372">
  <si>
    <t>Cliente ID</t>
  </si>
  <si>
    <t>Nombre</t>
  </si>
  <si>
    <t>Latitud</t>
  </si>
  <si>
    <t>Longitud</t>
  </si>
  <si>
    <t>Distancia (km desde Bogotá)</t>
  </si>
  <si>
    <t>Colmenas</t>
  </si>
  <si>
    <t>Frecuencia de compra al año</t>
  </si>
  <si>
    <t>UBICACIÓN</t>
  </si>
  <si>
    <t>C01</t>
  </si>
  <si>
    <t>AGRICOLA NIS SAS</t>
  </si>
  <si>
    <t>6.57942</t>
  </si>
  <si>
    <t>-75.46110</t>
  </si>
  <si>
    <t>Paipa</t>
  </si>
  <si>
    <t>C02</t>
  </si>
  <si>
    <t>AGROPECUARIA E INVERSIONISTA AGUAZUQUE SA</t>
  </si>
  <si>
    <t>4.27625</t>
  </si>
  <si>
    <t>-74.74055</t>
  </si>
  <si>
    <t>Bojacá</t>
  </si>
  <si>
    <t>C03</t>
  </si>
  <si>
    <t>ARLES SAS</t>
  </si>
  <si>
    <t>4.32270</t>
  </si>
  <si>
    <t>-71.70555</t>
  </si>
  <si>
    <t>Puerto Gaitán</t>
  </si>
  <si>
    <t>C04</t>
  </si>
  <si>
    <t>BERRIES VALLEY SAS</t>
  </si>
  <si>
    <t>5.50655</t>
  </si>
  <si>
    <t>-73.70773</t>
  </si>
  <si>
    <t>Cucunubá</t>
  </si>
  <si>
    <t>C05</t>
  </si>
  <si>
    <t>CERRO PRIETO COLOMBIA SAS</t>
  </si>
  <si>
    <t>5.38113</t>
  </si>
  <si>
    <t>-75.08380</t>
  </si>
  <si>
    <t>Riosucio</t>
  </si>
  <si>
    <t>C06</t>
  </si>
  <si>
    <t>CI FLORES DE FUNZA SAS</t>
  </si>
  <si>
    <t>4.50348</t>
  </si>
  <si>
    <t>-74.05244</t>
  </si>
  <si>
    <t>Funza</t>
  </si>
  <si>
    <t>C07</t>
  </si>
  <si>
    <t>CI SABANA BLUES SAS</t>
  </si>
  <si>
    <t>5.71878</t>
  </si>
  <si>
    <t>-73.67776</t>
  </si>
  <si>
    <t>Arcabuco</t>
  </si>
  <si>
    <t>C08</t>
  </si>
  <si>
    <t>CLAUDIA CATALINA RAMIREZ SINDICUE</t>
  </si>
  <si>
    <t>5.92411</t>
  </si>
  <si>
    <t>-72.53980</t>
  </si>
  <si>
    <t>Yopal</t>
  </si>
  <si>
    <t>C09</t>
  </si>
  <si>
    <t>COMPAÑÍA DE LA HACIENDA MISIONES SA</t>
  </si>
  <si>
    <t>4.49799</t>
  </si>
  <si>
    <t>-74.50184</t>
  </si>
  <si>
    <t>El Colegio</t>
  </si>
  <si>
    <t>C10</t>
  </si>
  <si>
    <t>ELITE BLU SAS</t>
  </si>
  <si>
    <t>5.57576</t>
  </si>
  <si>
    <t>-73.17879</t>
  </si>
  <si>
    <t>Sotaquirá</t>
  </si>
  <si>
    <t>C11</t>
  </si>
  <si>
    <t>EXCELLENCE FLOWERS S.A.S.</t>
  </si>
  <si>
    <t>4.31806</t>
  </si>
  <si>
    <t>-74.53308</t>
  </si>
  <si>
    <t>Facatativá</t>
  </si>
  <si>
    <t>C12</t>
  </si>
  <si>
    <t>FANTASY FLOWERS SAS</t>
  </si>
  <si>
    <t>4.93008</t>
  </si>
  <si>
    <t>-74.95303</t>
  </si>
  <si>
    <t>Madrid</t>
  </si>
  <si>
    <t>C13</t>
  </si>
  <si>
    <t>FRAMBASI SAS</t>
  </si>
  <si>
    <t>5.84138</t>
  </si>
  <si>
    <t>-73.48565</t>
  </si>
  <si>
    <t>Chocontá</t>
  </si>
  <si>
    <t>C14</t>
  </si>
  <si>
    <t>FRUTOS DE TENJO SAS</t>
  </si>
  <si>
    <t>4.51443</t>
  </si>
  <si>
    <t>-74.27915</t>
  </si>
  <si>
    <t>Tenjo</t>
  </si>
  <si>
    <t>C15</t>
  </si>
  <si>
    <t>FUNDACION UNIVERSIDAD DE BOGOTA JORGE TADEO LOZANO</t>
  </si>
  <si>
    <t>4.85586</t>
  </si>
  <si>
    <t>-74.13493</t>
  </si>
  <si>
    <t>Chía</t>
  </si>
  <si>
    <t>C16</t>
  </si>
  <si>
    <t>JAIRO JAIME</t>
  </si>
  <si>
    <t>5.34541</t>
  </si>
  <si>
    <t>-72.75229</t>
  </si>
  <si>
    <t>Duitama</t>
  </si>
  <si>
    <t>C17</t>
  </si>
  <si>
    <t>JABURA SAS</t>
  </si>
  <si>
    <t>4.65453</t>
  </si>
  <si>
    <t>-74.19717</t>
  </si>
  <si>
    <t>Bogotá</t>
  </si>
  <si>
    <t>C18</t>
  </si>
  <si>
    <t>OCATI SA</t>
  </si>
  <si>
    <t>5.93232</t>
  </si>
  <si>
    <t>-73.30084</t>
  </si>
  <si>
    <t>Cogua</t>
  </si>
  <si>
    <t>C19</t>
  </si>
  <si>
    <t>PEPSICO ALIMENTOS COLOMBIA LTDA</t>
  </si>
  <si>
    <t>5.61900</t>
  </si>
  <si>
    <t>-73.89966</t>
  </si>
  <si>
    <t>Toca</t>
  </si>
  <si>
    <t>C20</t>
  </si>
  <si>
    <t>RESERVA NATURAL EL GLOBLO SAS</t>
  </si>
  <si>
    <t>5.62712</t>
  </si>
  <si>
    <t>-75.60118</t>
  </si>
  <si>
    <t>Támesis</t>
  </si>
  <si>
    <t>C21</t>
  </si>
  <si>
    <t>TERRASOS SAS</t>
  </si>
  <si>
    <t>3.20821</t>
  </si>
  <si>
    <t>-73.89835</t>
  </si>
  <si>
    <t>San Martín</t>
  </si>
  <si>
    <t>C22</t>
  </si>
  <si>
    <t>1.332314</t>
  </si>
  <si>
    <t>-73.77582</t>
  </si>
  <si>
    <t>Valledupar</t>
  </si>
  <si>
    <t>C23</t>
  </si>
  <si>
    <t>THE ELITE FLOWER SAS CI</t>
  </si>
  <si>
    <t>4.69723</t>
  </si>
  <si>
    <t>-74.32500</t>
  </si>
  <si>
    <t>C24</t>
  </si>
  <si>
    <t>UBEES INC SUCURSAL COLOMBIA</t>
  </si>
  <si>
    <t>5.36620</t>
  </si>
  <si>
    <t>-75.39963</t>
  </si>
  <si>
    <t>Manizales</t>
  </si>
  <si>
    <t>C25</t>
  </si>
  <si>
    <t>VISIÓN INTEGRAL E INNOVACIÓN VI2 SAS</t>
  </si>
  <si>
    <t>5.45993</t>
  </si>
  <si>
    <t>-73.15394</t>
  </si>
  <si>
    <t>C26</t>
  </si>
  <si>
    <t>ANDINA BERRIES</t>
  </si>
  <si>
    <t>C27</t>
  </si>
  <si>
    <t>SOCIEDAD OPERADORA DE PROYECTOS</t>
  </si>
  <si>
    <t>4.96286</t>
  </si>
  <si>
    <t>-73.84459</t>
  </si>
  <si>
    <t>Guasca</t>
  </si>
  <si>
    <t>C28</t>
  </si>
  <si>
    <t>5.80670</t>
  </si>
  <si>
    <t>-74.60516</t>
  </si>
  <si>
    <t>Zipaquirá</t>
  </si>
  <si>
    <t>C29</t>
  </si>
  <si>
    <t>MACU FRUIT SAS</t>
  </si>
  <si>
    <t>5.22298</t>
  </si>
  <si>
    <t>-74.50708</t>
  </si>
  <si>
    <t>Mariquita</t>
  </si>
  <si>
    <t>ID</t>
  </si>
  <si>
    <t>Tipo (Técnico/Insumos/Biológico)</t>
  </si>
  <si>
    <t>P01</t>
  </si>
  <si>
    <t>CARLOS ALBERTO RINCON PUERTO</t>
  </si>
  <si>
    <t>Técnico</t>
  </si>
  <si>
    <t>6.58337</t>
  </si>
  <si>
    <t>-75.44043</t>
  </si>
  <si>
    <t>P02</t>
  </si>
  <si>
    <t>EDGAR ALBERTO DUQUE</t>
  </si>
  <si>
    <t>4.02164</t>
  </si>
  <si>
    <t>-74.71095</t>
  </si>
  <si>
    <t>P03</t>
  </si>
  <si>
    <t>GEOVANNI HERNANDEZ</t>
  </si>
  <si>
    <t>5.32220</t>
  </si>
  <si>
    <t>-73.99742</t>
  </si>
  <si>
    <t>P04</t>
  </si>
  <si>
    <t>HECTOR MARQUEZ MECANICO</t>
  </si>
  <si>
    <t>Soacha</t>
  </si>
  <si>
    <t>5.44553</t>
  </si>
  <si>
    <t>-73.55619</t>
  </si>
  <si>
    <t>P05</t>
  </si>
  <si>
    <t>JAVIER MARTINEZ DAZA</t>
  </si>
  <si>
    <t>1.467713</t>
  </si>
  <si>
    <t>-73.59623</t>
  </si>
  <si>
    <t>P06</t>
  </si>
  <si>
    <t>JOSÉ GUILLERMO GARCÍA MARTÍNEZ</t>
  </si>
  <si>
    <t>4.34542</t>
  </si>
  <si>
    <t>-74.10293</t>
  </si>
  <si>
    <t>P07</t>
  </si>
  <si>
    <t>JUAN DAVID GÓMEZ ZULUAGA</t>
  </si>
  <si>
    <t>5.80419</t>
  </si>
  <si>
    <t>-73.13074</t>
  </si>
  <si>
    <t>P08</t>
  </si>
  <si>
    <t>JUAN MANUEL QUIÑONEZ</t>
  </si>
  <si>
    <t>5.01269</t>
  </si>
  <si>
    <t>-73.59848</t>
  </si>
  <si>
    <t>P09</t>
  </si>
  <si>
    <t>MAURICIO MONTOYA PIEDRAHITA</t>
  </si>
  <si>
    <t>Medellín</t>
  </si>
  <si>
    <t>4.56233</t>
  </si>
  <si>
    <t>-74.18919</t>
  </si>
  <si>
    <t>P10</t>
  </si>
  <si>
    <t>OSCAR JULIAN DUQUE PUENTES</t>
  </si>
  <si>
    <t>4.64644</t>
  </si>
  <si>
    <t>-74.70184</t>
  </si>
  <si>
    <t>P11</t>
  </si>
  <si>
    <t>RESERVA BURITICÁ</t>
  </si>
  <si>
    <t>Antioquia</t>
  </si>
  <si>
    <t>4.93854</t>
  </si>
  <si>
    <t>-74.30351</t>
  </si>
  <si>
    <t>P12</t>
  </si>
  <si>
    <t>SERGIO IVAN RODRIGUEZ BARRETO</t>
  </si>
  <si>
    <t>Pesca</t>
  </si>
  <si>
    <t>4.77101</t>
  </si>
  <si>
    <t>-74.02697</t>
  </si>
  <si>
    <t>P13</t>
  </si>
  <si>
    <t>WALTER ANDRES GARCÍA SUABITA</t>
  </si>
  <si>
    <t>4.00379</t>
  </si>
  <si>
    <t>-74.58336</t>
  </si>
  <si>
    <t>P14</t>
  </si>
  <si>
    <t>AGROINDUSTRIA LA MIEL S.A.S</t>
  </si>
  <si>
    <t>Insumos</t>
  </si>
  <si>
    <t>4.71120</t>
  </si>
  <si>
    <t>-74.79944</t>
  </si>
  <si>
    <t>P15</t>
  </si>
  <si>
    <t>ALMACEN TODO AGRO</t>
  </si>
  <si>
    <t>4.76281</t>
  </si>
  <si>
    <t>-74.44697</t>
  </si>
  <si>
    <t>P16</t>
  </si>
  <si>
    <t>ALVARO FABIAN ALFONSO</t>
  </si>
  <si>
    <t>4.72982</t>
  </si>
  <si>
    <t>-74.41240</t>
  </si>
  <si>
    <t>P17</t>
  </si>
  <si>
    <t>APIMONTES - COMERCIALIZADORA DE PRODUCTOS APÍCOLAS MONTES DE MARÍA</t>
  </si>
  <si>
    <t>4.74126</t>
  </si>
  <si>
    <t>-74.43977</t>
  </si>
  <si>
    <t>P18</t>
  </si>
  <si>
    <t>APPITECH SAS</t>
  </si>
  <si>
    <t>4.86628</t>
  </si>
  <si>
    <t>-74.50898</t>
  </si>
  <si>
    <t>P19</t>
  </si>
  <si>
    <t>BEELA APICULTURA SAS</t>
  </si>
  <si>
    <t>4.79574</t>
  </si>
  <si>
    <t>-74.49051</t>
  </si>
  <si>
    <t>P20</t>
  </si>
  <si>
    <t>COMAPIS SAS</t>
  </si>
  <si>
    <t>4.04320</t>
  </si>
  <si>
    <t>-74.32259</t>
  </si>
  <si>
    <t>P22</t>
  </si>
  <si>
    <t>COMPAÑÍA CAMPO COLOMBIA SAS</t>
  </si>
  <si>
    <t>La Mesa</t>
  </si>
  <si>
    <t>1.459647</t>
  </si>
  <si>
    <t>-73.43054</t>
  </si>
  <si>
    <t>P23</t>
  </si>
  <si>
    <t>CONSULTORA Y COMERCIALIZADORA APÍCOLA VICTORIUS</t>
  </si>
  <si>
    <t>4.68197</t>
  </si>
  <si>
    <t>-74.49008</t>
  </si>
  <si>
    <t>P24</t>
  </si>
  <si>
    <t>EL JARDÍN DE LAS ABEJAS SAS</t>
  </si>
  <si>
    <t>4.23776</t>
  </si>
  <si>
    <t>-74.37978</t>
  </si>
  <si>
    <t>P25</t>
  </si>
  <si>
    <t>EL SURTIDOR CAVIRI Y CIA SAS</t>
  </si>
  <si>
    <t>P26</t>
  </si>
  <si>
    <t>FABIO DIAZGRANADOS</t>
  </si>
  <si>
    <t>5.43627</t>
  </si>
  <si>
    <t>-73.50074</t>
  </si>
  <si>
    <t>P27</t>
  </si>
  <si>
    <t>FABIO RUIZ</t>
  </si>
  <si>
    <t>6.61406</t>
  </si>
  <si>
    <t>-75.85299</t>
  </si>
  <si>
    <t>P28</t>
  </si>
  <si>
    <t>HOMECENTER</t>
  </si>
  <si>
    <t>4.19254</t>
  </si>
  <si>
    <t>-74.19953</t>
  </si>
  <si>
    <t>P30</t>
  </si>
  <si>
    <t>MAKRO SUPERMAYORISTA SAS</t>
  </si>
  <si>
    <t>Tunja</t>
  </si>
  <si>
    <t>4.32177</t>
  </si>
  <si>
    <t>-74.29638</t>
  </si>
  <si>
    <t>P32</t>
  </si>
  <si>
    <t>MERCADO ZAPATOCA SA</t>
  </si>
  <si>
    <t>6.06726</t>
  </si>
  <si>
    <t>-75.27094</t>
  </si>
  <si>
    <t>P33</t>
  </si>
  <si>
    <t>TRAMONTINA COLOMBIA SAS</t>
  </si>
  <si>
    <t>5.49691</t>
  </si>
  <si>
    <t>-73.52906</t>
  </si>
  <si>
    <t>P34</t>
  </si>
  <si>
    <t>YANETH LOPEZ SABOGAL</t>
  </si>
  <si>
    <t>Ráquira</t>
  </si>
  <si>
    <t>4.92927</t>
  </si>
  <si>
    <t>-74.45653</t>
  </si>
  <si>
    <t>P36</t>
  </si>
  <si>
    <t>APICOLA LA REALEZA LEONIDAS FONSECA</t>
  </si>
  <si>
    <t>Biológico</t>
  </si>
  <si>
    <t>4.98396</t>
  </si>
  <si>
    <t>-74.25502</t>
  </si>
  <si>
    <t>P37</t>
  </si>
  <si>
    <t>BLANCA HELENA LOTA ANGEL</t>
  </si>
  <si>
    <t>Gachancipá</t>
  </si>
  <si>
    <t>5.57919</t>
  </si>
  <si>
    <t>-73.45995</t>
  </si>
  <si>
    <t>P38</t>
  </si>
  <si>
    <t>WILLIAM ERNESTO PULIDO REYES</t>
  </si>
  <si>
    <t>Nuevo Colón</t>
  </si>
  <si>
    <t>5.35248</t>
  </si>
  <si>
    <t>-73.64307</t>
  </si>
  <si>
    <t>P39</t>
  </si>
  <si>
    <t>YAIR ORTEGÓN</t>
  </si>
  <si>
    <t>5.43930</t>
  </si>
  <si>
    <t>-73.26471</t>
  </si>
  <si>
    <t>Identificación cliente</t>
  </si>
  <si>
    <t>EMPRESA</t>
  </si>
  <si>
    <t>IMPORTANCIA</t>
  </si>
  <si>
    <t>Baja</t>
  </si>
  <si>
    <t>Alta</t>
  </si>
  <si>
    <t>Media</t>
  </si>
  <si>
    <t xml:space="preserve"> Valor rodamiento ($900 por kilometro)</t>
  </si>
  <si>
    <t xml:space="preserve"> Valor gasolina </t>
  </si>
  <si>
    <t>Valor peajes</t>
  </si>
  <si>
    <t>Costo total operativo</t>
  </si>
  <si>
    <t>Parámetro</t>
  </si>
  <si>
    <t>Valor</t>
  </si>
  <si>
    <t>ColmenasPorHora</t>
  </si>
  <si>
    <t>Tiempo máximo servicio al día x horas</t>
  </si>
  <si>
    <t>Nombre Cliente</t>
  </si>
  <si>
    <t>Fecha de Servicio</t>
  </si>
  <si>
    <t>Prioridad</t>
  </si>
  <si>
    <t>Instructivo</t>
  </si>
  <si>
    <t>1. Por favor ingrese en la columna A los pedidos de sus clientes bajo el codigo de identificación que esta en la pestaña "Clientes" debe ser el mismo</t>
  </si>
  <si>
    <t>2. El excel automaticamente generara el nombre y prioridad del cliente no modificar ninguna celda de las columnas B y D</t>
  </si>
  <si>
    <t>3. Insertar las fechas de servicio por cada cliente de manera manual</t>
  </si>
  <si>
    <t>4. Dar click en el boton "RUTEO" y dirigirse a la pestaña resultados</t>
  </si>
  <si>
    <t>5. Cuando quiera volver a hacer sus pedidos de click en el boton "REINICIAR"</t>
  </si>
  <si>
    <t>Cliente</t>
  </si>
  <si>
    <t>Proveedor Insumo</t>
  </si>
  <si>
    <t>Proveedor Biologico</t>
  </si>
  <si>
    <t>Proveedor Tecnico</t>
  </si>
  <si>
    <t>Días de servicio</t>
  </si>
  <si>
    <t>Horas de servicio</t>
  </si>
  <si>
    <t>Distancia</t>
  </si>
  <si>
    <t>Ruta</t>
  </si>
  <si>
    <t>Valor rodamiento</t>
  </si>
  <si>
    <t>Valor gasolina</t>
  </si>
  <si>
    <t>Valor peaje</t>
  </si>
  <si>
    <t>Valor hospedaje</t>
  </si>
  <si>
    <t>Valor costo operativo</t>
  </si>
  <si>
    <t>Costo total</t>
  </si>
  <si>
    <t>25/03/25</t>
  </si>
  <si>
    <t>Bogot‡ -&gt; Tenjo</t>
  </si>
  <si>
    <t>Bogot‡ -&gt; Bojacá</t>
  </si>
  <si>
    <t>Bogot‡ -&gt; Cucunubá</t>
  </si>
  <si>
    <t>Bogot‡ -&gt; Madrid</t>
  </si>
  <si>
    <t>Bogot‡ -&gt; Támesis</t>
  </si>
  <si>
    <t>ATENCIÓN</t>
  </si>
  <si>
    <t>Por favor dar click una sola vez en el boton limpiar y dirigirse a la pestaña de Pedidos para iniciar nuevamente la optimización.</t>
  </si>
  <si>
    <t>RUTA SIN OPTIMIZAR</t>
  </si>
  <si>
    <t>RUTA OPTIMIZADA</t>
  </si>
  <si>
    <t>Ruta 1</t>
  </si>
  <si>
    <t>Punto</t>
  </si>
  <si>
    <t>Dirección</t>
  </si>
  <si>
    <t>Inicio</t>
  </si>
  <si>
    <t>Carrera 7 #10-30, Bogotá, Colombia</t>
  </si>
  <si>
    <t>Cliente 1</t>
  </si>
  <si>
    <t>Tenjo,Cundinamarca,Colombia</t>
  </si>
  <si>
    <t>Fin</t>
  </si>
  <si>
    <t>Distancia (km)</t>
  </si>
  <si>
    <t>Tiempo (min)</t>
  </si>
  <si>
    <t>Dias</t>
  </si>
  <si>
    <t>Costo</t>
  </si>
  <si>
    <t>Ruta 2</t>
  </si>
  <si>
    <t>Cliente 2</t>
  </si>
  <si>
    <t>Bojacá,Cundinamarca,Colombia</t>
  </si>
  <si>
    <t>Ruta 3</t>
  </si>
  <si>
    <t>Cliente 3</t>
  </si>
  <si>
    <t>Cucunubá,Cundinamarca,Colombia</t>
  </si>
  <si>
    <t>Cliente 4</t>
  </si>
  <si>
    <t>Madrid,Cundinamarca,Colombia</t>
  </si>
  <si>
    <t>Cliente 5</t>
  </si>
  <si>
    <t>Támesis,Antioquia,Colombia</t>
  </si>
  <si>
    <t>Ruta 4</t>
  </si>
  <si>
    <t>Ruta 5</t>
  </si>
  <si>
    <t xml:space="preserve">Dias </t>
  </si>
  <si>
    <t>5 RUTAS DIFERENTES</t>
  </si>
  <si>
    <t>3 RUTAS DIFERENTES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</si>
</sst>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00,000"/>
    <numFmt numFmtId="166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9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/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3" borderId="1" xfId="0" applyFont="1" applyFill="1" applyBorder="1"/>
    <xf numFmtId="0" fontId="4" fillId="0" borderId="0" xfId="0" applyFont="1"/>
    <xf numFmtId="165" fontId="4" fillId="0" borderId="0" xfId="0" applyNumberFormat="1" applyFont="1"/>
    <xf numFmtId="165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/>
    <xf numFmtId="0" fontId="4" fillId="3" borderId="2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center"/>
    </xf>
    <xf numFmtId="0" fontId="4" fillId="4" borderId="1" xfId="0" applyFont="1" applyFill="1" applyBorder="1"/>
    <xf numFmtId="0" fontId="0" fillId="4" borderId="1" xfId="0" applyFill="1" applyBorder="1"/>
    <xf numFmtId="49" fontId="0" fillId="4" borderId="1" xfId="0" applyNumberFormat="1" applyFill="1" applyBorder="1"/>
    <xf numFmtId="0" fontId="5" fillId="4" borderId="1" xfId="0" applyFont="1" applyFill="1" applyBorder="1"/>
    <xf numFmtId="1" fontId="4" fillId="0" borderId="2" xfId="0" applyNumberFormat="1" applyFont="1" applyBorder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6" fillId="0" borderId="0" xfId="0" applyFont="1" applyAlignment="1">
      <alignment horizontal="left" wrapText="1"/>
    </xf>
    <xf numFmtId="3" fontId="0" fillId="0" borderId="0" xfId="0" applyNumberForma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5" borderId="4" xfId="0" applyFont="1" applyFill="1" applyBorder="1"/>
    <xf numFmtId="0" fontId="4" fillId="4" borderId="1" xfId="0" applyFont="1" applyFill="1" applyBorder="1" applyAlignment="1">
      <alignment wrapText="1"/>
    </xf>
    <xf numFmtId="166" fontId="0" fillId="0" borderId="0" xfId="0" applyNumberFormat="1"/>
    <xf numFmtId="166" fontId="0" fillId="5" borderId="1" xfId="1" applyNumberFormat="1" applyFont="1" applyFill="1" applyBorder="1"/>
    <xf numFmtId="166" fontId="0" fillId="0" borderId="1" xfId="1" applyNumberFormat="1" applyFont="1" applyBorder="1"/>
    <xf numFmtId="0" fontId="0" fillId="5" borderId="1" xfId="0" applyFill="1" applyBorder="1"/>
    <xf numFmtId="1" fontId="4" fillId="0" borderId="1" xfId="0" applyNumberFormat="1" applyFont="1" applyBorder="1"/>
    <xf numFmtId="0" fontId="0" fillId="0" borderId="0" xfId="0" applyAlignment="1">
      <alignment vertical="center"/>
    </xf>
    <xf numFmtId="0" fontId="0" fillId="0" borderId="16" xfId="0" applyBorder="1"/>
    <xf numFmtId="165" fontId="2" fillId="2" borderId="1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1</xdr:row>
          <xdr:rowOff>161925</xdr:rowOff>
        </xdr:from>
        <xdr:to>
          <xdr:col>6</xdr:col>
          <xdr:colOff>238125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RUTEO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1</xdr:row>
          <xdr:rowOff>171450</xdr:rowOff>
        </xdr:from>
        <xdr:to>
          <xdr:col>8</xdr:col>
          <xdr:colOff>133350</xdr:colOff>
          <xdr:row>3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REINICIAR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619125</xdr:colOff>
          <xdr:row>1</xdr:row>
          <xdr:rowOff>66675</xdr:rowOff>
        </xdr:from>
        <xdr:to>
          <xdr:col>17</xdr:col>
          <xdr:colOff>142875</xdr:colOff>
          <xdr:row>3</xdr:row>
          <xdr:rowOff>142875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0</xdr:rowOff>
    </xdr:from>
    <xdr:to>
      <xdr:col>2</xdr:col>
      <xdr:colOff>2133600</xdr:colOff>
      <xdr:row>75</xdr:row>
      <xdr:rowOff>24509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F68153-D8FB-615E-6FAF-B18C929F3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715500"/>
          <a:ext cx="3829050" cy="45965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3</xdr:col>
      <xdr:colOff>342</xdr:colOff>
      <xdr:row>88</xdr:row>
      <xdr:rowOff>152399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C4572E-5120-A40B-8AD2-4B0EE84EA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4478000"/>
          <a:ext cx="3857967" cy="243839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90</xdr:row>
      <xdr:rowOff>0</xdr:rowOff>
    </xdr:from>
    <xdr:to>
      <xdr:col>2</xdr:col>
      <xdr:colOff>2126279</xdr:colOff>
      <xdr:row>111</xdr:row>
      <xdr:rowOff>171450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A61CE93-E041-51E8-FBC9-9D589D688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7145000"/>
          <a:ext cx="3821728" cy="4171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1</xdr:rowOff>
    </xdr:from>
    <xdr:to>
      <xdr:col>3</xdr:col>
      <xdr:colOff>0</xdr:colOff>
      <xdr:row>127</xdr:row>
      <xdr:rowOff>153725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51B2424-79D0-9600-1E39-4E8D0AC14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1526501"/>
          <a:ext cx="3857625" cy="282072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129</xdr:row>
      <xdr:rowOff>0</xdr:rowOff>
    </xdr:from>
    <xdr:to>
      <xdr:col>2</xdr:col>
      <xdr:colOff>2118945</xdr:colOff>
      <xdr:row>143</xdr:row>
      <xdr:rowOff>123825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370ABFB-A050-BEBC-E8FA-151B4959A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" y="24574500"/>
          <a:ext cx="3814394" cy="2790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10</xdr:col>
      <xdr:colOff>456753</xdr:colOff>
      <xdr:row>111</xdr:row>
      <xdr:rowOff>180975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52BB180-9201-2B93-59FC-27DF9C20F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19625" y="17145000"/>
          <a:ext cx="6819453" cy="41814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51</xdr:row>
      <xdr:rowOff>0</xdr:rowOff>
    </xdr:from>
    <xdr:to>
      <xdr:col>6</xdr:col>
      <xdr:colOff>514350</xdr:colOff>
      <xdr:row>75</xdr:row>
      <xdr:rowOff>24509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9CBED11-E827-4E2E-9546-3DAD9B1BA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9625" y="9715500"/>
          <a:ext cx="3829050" cy="4596509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6</xdr:col>
      <xdr:colOff>543267</xdr:colOff>
      <xdr:row>88</xdr:row>
      <xdr:rowOff>152399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3B1D842-C2A8-4137-AE04-5880F0DFD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9625" y="14478000"/>
          <a:ext cx="3857967" cy="2438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22C11-96F5-48C1-BB7C-893817DB96CF}">
  <sheetPr codeName="Hoja3"/>
  <dimension ref="A1:H36"/>
  <sheetViews>
    <sheetView showGridLines="0" topLeftCell="B1" workbookViewId="0">
      <selection activeCell="E9" sqref="E9"/>
    </sheetView>
  </sheetViews>
  <sheetFormatPr defaultColWidth="9.140625" defaultRowHeight="15"/>
  <cols>
    <col min="1" max="1" width="16.42578125" customWidth="1"/>
    <col min="2" max="2" width="57.85546875" customWidth="1"/>
    <col min="3" max="3" width="21" style="12" customWidth="1"/>
    <col min="4" max="5" width="21" customWidth="1"/>
    <col min="6" max="6" width="14.42578125" customWidth="1"/>
    <col min="7" max="7" width="26.42578125" customWidth="1"/>
    <col min="8" max="8" width="19.140625" customWidth="1"/>
  </cols>
  <sheetData>
    <row r="1" spans="1:8" ht="30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4" t="s">
        <v>8</v>
      </c>
      <c r="B2" s="5" t="s">
        <v>9</v>
      </c>
      <c r="C2" s="6" t="s">
        <v>10</v>
      </c>
      <c r="D2" s="6" t="s">
        <v>11</v>
      </c>
      <c r="E2" s="7">
        <v>120</v>
      </c>
      <c r="F2" s="7">
        <v>15</v>
      </c>
      <c r="G2" s="7">
        <v>1</v>
      </c>
      <c r="H2" s="8" t="s">
        <v>12</v>
      </c>
    </row>
    <row r="3" spans="1:8">
      <c r="A3" s="4" t="s">
        <v>13</v>
      </c>
      <c r="B3" s="5" t="s">
        <v>14</v>
      </c>
      <c r="C3" s="6" t="s">
        <v>15</v>
      </c>
      <c r="D3" s="6" t="s">
        <v>16</v>
      </c>
      <c r="E3" s="7">
        <v>82</v>
      </c>
      <c r="F3" s="7">
        <v>200</v>
      </c>
      <c r="G3" s="7">
        <v>12</v>
      </c>
      <c r="H3" s="8" t="s">
        <v>17</v>
      </c>
    </row>
    <row r="4" spans="1:8">
      <c r="A4" s="4" t="s">
        <v>18</v>
      </c>
      <c r="B4" s="5" t="s">
        <v>19</v>
      </c>
      <c r="C4" s="6" t="s">
        <v>20</v>
      </c>
      <c r="D4" s="6" t="s">
        <v>21</v>
      </c>
      <c r="E4" s="7">
        <v>312</v>
      </c>
      <c r="F4" s="7">
        <v>35</v>
      </c>
      <c r="G4" s="7">
        <v>1</v>
      </c>
      <c r="H4" s="8" t="s">
        <v>22</v>
      </c>
    </row>
    <row r="5" spans="1:8">
      <c r="A5" s="4" t="s">
        <v>23</v>
      </c>
      <c r="B5" s="5" t="s">
        <v>24</v>
      </c>
      <c r="C5" s="6" t="s">
        <v>25</v>
      </c>
      <c r="D5" s="6" t="s">
        <v>26</v>
      </c>
      <c r="E5" s="7">
        <v>192</v>
      </c>
      <c r="F5" s="7">
        <v>25</v>
      </c>
      <c r="G5" s="7">
        <v>1</v>
      </c>
      <c r="H5" s="8" t="s">
        <v>27</v>
      </c>
    </row>
    <row r="6" spans="1:8">
      <c r="A6" s="4" t="s">
        <v>28</v>
      </c>
      <c r="B6" s="5" t="s">
        <v>29</v>
      </c>
      <c r="C6" s="6" t="s">
        <v>30</v>
      </c>
      <c r="D6" s="6" t="s">
        <v>31</v>
      </c>
      <c r="E6" s="7">
        <v>389</v>
      </c>
      <c r="F6" s="7">
        <v>80</v>
      </c>
      <c r="G6" s="7">
        <v>1</v>
      </c>
      <c r="H6" s="8" t="s">
        <v>32</v>
      </c>
    </row>
    <row r="7" spans="1:8">
      <c r="A7" s="4" t="s">
        <v>33</v>
      </c>
      <c r="B7" s="5" t="s">
        <v>34</v>
      </c>
      <c r="C7" s="6" t="s">
        <v>35</v>
      </c>
      <c r="D7" s="6" t="s">
        <v>36</v>
      </c>
      <c r="E7" s="7">
        <v>60</v>
      </c>
      <c r="F7" s="7">
        <v>35</v>
      </c>
      <c r="G7" s="7">
        <v>12</v>
      </c>
      <c r="H7" s="8" t="s">
        <v>37</v>
      </c>
    </row>
    <row r="8" spans="1:8">
      <c r="A8" s="4" t="s">
        <v>38</v>
      </c>
      <c r="B8" s="5" t="s">
        <v>39</v>
      </c>
      <c r="C8" s="6" t="s">
        <v>40</v>
      </c>
      <c r="D8" s="6" t="s">
        <v>41</v>
      </c>
      <c r="E8" s="7">
        <v>376</v>
      </c>
      <c r="F8" s="7">
        <v>35</v>
      </c>
      <c r="G8" s="7">
        <v>12</v>
      </c>
      <c r="H8" s="8" t="s">
        <v>42</v>
      </c>
    </row>
    <row r="9" spans="1:8">
      <c r="A9" s="4" t="s">
        <v>43</v>
      </c>
      <c r="B9" s="5" t="s">
        <v>44</v>
      </c>
      <c r="C9" s="6" t="s">
        <v>45</v>
      </c>
      <c r="D9" s="6" t="s">
        <v>46</v>
      </c>
      <c r="E9" s="7">
        <v>682</v>
      </c>
      <c r="F9" s="7">
        <v>60</v>
      </c>
      <c r="G9" s="7">
        <v>1</v>
      </c>
      <c r="H9" s="8" t="s">
        <v>47</v>
      </c>
    </row>
    <row r="10" spans="1:8">
      <c r="A10" s="4" t="s">
        <v>48</v>
      </c>
      <c r="B10" s="9" t="s">
        <v>49</v>
      </c>
      <c r="C10" s="6" t="s">
        <v>50</v>
      </c>
      <c r="D10" s="6" t="s">
        <v>51</v>
      </c>
      <c r="E10" s="7">
        <v>140</v>
      </c>
      <c r="F10" s="7">
        <v>25</v>
      </c>
      <c r="G10" s="7">
        <v>12</v>
      </c>
      <c r="H10" s="8" t="s">
        <v>52</v>
      </c>
    </row>
    <row r="11" spans="1:8">
      <c r="A11" s="4" t="s">
        <v>53</v>
      </c>
      <c r="B11" s="5" t="s">
        <v>54</v>
      </c>
      <c r="C11" s="6" t="s">
        <v>55</v>
      </c>
      <c r="D11" s="6" t="s">
        <v>56</v>
      </c>
      <c r="E11" s="7">
        <v>365</v>
      </c>
      <c r="F11" s="7">
        <v>240</v>
      </c>
      <c r="G11" s="7">
        <v>12</v>
      </c>
      <c r="H11" s="8" t="s">
        <v>57</v>
      </c>
    </row>
    <row r="12" spans="1:8">
      <c r="A12" s="4" t="s">
        <v>58</v>
      </c>
      <c r="B12" s="5" t="s">
        <v>59</v>
      </c>
      <c r="C12" s="6" t="s">
        <v>60</v>
      </c>
      <c r="D12" s="6" t="s">
        <v>61</v>
      </c>
      <c r="E12" s="7">
        <v>97</v>
      </c>
      <c r="F12" s="7">
        <v>35</v>
      </c>
      <c r="G12" s="7">
        <v>1</v>
      </c>
      <c r="H12" s="8" t="s">
        <v>62</v>
      </c>
    </row>
    <row r="13" spans="1:8">
      <c r="A13" s="4" t="s">
        <v>63</v>
      </c>
      <c r="B13" s="5" t="s">
        <v>64</v>
      </c>
      <c r="C13" s="6" t="s">
        <v>65</v>
      </c>
      <c r="D13" s="6" t="s">
        <v>66</v>
      </c>
      <c r="E13" s="7">
        <v>95</v>
      </c>
      <c r="F13" s="7">
        <v>22</v>
      </c>
      <c r="G13" s="7">
        <v>6</v>
      </c>
      <c r="H13" s="8" t="s">
        <v>67</v>
      </c>
    </row>
    <row r="14" spans="1:8">
      <c r="A14" s="4" t="s">
        <v>68</v>
      </c>
      <c r="B14" s="5" t="s">
        <v>69</v>
      </c>
      <c r="C14" s="6" t="s">
        <v>70</v>
      </c>
      <c r="D14" s="6" t="s">
        <v>71</v>
      </c>
      <c r="E14" s="7">
        <v>178</v>
      </c>
      <c r="F14" s="7">
        <v>16</v>
      </c>
      <c r="G14" s="7">
        <v>12</v>
      </c>
      <c r="H14" s="8" t="s">
        <v>72</v>
      </c>
    </row>
    <row r="15" spans="1:8">
      <c r="A15" s="4" t="s">
        <v>73</v>
      </c>
      <c r="B15" s="5" t="s">
        <v>74</v>
      </c>
      <c r="C15" s="6" t="s">
        <v>75</v>
      </c>
      <c r="D15" s="6" t="s">
        <v>76</v>
      </c>
      <c r="E15" s="7">
        <v>66</v>
      </c>
      <c r="F15" s="7">
        <v>12</v>
      </c>
      <c r="G15" s="7">
        <v>12</v>
      </c>
      <c r="H15" s="8" t="s">
        <v>77</v>
      </c>
    </row>
    <row r="16" spans="1:8">
      <c r="A16" s="4" t="s">
        <v>78</v>
      </c>
      <c r="B16" s="5" t="s">
        <v>79</v>
      </c>
      <c r="C16" s="6" t="s">
        <v>80</v>
      </c>
      <c r="D16" s="6" t="s">
        <v>81</v>
      </c>
      <c r="E16" s="7">
        <v>61</v>
      </c>
      <c r="F16" s="7">
        <v>7</v>
      </c>
      <c r="G16" s="7">
        <v>12</v>
      </c>
      <c r="H16" s="8" t="s">
        <v>82</v>
      </c>
    </row>
    <row r="17" spans="1:8">
      <c r="A17" s="4" t="s">
        <v>83</v>
      </c>
      <c r="B17" s="5" t="s">
        <v>84</v>
      </c>
      <c r="C17" s="6" t="s">
        <v>85</v>
      </c>
      <c r="D17" s="6" t="s">
        <v>86</v>
      </c>
      <c r="E17" s="7">
        <v>421</v>
      </c>
      <c r="F17" s="7">
        <v>10</v>
      </c>
      <c r="G17" s="7">
        <v>4</v>
      </c>
      <c r="H17" s="8" t="s">
        <v>87</v>
      </c>
    </row>
    <row r="18" spans="1:8">
      <c r="A18" s="4" t="s">
        <v>88</v>
      </c>
      <c r="B18" s="5" t="s">
        <v>89</v>
      </c>
      <c r="C18" s="6" t="s">
        <v>90</v>
      </c>
      <c r="D18" s="6" t="s">
        <v>91</v>
      </c>
      <c r="E18" s="7">
        <v>38</v>
      </c>
      <c r="F18" s="7">
        <v>15</v>
      </c>
      <c r="G18" s="7">
        <v>4</v>
      </c>
      <c r="H18" s="8" t="s">
        <v>92</v>
      </c>
    </row>
    <row r="19" spans="1:8">
      <c r="A19" s="4" t="s">
        <v>93</v>
      </c>
      <c r="B19" s="5" t="s">
        <v>94</v>
      </c>
      <c r="C19" s="6" t="s">
        <v>95</v>
      </c>
      <c r="D19" s="6" t="s">
        <v>96</v>
      </c>
      <c r="E19" s="7">
        <v>120</v>
      </c>
      <c r="F19" s="7">
        <v>25</v>
      </c>
      <c r="G19" s="7">
        <v>12</v>
      </c>
      <c r="H19" s="8" t="s">
        <v>97</v>
      </c>
    </row>
    <row r="20" spans="1:8">
      <c r="A20" s="4" t="s">
        <v>98</v>
      </c>
      <c r="B20" s="5" t="s">
        <v>99</v>
      </c>
      <c r="C20" s="6" t="s">
        <v>100</v>
      </c>
      <c r="D20" s="6" t="s">
        <v>101</v>
      </c>
      <c r="E20" s="7">
        <v>338</v>
      </c>
      <c r="F20" s="7">
        <v>48</v>
      </c>
      <c r="G20" s="7">
        <v>1</v>
      </c>
      <c r="H20" s="8" t="s">
        <v>102</v>
      </c>
    </row>
    <row r="21" spans="1:8">
      <c r="A21" s="4" t="s">
        <v>103</v>
      </c>
      <c r="B21" s="5" t="s">
        <v>104</v>
      </c>
      <c r="C21" s="6" t="s">
        <v>105</v>
      </c>
      <c r="D21" s="6" t="s">
        <v>106</v>
      </c>
      <c r="E21" s="7">
        <v>435</v>
      </c>
      <c r="F21" s="7">
        <v>70</v>
      </c>
      <c r="G21" s="7">
        <v>2</v>
      </c>
      <c r="H21" s="8" t="s">
        <v>107</v>
      </c>
    </row>
    <row r="22" spans="1:8">
      <c r="A22" s="4" t="s">
        <v>108</v>
      </c>
      <c r="B22" s="5" t="s">
        <v>109</v>
      </c>
      <c r="C22" s="6" t="s">
        <v>110</v>
      </c>
      <c r="D22" s="6" t="s">
        <v>111</v>
      </c>
      <c r="E22" s="7">
        <v>432</v>
      </c>
      <c r="F22" s="7">
        <v>120</v>
      </c>
      <c r="G22" s="7">
        <v>6</v>
      </c>
      <c r="H22" s="8" t="s">
        <v>112</v>
      </c>
    </row>
    <row r="23" spans="1:8">
      <c r="A23" s="4" t="s">
        <v>113</v>
      </c>
      <c r="B23" s="5" t="s">
        <v>109</v>
      </c>
      <c r="C23" s="6" t="s">
        <v>114</v>
      </c>
      <c r="D23" s="6" t="s">
        <v>115</v>
      </c>
      <c r="E23" s="7">
        <v>862</v>
      </c>
      <c r="F23" s="7">
        <v>40</v>
      </c>
      <c r="G23" s="7">
        <v>6</v>
      </c>
      <c r="H23" s="8" t="s">
        <v>116</v>
      </c>
    </row>
    <row r="24" spans="1:8">
      <c r="A24" s="4" t="s">
        <v>117</v>
      </c>
      <c r="B24" s="5" t="s">
        <v>118</v>
      </c>
      <c r="C24" s="6" t="s">
        <v>119</v>
      </c>
      <c r="D24" s="6" t="s">
        <v>120</v>
      </c>
      <c r="E24" s="7">
        <v>83</v>
      </c>
      <c r="F24" s="7">
        <v>40</v>
      </c>
      <c r="G24" s="7">
        <v>12</v>
      </c>
      <c r="H24" s="8" t="s">
        <v>62</v>
      </c>
    </row>
    <row r="25" spans="1:8">
      <c r="A25" s="4" t="s">
        <v>121</v>
      </c>
      <c r="B25" s="5" t="s">
        <v>122</v>
      </c>
      <c r="C25" s="6" t="s">
        <v>123</v>
      </c>
      <c r="D25" s="6" t="s">
        <v>124</v>
      </c>
      <c r="E25" s="7">
        <v>595</v>
      </c>
      <c r="F25" s="7">
        <v>40</v>
      </c>
      <c r="G25" s="7">
        <v>1</v>
      </c>
      <c r="H25" s="8" t="s">
        <v>125</v>
      </c>
    </row>
    <row r="26" spans="1:8">
      <c r="A26" s="4" t="s">
        <v>126</v>
      </c>
      <c r="B26" s="5" t="s">
        <v>127</v>
      </c>
      <c r="C26" s="6" t="s">
        <v>128</v>
      </c>
      <c r="D26" s="6" t="s">
        <v>129</v>
      </c>
      <c r="E26" s="7">
        <v>30</v>
      </c>
      <c r="F26" s="7">
        <v>15</v>
      </c>
      <c r="G26" s="7">
        <v>1</v>
      </c>
      <c r="H26" s="8" t="s">
        <v>92</v>
      </c>
    </row>
    <row r="27" spans="1:8">
      <c r="A27" s="4" t="s">
        <v>130</v>
      </c>
      <c r="B27" s="5" t="s">
        <v>131</v>
      </c>
      <c r="C27" s="6" t="s">
        <v>128</v>
      </c>
      <c r="D27" s="6" t="s">
        <v>129</v>
      </c>
      <c r="E27" s="7">
        <v>366</v>
      </c>
      <c r="F27" s="7">
        <v>55</v>
      </c>
      <c r="G27" s="7">
        <v>12</v>
      </c>
      <c r="H27" s="8" t="s">
        <v>42</v>
      </c>
    </row>
    <row r="28" spans="1:8">
      <c r="A28" s="4" t="s">
        <v>132</v>
      </c>
      <c r="B28" s="5" t="s">
        <v>133</v>
      </c>
      <c r="C28" s="6" t="s">
        <v>134</v>
      </c>
      <c r="D28" s="6" t="s">
        <v>135</v>
      </c>
      <c r="E28" s="7">
        <v>99</v>
      </c>
      <c r="F28" s="7">
        <v>50</v>
      </c>
      <c r="G28" s="7">
        <v>12</v>
      </c>
      <c r="H28" s="8" t="s">
        <v>136</v>
      </c>
    </row>
    <row r="29" spans="1:8">
      <c r="A29" s="4" t="s">
        <v>137</v>
      </c>
      <c r="B29" s="5" t="s">
        <v>133</v>
      </c>
      <c r="C29" s="6" t="s">
        <v>138</v>
      </c>
      <c r="D29" s="6" t="s">
        <v>139</v>
      </c>
      <c r="E29" s="7">
        <v>126</v>
      </c>
      <c r="F29" s="7">
        <v>45</v>
      </c>
      <c r="G29" s="7">
        <v>12</v>
      </c>
      <c r="H29" s="8" t="s">
        <v>140</v>
      </c>
    </row>
    <row r="30" spans="1:8">
      <c r="A30" s="4" t="s">
        <v>141</v>
      </c>
      <c r="B30" s="5" t="s">
        <v>142</v>
      </c>
      <c r="C30" s="6" t="s">
        <v>143</v>
      </c>
      <c r="D30" s="6" t="s">
        <v>144</v>
      </c>
      <c r="E30" s="7">
        <v>365</v>
      </c>
      <c r="F30" s="7">
        <v>20</v>
      </c>
      <c r="G30" s="7">
        <v>6</v>
      </c>
      <c r="H30" s="8" t="s">
        <v>145</v>
      </c>
    </row>
    <row r="32" spans="1:8">
      <c r="B32" s="10"/>
      <c r="C32" s="11"/>
      <c r="D32" s="10"/>
      <c r="E32" s="10"/>
    </row>
    <row r="33" spans="2:5">
      <c r="B33" s="10"/>
      <c r="C33" s="11"/>
      <c r="D33" s="10"/>
      <c r="E33" s="10"/>
    </row>
    <row r="34" spans="2:5">
      <c r="B34" s="10"/>
      <c r="C34" s="11"/>
      <c r="D34" s="10"/>
      <c r="E34" s="10"/>
    </row>
    <row r="36" spans="2:5">
      <c r="B36" s="10"/>
      <c r="C36" s="11"/>
      <c r="D36" s="10"/>
      <c r="E36" s="10"/>
    </row>
  </sheetData>
  <autoFilter ref="B1:H30" xr:uid="{25C43DBB-37BF-4896-A4A2-A0B2D7892811}"/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36B19-2ED7-412F-B64C-1B52993FF816}">
  <sheetPr codeName="Hoja5"/>
  <dimension ref="A1:U36"/>
  <sheetViews>
    <sheetView showGridLines="0" zoomScale="120" zoomScaleNormal="120" workbookViewId="0">
      <selection activeCell="E8" sqref="E8:F8"/>
    </sheetView>
  </sheetViews>
  <sheetFormatPr defaultColWidth="9.140625" defaultRowHeight="15"/>
  <cols>
    <col min="2" max="2" width="55.7109375" customWidth="1"/>
    <col min="3" max="3" width="28.28515625" customWidth="1"/>
    <col min="4" max="4" width="12.85546875" bestFit="1" customWidth="1"/>
    <col min="5" max="6" width="21" customWidth="1"/>
    <col min="7" max="7" width="10.85546875" bestFit="1" customWidth="1"/>
    <col min="19" max="19" width="11.42578125" customWidth="1"/>
  </cols>
  <sheetData>
    <row r="1" spans="1:21" s="22" customFormat="1" ht="30">
      <c r="A1" s="18" t="s">
        <v>146</v>
      </c>
      <c r="B1" s="19" t="s">
        <v>1</v>
      </c>
      <c r="C1" s="20" t="s">
        <v>147</v>
      </c>
      <c r="D1" s="20" t="s">
        <v>7</v>
      </c>
      <c r="E1" s="20" t="s">
        <v>2</v>
      </c>
      <c r="F1" s="21" t="s">
        <v>3</v>
      </c>
    </row>
    <row r="2" spans="1:21">
      <c r="A2" s="23" t="s">
        <v>148</v>
      </c>
      <c r="B2" s="24" t="s">
        <v>149</v>
      </c>
      <c r="C2" s="25" t="s">
        <v>150</v>
      </c>
      <c r="D2" s="25" t="s">
        <v>92</v>
      </c>
      <c r="E2" s="26" t="s">
        <v>151</v>
      </c>
      <c r="F2" s="26" t="s">
        <v>152</v>
      </c>
    </row>
    <row r="3" spans="1:21">
      <c r="A3" s="23" t="s">
        <v>153</v>
      </c>
      <c r="B3" s="24" t="s">
        <v>154</v>
      </c>
      <c r="C3" s="25" t="s">
        <v>150</v>
      </c>
      <c r="D3" s="25" t="s">
        <v>92</v>
      </c>
      <c r="E3" s="26" t="s">
        <v>155</v>
      </c>
      <c r="F3" s="26" t="s">
        <v>156</v>
      </c>
    </row>
    <row r="4" spans="1:21">
      <c r="A4" s="23" t="s">
        <v>157</v>
      </c>
      <c r="B4" s="24" t="s">
        <v>158</v>
      </c>
      <c r="C4" s="25" t="s">
        <v>150</v>
      </c>
      <c r="D4" s="25" t="s">
        <v>92</v>
      </c>
      <c r="E4" s="26" t="s">
        <v>159</v>
      </c>
      <c r="F4" s="26" t="s">
        <v>160</v>
      </c>
      <c r="R4" s="34"/>
    </row>
    <row r="5" spans="1:21">
      <c r="A5" s="23" t="s">
        <v>161</v>
      </c>
      <c r="B5" s="24" t="s">
        <v>162</v>
      </c>
      <c r="C5" s="25" t="s">
        <v>150</v>
      </c>
      <c r="D5" s="25" t="s">
        <v>163</v>
      </c>
      <c r="E5" s="26" t="s">
        <v>164</v>
      </c>
      <c r="F5" s="26" t="s">
        <v>165</v>
      </c>
      <c r="R5" s="50"/>
      <c r="S5" s="50"/>
    </row>
    <row r="6" spans="1:21">
      <c r="A6" s="23" t="s">
        <v>166</v>
      </c>
      <c r="B6" s="24" t="s">
        <v>167</v>
      </c>
      <c r="C6" s="25" t="s">
        <v>150</v>
      </c>
      <c r="D6" s="25" t="s">
        <v>116</v>
      </c>
      <c r="E6" s="26" t="s">
        <v>168</v>
      </c>
      <c r="F6" s="26" t="s">
        <v>169</v>
      </c>
      <c r="R6" s="50"/>
      <c r="S6" s="50"/>
      <c r="T6" s="50"/>
      <c r="U6" s="50"/>
    </row>
    <row r="7" spans="1:21" ht="15.75" customHeight="1">
      <c r="A7" s="23" t="s">
        <v>170</v>
      </c>
      <c r="B7" s="24" t="s">
        <v>171</v>
      </c>
      <c r="C7" s="25" t="s">
        <v>150</v>
      </c>
      <c r="D7" s="25" t="s">
        <v>92</v>
      </c>
      <c r="E7" s="26" t="s">
        <v>172</v>
      </c>
      <c r="F7" s="26" t="s">
        <v>173</v>
      </c>
    </row>
    <row r="8" spans="1:21" ht="39.75" customHeight="1">
      <c r="A8" s="23" t="s">
        <v>174</v>
      </c>
      <c r="B8" s="24" t="s">
        <v>175</v>
      </c>
      <c r="C8" s="25" t="s">
        <v>150</v>
      </c>
      <c r="D8" s="25" t="s">
        <v>92</v>
      </c>
      <c r="E8" s="26" t="s">
        <v>176</v>
      </c>
      <c r="F8" s="26" t="s">
        <v>177</v>
      </c>
    </row>
    <row r="9" spans="1:21">
      <c r="A9" s="23" t="s">
        <v>178</v>
      </c>
      <c r="B9" s="24" t="s">
        <v>179</v>
      </c>
      <c r="C9" s="25" t="s">
        <v>150</v>
      </c>
      <c r="D9" s="25" t="s">
        <v>92</v>
      </c>
      <c r="E9" s="26" t="s">
        <v>180</v>
      </c>
      <c r="F9" s="26" t="s">
        <v>181</v>
      </c>
    </row>
    <row r="10" spans="1:21">
      <c r="A10" s="23" t="s">
        <v>182</v>
      </c>
      <c r="B10" s="24" t="s">
        <v>183</v>
      </c>
      <c r="C10" s="25" t="s">
        <v>150</v>
      </c>
      <c r="D10" s="25" t="s">
        <v>184</v>
      </c>
      <c r="E10" s="26" t="s">
        <v>185</v>
      </c>
      <c r="F10" s="26" t="s">
        <v>186</v>
      </c>
    </row>
    <row r="11" spans="1:21" ht="15" customHeight="1">
      <c r="A11" s="23" t="s">
        <v>187</v>
      </c>
      <c r="B11" s="24" t="s">
        <v>188</v>
      </c>
      <c r="C11" s="25" t="s">
        <v>150</v>
      </c>
      <c r="D11" s="25" t="s">
        <v>92</v>
      </c>
      <c r="E11" s="26" t="s">
        <v>189</v>
      </c>
      <c r="F11" s="26" t="s">
        <v>190</v>
      </c>
    </row>
    <row r="12" spans="1:21">
      <c r="A12" s="23" t="s">
        <v>191</v>
      </c>
      <c r="B12" s="24" t="s">
        <v>192</v>
      </c>
      <c r="C12" s="25" t="s">
        <v>150</v>
      </c>
      <c r="D12" s="25" t="s">
        <v>193</v>
      </c>
      <c r="E12" s="26" t="s">
        <v>194</v>
      </c>
      <c r="F12" s="26" t="s">
        <v>195</v>
      </c>
    </row>
    <row r="13" spans="1:21">
      <c r="A13" s="23" t="s">
        <v>196</v>
      </c>
      <c r="B13" s="24" t="s">
        <v>197</v>
      </c>
      <c r="C13" s="25" t="s">
        <v>150</v>
      </c>
      <c r="D13" s="25" t="s">
        <v>198</v>
      </c>
      <c r="E13" s="26" t="s">
        <v>199</v>
      </c>
      <c r="F13" s="26" t="s">
        <v>200</v>
      </c>
    </row>
    <row r="14" spans="1:21">
      <c r="A14" s="23" t="s">
        <v>201</v>
      </c>
      <c r="B14" s="24" t="s">
        <v>202</v>
      </c>
      <c r="C14" s="25" t="s">
        <v>150</v>
      </c>
      <c r="D14" s="25" t="s">
        <v>92</v>
      </c>
      <c r="E14" s="26" t="s">
        <v>203</v>
      </c>
      <c r="F14" s="26" t="s">
        <v>204</v>
      </c>
    </row>
    <row r="15" spans="1:21">
      <c r="A15" s="23" t="s">
        <v>205</v>
      </c>
      <c r="B15" s="24" t="s">
        <v>206</v>
      </c>
      <c r="C15" s="25" t="s">
        <v>207</v>
      </c>
      <c r="D15" s="25" t="s">
        <v>193</v>
      </c>
      <c r="E15" s="26" t="s">
        <v>208</v>
      </c>
      <c r="F15" s="26" t="s">
        <v>209</v>
      </c>
    </row>
    <row r="16" spans="1:21">
      <c r="A16" s="23" t="s">
        <v>210</v>
      </c>
      <c r="B16" s="27" t="s">
        <v>211</v>
      </c>
      <c r="C16" s="25" t="s">
        <v>207</v>
      </c>
      <c r="D16" s="25" t="s">
        <v>92</v>
      </c>
      <c r="E16" s="26" t="s">
        <v>212</v>
      </c>
      <c r="F16" s="26" t="s">
        <v>213</v>
      </c>
    </row>
    <row r="17" spans="1:6">
      <c r="A17" s="23" t="s">
        <v>214</v>
      </c>
      <c r="B17" s="24" t="s">
        <v>215</v>
      </c>
      <c r="C17" s="25" t="s">
        <v>207</v>
      </c>
      <c r="D17" s="25" t="s">
        <v>140</v>
      </c>
      <c r="E17" s="26" t="s">
        <v>216</v>
      </c>
      <c r="F17" s="26" t="s">
        <v>217</v>
      </c>
    </row>
    <row r="18" spans="1:6" ht="30" customHeight="1">
      <c r="A18" s="23" t="s">
        <v>218</v>
      </c>
      <c r="B18" s="40" t="s">
        <v>219</v>
      </c>
      <c r="C18" s="25" t="s">
        <v>207</v>
      </c>
      <c r="D18" s="25" t="s">
        <v>116</v>
      </c>
      <c r="E18" s="26" t="s">
        <v>220</v>
      </c>
      <c r="F18" s="26" t="s">
        <v>221</v>
      </c>
    </row>
    <row r="19" spans="1:6">
      <c r="A19" s="23" t="s">
        <v>222</v>
      </c>
      <c r="B19" s="24" t="s">
        <v>223</v>
      </c>
      <c r="C19" s="25" t="s">
        <v>207</v>
      </c>
      <c r="D19" s="25" t="s">
        <v>92</v>
      </c>
      <c r="E19" s="26" t="s">
        <v>224</v>
      </c>
      <c r="F19" s="26" t="s">
        <v>225</v>
      </c>
    </row>
    <row r="20" spans="1:6">
      <c r="A20" s="23" t="s">
        <v>226</v>
      </c>
      <c r="B20" s="27" t="s">
        <v>227</v>
      </c>
      <c r="C20" s="25" t="s">
        <v>207</v>
      </c>
      <c r="D20" s="25" t="s">
        <v>12</v>
      </c>
      <c r="E20" s="26" t="s">
        <v>228</v>
      </c>
      <c r="F20" s="26" t="s">
        <v>229</v>
      </c>
    </row>
    <row r="21" spans="1:6">
      <c r="A21" s="23" t="s">
        <v>230</v>
      </c>
      <c r="B21" s="24" t="s">
        <v>231</v>
      </c>
      <c r="C21" s="25" t="s">
        <v>207</v>
      </c>
      <c r="D21" s="25" t="s">
        <v>92</v>
      </c>
      <c r="E21" s="26" t="s">
        <v>232</v>
      </c>
      <c r="F21" s="26" t="s">
        <v>233</v>
      </c>
    </row>
    <row r="22" spans="1:6">
      <c r="A22" s="23" t="s">
        <v>234</v>
      </c>
      <c r="B22" s="24" t="s">
        <v>235</v>
      </c>
      <c r="C22" s="25" t="s">
        <v>207</v>
      </c>
      <c r="D22" s="25" t="s">
        <v>236</v>
      </c>
      <c r="E22" s="26" t="s">
        <v>237</v>
      </c>
      <c r="F22" s="26" t="s">
        <v>238</v>
      </c>
    </row>
    <row r="23" spans="1:6">
      <c r="A23" s="23" t="s">
        <v>239</v>
      </c>
      <c r="B23" s="24" t="s">
        <v>240</v>
      </c>
      <c r="C23" s="25" t="s">
        <v>207</v>
      </c>
      <c r="D23" s="25" t="s">
        <v>92</v>
      </c>
      <c r="E23" s="26" t="s">
        <v>241</v>
      </c>
      <c r="F23" s="26" t="s">
        <v>242</v>
      </c>
    </row>
    <row r="24" spans="1:6">
      <c r="A24" s="23" t="s">
        <v>243</v>
      </c>
      <c r="B24" s="24" t="s">
        <v>244</v>
      </c>
      <c r="C24" s="25" t="s">
        <v>207</v>
      </c>
      <c r="D24" s="25" t="s">
        <v>92</v>
      </c>
      <c r="E24" s="26" t="s">
        <v>245</v>
      </c>
      <c r="F24" s="26" t="s">
        <v>246</v>
      </c>
    </row>
    <row r="25" spans="1:6">
      <c r="A25" s="23" t="s">
        <v>247</v>
      </c>
      <c r="B25" s="24" t="s">
        <v>248</v>
      </c>
      <c r="C25" s="25" t="s">
        <v>207</v>
      </c>
      <c r="D25" s="25" t="s">
        <v>92</v>
      </c>
      <c r="E25" s="26" t="s">
        <v>245</v>
      </c>
      <c r="F25" s="26" t="s">
        <v>246</v>
      </c>
    </row>
    <row r="26" spans="1:6">
      <c r="A26" s="23" t="s">
        <v>249</v>
      </c>
      <c r="B26" s="24" t="s">
        <v>250</v>
      </c>
      <c r="C26" s="25" t="s">
        <v>207</v>
      </c>
      <c r="D26" s="25" t="s">
        <v>92</v>
      </c>
      <c r="E26" s="26" t="s">
        <v>251</v>
      </c>
      <c r="F26" s="26" t="s">
        <v>252</v>
      </c>
    </row>
    <row r="27" spans="1:6">
      <c r="A27" s="23" t="s">
        <v>253</v>
      </c>
      <c r="B27" s="24" t="s">
        <v>254</v>
      </c>
      <c r="C27" s="25" t="s">
        <v>207</v>
      </c>
      <c r="D27" s="25" t="s">
        <v>92</v>
      </c>
      <c r="E27" s="26" t="s">
        <v>255</v>
      </c>
      <c r="F27" s="26" t="s">
        <v>256</v>
      </c>
    </row>
    <row r="28" spans="1:6">
      <c r="A28" s="23" t="s">
        <v>257</v>
      </c>
      <c r="B28" s="24" t="s">
        <v>258</v>
      </c>
      <c r="C28" s="25" t="s">
        <v>207</v>
      </c>
      <c r="D28" s="25" t="s">
        <v>92</v>
      </c>
      <c r="E28" s="26" t="s">
        <v>259</v>
      </c>
      <c r="F28" s="26" t="s">
        <v>260</v>
      </c>
    </row>
    <row r="29" spans="1:6">
      <c r="A29" s="23" t="s">
        <v>261</v>
      </c>
      <c r="B29" s="24" t="s">
        <v>262</v>
      </c>
      <c r="C29" s="25" t="s">
        <v>207</v>
      </c>
      <c r="D29" s="25" t="s">
        <v>263</v>
      </c>
      <c r="E29" s="26" t="s">
        <v>264</v>
      </c>
      <c r="F29" s="26" t="s">
        <v>265</v>
      </c>
    </row>
    <row r="30" spans="1:6">
      <c r="A30" s="23" t="s">
        <v>266</v>
      </c>
      <c r="B30" s="24" t="s">
        <v>267</v>
      </c>
      <c r="C30" s="25" t="s">
        <v>207</v>
      </c>
      <c r="D30" s="25" t="s">
        <v>92</v>
      </c>
      <c r="E30" s="26" t="s">
        <v>268</v>
      </c>
      <c r="F30" s="26" t="s">
        <v>269</v>
      </c>
    </row>
    <row r="31" spans="1:6">
      <c r="A31" s="23" t="s">
        <v>270</v>
      </c>
      <c r="B31" s="24" t="s">
        <v>271</v>
      </c>
      <c r="C31" s="25" t="s">
        <v>207</v>
      </c>
      <c r="D31" s="25" t="s">
        <v>92</v>
      </c>
      <c r="E31" s="26" t="s">
        <v>272</v>
      </c>
      <c r="F31" s="26" t="s">
        <v>273</v>
      </c>
    </row>
    <row r="32" spans="1:6">
      <c r="A32" s="23" t="s">
        <v>274</v>
      </c>
      <c r="B32" s="24" t="s">
        <v>275</v>
      </c>
      <c r="C32" s="25" t="s">
        <v>207</v>
      </c>
      <c r="D32" s="25" t="s">
        <v>276</v>
      </c>
      <c r="E32" s="26" t="s">
        <v>277</v>
      </c>
      <c r="F32" s="26" t="s">
        <v>278</v>
      </c>
    </row>
    <row r="33" spans="1:6">
      <c r="A33" s="23" t="s">
        <v>279</v>
      </c>
      <c r="B33" s="24" t="s">
        <v>280</v>
      </c>
      <c r="C33" s="25" t="s">
        <v>281</v>
      </c>
      <c r="D33" s="25" t="s">
        <v>12</v>
      </c>
      <c r="E33" s="26" t="s">
        <v>282</v>
      </c>
      <c r="F33" s="26" t="s">
        <v>283</v>
      </c>
    </row>
    <row r="34" spans="1:6">
      <c r="A34" s="23" t="s">
        <v>284</v>
      </c>
      <c r="B34" s="24" t="s">
        <v>285</v>
      </c>
      <c r="C34" s="25" t="s">
        <v>281</v>
      </c>
      <c r="D34" s="25" t="s">
        <v>286</v>
      </c>
      <c r="E34" s="26" t="s">
        <v>287</v>
      </c>
      <c r="F34" s="26" t="s">
        <v>288</v>
      </c>
    </row>
    <row r="35" spans="1:6">
      <c r="A35" s="23" t="s">
        <v>289</v>
      </c>
      <c r="B35" s="24" t="s">
        <v>290</v>
      </c>
      <c r="C35" s="25" t="s">
        <v>281</v>
      </c>
      <c r="D35" s="25" t="s">
        <v>291</v>
      </c>
      <c r="E35" s="26" t="s">
        <v>292</v>
      </c>
      <c r="F35" s="26" t="s">
        <v>293</v>
      </c>
    </row>
    <row r="36" spans="1:6">
      <c r="A36" s="23" t="s">
        <v>294</v>
      </c>
      <c r="B36" s="24" t="s">
        <v>295</v>
      </c>
      <c r="C36" s="25" t="s">
        <v>281</v>
      </c>
      <c r="D36" s="25" t="s">
        <v>140</v>
      </c>
      <c r="E36" s="26" t="s">
        <v>296</v>
      </c>
      <c r="F36" s="26" t="s">
        <v>297</v>
      </c>
    </row>
  </sheetData>
  <autoFilter ref="B1:D36" xr:uid="{55D3435A-9CE9-4834-AFEC-193ECF6D49B1}">
    <sortState xmlns:xlrd2="http://schemas.microsoft.com/office/spreadsheetml/2017/richdata2" ref="B2:D36">
      <sortCondition descending="1" ref="C1:C36"/>
    </sortState>
  </autoFilter>
  <mergeCells count="2">
    <mergeCell ref="R5:S5"/>
    <mergeCell ref="R6:U6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2112A-42D0-42B4-8510-2A2CD43EB234}">
  <sheetPr codeName="Hoja4"/>
  <dimension ref="A1:C30"/>
  <sheetViews>
    <sheetView showGridLines="0" workbookViewId="0">
      <selection activeCell="F9" sqref="F9"/>
    </sheetView>
  </sheetViews>
  <sheetFormatPr defaultColWidth="10.85546875" defaultRowHeight="15"/>
  <cols>
    <col min="1" max="1" width="14.85546875" customWidth="1"/>
    <col min="2" max="2" width="59.28515625" bestFit="1" customWidth="1"/>
    <col min="3" max="3" width="13.7109375" customWidth="1"/>
  </cols>
  <sheetData>
    <row r="1" spans="1:3" ht="30">
      <c r="A1" s="1" t="s">
        <v>298</v>
      </c>
      <c r="B1" s="13" t="s">
        <v>299</v>
      </c>
      <c r="C1" s="14" t="s">
        <v>300</v>
      </c>
    </row>
    <row r="2" spans="1:3">
      <c r="A2" s="15" t="s">
        <v>8</v>
      </c>
      <c r="B2" s="16" t="s">
        <v>9</v>
      </c>
      <c r="C2" s="16" t="s">
        <v>301</v>
      </c>
    </row>
    <row r="3" spans="1:3">
      <c r="A3" s="15" t="s">
        <v>13</v>
      </c>
      <c r="B3" s="16" t="s">
        <v>14</v>
      </c>
      <c r="C3" s="16" t="s">
        <v>302</v>
      </c>
    </row>
    <row r="4" spans="1:3">
      <c r="A4" s="15" t="s">
        <v>18</v>
      </c>
      <c r="B4" s="16" t="s">
        <v>19</v>
      </c>
      <c r="C4" s="16" t="s">
        <v>301</v>
      </c>
    </row>
    <row r="5" spans="1:3">
      <c r="A5" s="15" t="s">
        <v>23</v>
      </c>
      <c r="B5" s="16" t="s">
        <v>24</v>
      </c>
      <c r="C5" s="16" t="s">
        <v>301</v>
      </c>
    </row>
    <row r="6" spans="1:3">
      <c r="A6" s="15" t="s">
        <v>28</v>
      </c>
      <c r="B6" s="16" t="s">
        <v>29</v>
      </c>
      <c r="C6" s="16" t="s">
        <v>301</v>
      </c>
    </row>
    <row r="7" spans="1:3">
      <c r="A7" s="15" t="s">
        <v>33</v>
      </c>
      <c r="B7" s="16" t="s">
        <v>34</v>
      </c>
      <c r="C7" s="16" t="s">
        <v>302</v>
      </c>
    </row>
    <row r="8" spans="1:3">
      <c r="A8" s="15" t="s">
        <v>38</v>
      </c>
      <c r="B8" s="16" t="s">
        <v>39</v>
      </c>
      <c r="C8" s="16" t="s">
        <v>302</v>
      </c>
    </row>
    <row r="9" spans="1:3">
      <c r="A9" s="15" t="s">
        <v>43</v>
      </c>
      <c r="B9" s="16" t="s">
        <v>44</v>
      </c>
      <c r="C9" s="16" t="s">
        <v>301</v>
      </c>
    </row>
    <row r="10" spans="1:3">
      <c r="A10" s="15" t="s">
        <v>48</v>
      </c>
      <c r="B10" s="17" t="s">
        <v>49</v>
      </c>
      <c r="C10" s="16" t="s">
        <v>302</v>
      </c>
    </row>
    <row r="11" spans="1:3">
      <c r="A11" s="15" t="s">
        <v>53</v>
      </c>
      <c r="B11" s="16" t="s">
        <v>54</v>
      </c>
      <c r="C11" s="16" t="s">
        <v>302</v>
      </c>
    </row>
    <row r="12" spans="1:3">
      <c r="A12" s="15" t="s">
        <v>58</v>
      </c>
      <c r="B12" s="16" t="s">
        <v>59</v>
      </c>
      <c r="C12" s="16" t="s">
        <v>301</v>
      </c>
    </row>
    <row r="13" spans="1:3">
      <c r="A13" s="15" t="s">
        <v>63</v>
      </c>
      <c r="B13" s="16" t="s">
        <v>64</v>
      </c>
      <c r="C13" s="16" t="s">
        <v>303</v>
      </c>
    </row>
    <row r="14" spans="1:3">
      <c r="A14" s="15" t="s">
        <v>68</v>
      </c>
      <c r="B14" s="16" t="s">
        <v>69</v>
      </c>
      <c r="C14" s="16" t="s">
        <v>302</v>
      </c>
    </row>
    <row r="15" spans="1:3">
      <c r="A15" s="15" t="s">
        <v>73</v>
      </c>
      <c r="B15" s="16" t="s">
        <v>74</v>
      </c>
      <c r="C15" s="16" t="s">
        <v>302</v>
      </c>
    </row>
    <row r="16" spans="1:3">
      <c r="A16" s="15" t="s">
        <v>78</v>
      </c>
      <c r="B16" s="16" t="s">
        <v>79</v>
      </c>
      <c r="C16" s="16" t="s">
        <v>302</v>
      </c>
    </row>
    <row r="17" spans="1:3">
      <c r="A17" s="15" t="s">
        <v>83</v>
      </c>
      <c r="B17" s="16" t="s">
        <v>84</v>
      </c>
      <c r="C17" s="16" t="s">
        <v>303</v>
      </c>
    </row>
    <row r="18" spans="1:3">
      <c r="A18" s="15" t="s">
        <v>88</v>
      </c>
      <c r="B18" s="16" t="s">
        <v>89</v>
      </c>
      <c r="C18" s="16" t="s">
        <v>303</v>
      </c>
    </row>
    <row r="19" spans="1:3">
      <c r="A19" s="15" t="s">
        <v>93</v>
      </c>
      <c r="B19" s="16" t="s">
        <v>94</v>
      </c>
      <c r="C19" s="16" t="s">
        <v>302</v>
      </c>
    </row>
    <row r="20" spans="1:3">
      <c r="A20" s="15" t="s">
        <v>98</v>
      </c>
      <c r="B20" s="16" t="s">
        <v>99</v>
      </c>
      <c r="C20" s="16" t="s">
        <v>301</v>
      </c>
    </row>
    <row r="21" spans="1:3">
      <c r="A21" s="15" t="s">
        <v>103</v>
      </c>
      <c r="B21" s="16" t="s">
        <v>104</v>
      </c>
      <c r="C21" s="16" t="s">
        <v>303</v>
      </c>
    </row>
    <row r="22" spans="1:3">
      <c r="A22" s="15" t="s">
        <v>108</v>
      </c>
      <c r="B22" s="16" t="s">
        <v>109</v>
      </c>
      <c r="C22" s="16" t="s">
        <v>302</v>
      </c>
    </row>
    <row r="23" spans="1:3">
      <c r="A23" s="15" t="s">
        <v>113</v>
      </c>
      <c r="B23" s="16" t="s">
        <v>109</v>
      </c>
      <c r="C23" s="16" t="s">
        <v>302</v>
      </c>
    </row>
    <row r="24" spans="1:3">
      <c r="A24" s="15" t="s">
        <v>117</v>
      </c>
      <c r="B24" s="16" t="s">
        <v>118</v>
      </c>
      <c r="C24" s="16" t="s">
        <v>302</v>
      </c>
    </row>
    <row r="25" spans="1:3">
      <c r="A25" s="15" t="s">
        <v>121</v>
      </c>
      <c r="B25" s="16" t="s">
        <v>122</v>
      </c>
      <c r="C25" s="16" t="s">
        <v>301</v>
      </c>
    </row>
    <row r="26" spans="1:3">
      <c r="A26" s="15" t="s">
        <v>126</v>
      </c>
      <c r="B26" s="16" t="s">
        <v>127</v>
      </c>
      <c r="C26" s="16" t="s">
        <v>301</v>
      </c>
    </row>
    <row r="27" spans="1:3">
      <c r="A27" s="15" t="s">
        <v>130</v>
      </c>
      <c r="B27" s="16" t="s">
        <v>131</v>
      </c>
      <c r="C27" s="16" t="s">
        <v>302</v>
      </c>
    </row>
    <row r="28" spans="1:3">
      <c r="A28" s="15" t="s">
        <v>132</v>
      </c>
      <c r="B28" s="16" t="s">
        <v>133</v>
      </c>
      <c r="C28" s="16" t="s">
        <v>302</v>
      </c>
    </row>
    <row r="29" spans="1:3">
      <c r="A29" s="15" t="s">
        <v>137</v>
      </c>
      <c r="B29" s="16" t="s">
        <v>133</v>
      </c>
      <c r="C29" s="16" t="s">
        <v>302</v>
      </c>
    </row>
    <row r="30" spans="1:3">
      <c r="A30" s="15" t="s">
        <v>141</v>
      </c>
      <c r="B30" s="16" t="s">
        <v>142</v>
      </c>
      <c r="C30" s="16" t="s">
        <v>303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DB50F-A84A-4DBE-A16F-E0741B46DD7B}">
  <sheetPr codeName="Hoja6"/>
  <dimension ref="A1:I30"/>
  <sheetViews>
    <sheetView workbookViewId="0">
      <selection activeCell="F3" sqref="F3"/>
    </sheetView>
  </sheetViews>
  <sheetFormatPr defaultColWidth="10.85546875" defaultRowHeight="15"/>
  <cols>
    <col min="2" max="2" width="59.28515625" bestFit="1" customWidth="1"/>
    <col min="8" max="8" width="33.140625" bestFit="1" customWidth="1"/>
  </cols>
  <sheetData>
    <row r="1" spans="1:9" ht="60">
      <c r="A1" s="1" t="s">
        <v>0</v>
      </c>
      <c r="B1" s="13" t="s">
        <v>1</v>
      </c>
      <c r="C1" s="13" t="s">
        <v>304</v>
      </c>
      <c r="D1" s="13" t="s">
        <v>305</v>
      </c>
      <c r="E1" s="13" t="s">
        <v>306</v>
      </c>
      <c r="F1" s="13" t="s">
        <v>307</v>
      </c>
      <c r="H1" s="13" t="s">
        <v>308</v>
      </c>
      <c r="I1" s="13" t="s">
        <v>309</v>
      </c>
    </row>
    <row r="2" spans="1:9">
      <c r="A2" s="15" t="s">
        <v>8</v>
      </c>
      <c r="B2" s="16" t="s">
        <v>9</v>
      </c>
      <c r="C2" s="28">
        <f>+VLOOKUP(A2,Clientes!$A$1:$E$30,5,0)*900</f>
        <v>108000</v>
      </c>
      <c r="D2" s="28">
        <f>(VLOOKUP(A2,Clientes!$A$1:$E$30,5,0)/30)*16000</f>
        <v>64000</v>
      </c>
      <c r="E2" s="28">
        <v>31800</v>
      </c>
      <c r="F2" s="28">
        <f>+C2+D2+E2</f>
        <v>203800</v>
      </c>
      <c r="H2" s="16" t="s">
        <v>310</v>
      </c>
      <c r="I2" s="16">
        <v>6</v>
      </c>
    </row>
    <row r="3" spans="1:9">
      <c r="A3" s="15" t="s">
        <v>13</v>
      </c>
      <c r="B3" s="16" t="s">
        <v>14</v>
      </c>
      <c r="C3" s="28">
        <f>+VLOOKUP(A3,Clientes!$A$1:$E$30,5,0)*900</f>
        <v>73800</v>
      </c>
      <c r="D3" s="28">
        <f>(VLOOKUP(A3,Clientes!$A$1:$E$30,5,0)/30)*16000</f>
        <v>43733.333333333336</v>
      </c>
      <c r="E3" s="28">
        <v>22400</v>
      </c>
      <c r="F3" s="28">
        <f t="shared" ref="F3:F30" si="0">+C3+D3+E3</f>
        <v>139933.33333333334</v>
      </c>
      <c r="H3" s="16" t="s">
        <v>311</v>
      </c>
      <c r="I3" s="16">
        <v>10</v>
      </c>
    </row>
    <row r="4" spans="1:9">
      <c r="A4" s="15" t="s">
        <v>18</v>
      </c>
      <c r="B4" s="16" t="s">
        <v>19</v>
      </c>
      <c r="C4" s="28">
        <f>+VLOOKUP(A4,Clientes!$A$1:$E$30,5,0)*900</f>
        <v>280800</v>
      </c>
      <c r="D4" s="28">
        <f>(VLOOKUP(A4,Clientes!$A$1:$E$30,5,0)/30)*16000</f>
        <v>166400</v>
      </c>
      <c r="E4" s="28">
        <v>0</v>
      </c>
      <c r="F4" s="28">
        <f t="shared" si="0"/>
        <v>447200</v>
      </c>
    </row>
    <row r="5" spans="1:9">
      <c r="A5" s="15" t="s">
        <v>23</v>
      </c>
      <c r="B5" s="16" t="s">
        <v>24</v>
      </c>
      <c r="C5" s="28">
        <f>+VLOOKUP(A5,Clientes!$A$1:$E$30,5,0)*900</f>
        <v>172800</v>
      </c>
      <c r="D5" s="28">
        <f>(VLOOKUP(A5,Clientes!$A$1:$E$30,5,0)/30)*16000</f>
        <v>102400</v>
      </c>
      <c r="E5" s="28">
        <v>0</v>
      </c>
      <c r="F5" s="28">
        <f t="shared" si="0"/>
        <v>275200</v>
      </c>
    </row>
    <row r="6" spans="1:9">
      <c r="A6" s="15" t="s">
        <v>28</v>
      </c>
      <c r="B6" s="16" t="s">
        <v>29</v>
      </c>
      <c r="C6" s="28">
        <f>+VLOOKUP(A6,Clientes!$A$1:$E$30,5,0)*900</f>
        <v>350100</v>
      </c>
      <c r="D6" s="28">
        <f>(VLOOKUP(A6,Clientes!$A$1:$E$30,5,0)/30)*16000</f>
        <v>207466.66666666666</v>
      </c>
      <c r="E6" s="28">
        <v>72900</v>
      </c>
      <c r="F6" s="28">
        <f t="shared" si="0"/>
        <v>630466.66666666663</v>
      </c>
    </row>
    <row r="7" spans="1:9">
      <c r="A7" s="15" t="s">
        <v>33</v>
      </c>
      <c r="B7" s="16" t="s">
        <v>34</v>
      </c>
      <c r="C7" s="28">
        <f>+VLOOKUP(A7,Clientes!$A$1:$E$30,5,0)*900</f>
        <v>54000</v>
      </c>
      <c r="D7" s="28">
        <f>(VLOOKUP(A7,Clientes!$A$1:$E$30,5,0)/30)*16000</f>
        <v>32000</v>
      </c>
      <c r="E7" s="28">
        <v>72900</v>
      </c>
      <c r="F7" s="28">
        <f t="shared" si="0"/>
        <v>158900</v>
      </c>
    </row>
    <row r="8" spans="1:9">
      <c r="A8" s="15" t="s">
        <v>38</v>
      </c>
      <c r="B8" s="16" t="s">
        <v>39</v>
      </c>
      <c r="C8" s="28">
        <f>+VLOOKUP(A8,Clientes!$A$1:$E$30,5,0)*900</f>
        <v>338400</v>
      </c>
      <c r="D8" s="28">
        <f>(VLOOKUP(A8,Clientes!$A$1:$E$30,5,0)/30)*16000</f>
        <v>200533.33333333334</v>
      </c>
      <c r="E8" s="28">
        <v>0</v>
      </c>
      <c r="F8" s="28">
        <f t="shared" si="0"/>
        <v>538933.33333333337</v>
      </c>
    </row>
    <row r="9" spans="1:9">
      <c r="A9" s="15" t="s">
        <v>43</v>
      </c>
      <c r="B9" s="16" t="s">
        <v>44</v>
      </c>
      <c r="C9" s="28">
        <f>+VLOOKUP(A9,Clientes!$A$1:$E$30,5,0)*900</f>
        <v>613800</v>
      </c>
      <c r="D9" s="28">
        <f>(VLOOKUP(A9,Clientes!$A$1:$E$30,5,0)/30)*16000</f>
        <v>363733.33333333337</v>
      </c>
      <c r="E9" s="28">
        <v>101700</v>
      </c>
      <c r="F9" s="28">
        <f t="shared" si="0"/>
        <v>1079233.3333333335</v>
      </c>
    </row>
    <row r="10" spans="1:9">
      <c r="A10" s="15" t="s">
        <v>48</v>
      </c>
      <c r="B10" s="17" t="s">
        <v>49</v>
      </c>
      <c r="C10" s="28">
        <f>+VLOOKUP(A10,Clientes!$A$1:$E$30,5,0)*900</f>
        <v>126000</v>
      </c>
      <c r="D10" s="28">
        <f>(VLOOKUP(A10,Clientes!$A$1:$E$30,5,0)/30)*16000</f>
        <v>74666.666666666672</v>
      </c>
      <c r="E10" s="28">
        <v>19200</v>
      </c>
      <c r="F10" s="28">
        <f t="shared" si="0"/>
        <v>219866.66666666669</v>
      </c>
    </row>
    <row r="11" spans="1:9">
      <c r="A11" s="15" t="s">
        <v>53</v>
      </c>
      <c r="B11" s="16" t="s">
        <v>54</v>
      </c>
      <c r="C11" s="28">
        <f>+VLOOKUP(A11,Clientes!$A$1:$E$30,5,0)*900</f>
        <v>328500</v>
      </c>
      <c r="D11" s="28">
        <f>(VLOOKUP(A11,Clientes!$A$1:$E$30,5,0)/30)*16000</f>
        <v>194666.66666666666</v>
      </c>
      <c r="E11" s="28">
        <v>34300</v>
      </c>
      <c r="F11" s="28">
        <f t="shared" si="0"/>
        <v>557466.66666666663</v>
      </c>
    </row>
    <row r="12" spans="1:9">
      <c r="A12" s="15" t="s">
        <v>58</v>
      </c>
      <c r="B12" s="16" t="s">
        <v>59</v>
      </c>
      <c r="C12" s="28">
        <f>+VLOOKUP(A12,Clientes!$A$1:$E$30,5,0)*900</f>
        <v>87300</v>
      </c>
      <c r="D12" s="28">
        <f>(VLOOKUP(A12,Clientes!$A$1:$E$30,5,0)/30)*16000</f>
        <v>51733.333333333336</v>
      </c>
      <c r="E12" s="28">
        <v>12000</v>
      </c>
      <c r="F12" s="28">
        <f t="shared" si="0"/>
        <v>151033.33333333334</v>
      </c>
    </row>
    <row r="13" spans="1:9">
      <c r="A13" s="15" t="s">
        <v>63</v>
      </c>
      <c r="B13" s="16" t="s">
        <v>64</v>
      </c>
      <c r="C13" s="28">
        <f>+VLOOKUP(A13,Clientes!$A$1:$E$30,5,0)*900</f>
        <v>85500</v>
      </c>
      <c r="D13" s="28">
        <f>(VLOOKUP(A13,Clientes!$A$1:$E$30,5,0)/30)*16000</f>
        <v>50666.666666666664</v>
      </c>
      <c r="E13" s="28">
        <v>12000</v>
      </c>
      <c r="F13" s="28">
        <f t="shared" si="0"/>
        <v>148166.66666666666</v>
      </c>
    </row>
    <row r="14" spans="1:9">
      <c r="A14" s="15" t="s">
        <v>68</v>
      </c>
      <c r="B14" s="16" t="s">
        <v>69</v>
      </c>
      <c r="C14" s="28">
        <f>+VLOOKUP(A14,Clientes!$A$1:$E$30,5,0)*900</f>
        <v>160200</v>
      </c>
      <c r="D14" s="28">
        <f>(VLOOKUP(A14,Clientes!$A$1:$E$30,5,0)/30)*16000</f>
        <v>94933.333333333343</v>
      </c>
      <c r="E14" s="28">
        <v>17500</v>
      </c>
      <c r="F14" s="28">
        <f t="shared" si="0"/>
        <v>272633.33333333337</v>
      </c>
    </row>
    <row r="15" spans="1:9">
      <c r="A15" s="15" t="s">
        <v>73</v>
      </c>
      <c r="B15" s="16" t="s">
        <v>74</v>
      </c>
      <c r="C15" s="28">
        <f>+VLOOKUP(A15,Clientes!$A$1:$E$30,5,0)*900</f>
        <v>59400</v>
      </c>
      <c r="D15" s="28">
        <f>(VLOOKUP(A15,Clientes!$A$1:$E$30,5,0)/30)*16000</f>
        <v>35200</v>
      </c>
      <c r="E15" s="28">
        <v>0</v>
      </c>
      <c r="F15" s="28">
        <f t="shared" si="0"/>
        <v>94600</v>
      </c>
    </row>
    <row r="16" spans="1:9">
      <c r="A16" s="15" t="s">
        <v>78</v>
      </c>
      <c r="B16" s="16" t="s">
        <v>79</v>
      </c>
      <c r="C16" s="28">
        <f>+VLOOKUP(A16,Clientes!$A$1:$E$30,5,0)*900</f>
        <v>54900</v>
      </c>
      <c r="D16" s="28">
        <f>(VLOOKUP(A16,Clientes!$A$1:$E$30,5,0)/30)*16000</f>
        <v>32533.333333333332</v>
      </c>
      <c r="E16" s="28">
        <v>15400</v>
      </c>
      <c r="F16" s="28">
        <f t="shared" si="0"/>
        <v>102833.33333333333</v>
      </c>
    </row>
    <row r="17" spans="1:6">
      <c r="A17" s="15" t="s">
        <v>83</v>
      </c>
      <c r="B17" s="16" t="s">
        <v>84</v>
      </c>
      <c r="C17" s="28">
        <f>+VLOOKUP(A17,Clientes!$A$1:$E$30,5,0)*900</f>
        <v>378900</v>
      </c>
      <c r="D17" s="28">
        <f>(VLOOKUP(A17,Clientes!$A$1:$E$30,5,0)/30)*16000</f>
        <v>224533.33333333334</v>
      </c>
      <c r="E17" s="28">
        <v>34300</v>
      </c>
      <c r="F17" s="28">
        <f t="shared" si="0"/>
        <v>637733.33333333337</v>
      </c>
    </row>
    <row r="18" spans="1:6">
      <c r="A18" s="15" t="s">
        <v>88</v>
      </c>
      <c r="B18" s="16" t="s">
        <v>89</v>
      </c>
      <c r="C18" s="28">
        <f>+VLOOKUP(A18,Clientes!$A$1:$E$30,5,0)*900</f>
        <v>34200</v>
      </c>
      <c r="D18" s="28">
        <f>(VLOOKUP(A18,Clientes!$A$1:$E$30,5,0)/30)*16000</f>
        <v>20266.666666666664</v>
      </c>
      <c r="E18" s="28">
        <v>0</v>
      </c>
      <c r="F18" s="28">
        <f t="shared" si="0"/>
        <v>54466.666666666664</v>
      </c>
    </row>
    <row r="19" spans="1:6">
      <c r="A19" s="15" t="s">
        <v>93</v>
      </c>
      <c r="B19" s="16" t="s">
        <v>94</v>
      </c>
      <c r="C19" s="28">
        <f>+VLOOKUP(A19,Clientes!$A$1:$E$30,5,0)*900</f>
        <v>108000</v>
      </c>
      <c r="D19" s="28">
        <f>(VLOOKUP(A19,Clientes!$A$1:$E$30,5,0)/30)*16000</f>
        <v>64000</v>
      </c>
      <c r="E19" s="28">
        <v>9100</v>
      </c>
      <c r="F19" s="28">
        <f t="shared" si="0"/>
        <v>181100</v>
      </c>
    </row>
    <row r="20" spans="1:6">
      <c r="A20" s="15" t="s">
        <v>98</v>
      </c>
      <c r="B20" s="16" t="s">
        <v>99</v>
      </c>
      <c r="C20" s="28">
        <f>+VLOOKUP(A20,Clientes!$A$1:$E$30,5,0)*900</f>
        <v>304200</v>
      </c>
      <c r="D20" s="28">
        <f>(VLOOKUP(A20,Clientes!$A$1:$E$30,5,0)/30)*16000</f>
        <v>180266.66666666669</v>
      </c>
      <c r="E20" s="28">
        <v>25900</v>
      </c>
      <c r="F20" s="28">
        <f t="shared" si="0"/>
        <v>510366.66666666669</v>
      </c>
    </row>
    <row r="21" spans="1:6">
      <c r="A21" s="15" t="s">
        <v>103</v>
      </c>
      <c r="B21" s="16" t="s">
        <v>104</v>
      </c>
      <c r="C21" s="28">
        <f>+VLOOKUP(A21,Clientes!$A$1:$E$30,5,0)*900</f>
        <v>391500</v>
      </c>
      <c r="D21" s="28">
        <f>(VLOOKUP(A21,Clientes!$A$1:$E$30,5,0)/30)*16000</f>
        <v>232000</v>
      </c>
      <c r="E21" s="28">
        <v>60500</v>
      </c>
      <c r="F21" s="28">
        <f>+C21+D21+E21</f>
        <v>684000</v>
      </c>
    </row>
    <row r="22" spans="1:6">
      <c r="A22" s="15" t="s">
        <v>108</v>
      </c>
      <c r="B22" s="16" t="s">
        <v>109</v>
      </c>
      <c r="C22" s="28">
        <f>+VLOOKUP(A22,Clientes!$A$1:$E$30,5,0)*900</f>
        <v>388800</v>
      </c>
      <c r="D22" s="28">
        <f>(VLOOKUP(A22,Clientes!$A$1:$E$30,5,0)/30)*16000</f>
        <v>230400</v>
      </c>
      <c r="E22" s="28">
        <v>66800</v>
      </c>
      <c r="F22" s="28">
        <f t="shared" si="0"/>
        <v>686000</v>
      </c>
    </row>
    <row r="23" spans="1:6">
      <c r="A23" s="15" t="s">
        <v>113</v>
      </c>
      <c r="B23" s="16" t="s">
        <v>109</v>
      </c>
      <c r="C23" s="28">
        <f>+VLOOKUP(A23,Clientes!$A$1:$E$30,5,0)*900</f>
        <v>775800</v>
      </c>
      <c r="D23" s="28">
        <f>(VLOOKUP(A23,Clientes!$A$1:$E$30,5,0)/30)*16000</f>
        <v>459733.33333333337</v>
      </c>
      <c r="E23" s="28">
        <v>132000</v>
      </c>
      <c r="F23" s="28">
        <f t="shared" si="0"/>
        <v>1367533.3333333335</v>
      </c>
    </row>
    <row r="24" spans="1:6">
      <c r="A24" s="15" t="s">
        <v>117</v>
      </c>
      <c r="B24" s="16" t="s">
        <v>118</v>
      </c>
      <c r="C24" s="28">
        <f>+VLOOKUP(A24,Clientes!$A$1:$E$30,5,0)*900</f>
        <v>74700</v>
      </c>
      <c r="D24" s="28">
        <f>(VLOOKUP(A24,Clientes!$A$1:$E$30,5,0)/30)*16000</f>
        <v>44266.666666666664</v>
      </c>
      <c r="E24" s="28">
        <v>12000</v>
      </c>
      <c r="F24" s="28">
        <f t="shared" si="0"/>
        <v>130966.66666666666</v>
      </c>
    </row>
    <row r="25" spans="1:6">
      <c r="A25" s="15" t="s">
        <v>121</v>
      </c>
      <c r="B25" s="16" t="s">
        <v>122</v>
      </c>
      <c r="C25" s="28">
        <f>+VLOOKUP(A25,Clientes!$A$1:$E$30,5,0)*900</f>
        <v>535500</v>
      </c>
      <c r="D25" s="28">
        <f>(VLOOKUP(A25,Clientes!$A$1:$E$30,5,0)/30)*16000</f>
        <v>317333.33333333331</v>
      </c>
      <c r="E25" s="28">
        <v>43200</v>
      </c>
      <c r="F25" s="28">
        <f t="shared" si="0"/>
        <v>896033.33333333326</v>
      </c>
    </row>
    <row r="26" spans="1:6">
      <c r="A26" s="15" t="s">
        <v>126</v>
      </c>
      <c r="B26" s="16" t="s">
        <v>127</v>
      </c>
      <c r="C26" s="28">
        <f>+VLOOKUP(A26,Clientes!$A$1:$E$30,5,0)*900</f>
        <v>27000</v>
      </c>
      <c r="D26" s="28">
        <f>(VLOOKUP(A26,Clientes!$A$1:$E$30,5,0)/30)*16000</f>
        <v>16000</v>
      </c>
      <c r="E26" s="28">
        <v>0</v>
      </c>
      <c r="F26" s="28">
        <f t="shared" si="0"/>
        <v>43000</v>
      </c>
    </row>
    <row r="27" spans="1:6">
      <c r="A27" s="15" t="s">
        <v>130</v>
      </c>
      <c r="B27" s="16" t="s">
        <v>131</v>
      </c>
      <c r="C27" s="28">
        <f>+VLOOKUP(A27,Clientes!$A$1:$E$30,5,0)*900</f>
        <v>329400</v>
      </c>
      <c r="D27" s="28">
        <f>(VLOOKUP(A27,Clientes!$A$1:$E$30,5,0)/30)*16000</f>
        <v>195200</v>
      </c>
      <c r="E27" s="28">
        <v>25900</v>
      </c>
      <c r="F27" s="28">
        <f t="shared" si="0"/>
        <v>550500</v>
      </c>
    </row>
    <row r="28" spans="1:6">
      <c r="A28" s="15" t="s">
        <v>132</v>
      </c>
      <c r="B28" s="16" t="s">
        <v>133</v>
      </c>
      <c r="C28" s="28">
        <f>+VLOOKUP(A28,Clientes!$A$1:$E$30,5,0)*900</f>
        <v>89100</v>
      </c>
      <c r="D28" s="28">
        <f>(VLOOKUP(A28,Clientes!$A$1:$E$30,5,0)/30)*16000</f>
        <v>52800</v>
      </c>
      <c r="E28" s="28">
        <v>9100</v>
      </c>
      <c r="F28" s="28">
        <f t="shared" si="0"/>
        <v>151000</v>
      </c>
    </row>
    <row r="29" spans="1:6">
      <c r="A29" s="15" t="s">
        <v>137</v>
      </c>
      <c r="B29" s="16" t="s">
        <v>133</v>
      </c>
      <c r="C29" s="28">
        <f>+VLOOKUP(A29,Clientes!$A$1:$E$30,5,0)*900</f>
        <v>113400</v>
      </c>
      <c r="D29" s="28">
        <f>(VLOOKUP(A29,Clientes!$A$1:$E$30,5,0)/30)*16000</f>
        <v>67200</v>
      </c>
      <c r="E29" s="28">
        <v>15400</v>
      </c>
      <c r="F29" s="28">
        <f t="shared" si="0"/>
        <v>196000</v>
      </c>
    </row>
    <row r="30" spans="1:6">
      <c r="A30" s="15" t="s">
        <v>141</v>
      </c>
      <c r="B30" s="16" t="s">
        <v>142</v>
      </c>
      <c r="C30" s="28">
        <f>+VLOOKUP(A30,Clientes!$A$1:$E$30,5,0)*900</f>
        <v>328500</v>
      </c>
      <c r="D30" s="28">
        <f>(VLOOKUP(A30,Clientes!$A$1:$E$30,5,0)/30)*16000</f>
        <v>194666.66666666666</v>
      </c>
      <c r="E30" s="28">
        <v>40800</v>
      </c>
      <c r="F30" s="28">
        <f t="shared" si="0"/>
        <v>563966.66666666663</v>
      </c>
    </row>
  </sheetData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8FFE0-F6B9-4D1C-82BD-71833AF836F1}">
  <sheetPr codeName="Hoja7"/>
  <dimension ref="A1:Q24"/>
  <sheetViews>
    <sheetView showGridLines="0" workbookViewId="0">
      <selection activeCell="I4" sqref="I4"/>
    </sheetView>
  </sheetViews>
  <sheetFormatPr defaultColWidth="10.85546875" defaultRowHeight="15"/>
  <cols>
    <col min="2" max="2" width="29.85546875" customWidth="1"/>
    <col min="3" max="3" width="28.85546875" style="33" bestFit="1" customWidth="1"/>
  </cols>
  <sheetData>
    <row r="1" spans="1:17">
      <c r="A1" s="29" t="s">
        <v>0</v>
      </c>
      <c r="B1" s="29" t="s">
        <v>312</v>
      </c>
      <c r="C1" s="30" t="s">
        <v>313</v>
      </c>
      <c r="D1" s="29" t="s">
        <v>314</v>
      </c>
    </row>
    <row r="2" spans="1:17">
      <c r="A2" s="4" t="s">
        <v>73</v>
      </c>
      <c r="B2" s="31" t="str">
        <f>IF(A2="","",VLOOKUP(A2,Prioridad!$A$1:$C$30,2,0))</f>
        <v>FRUTOS DE TENJO SAS</v>
      </c>
      <c r="C2" s="32">
        <v>45741</v>
      </c>
      <c r="D2" s="31" t="str">
        <f>IF(A2="","",VLOOKUP(A2,Prioridad!$A$1:$C$30,3,0))</f>
        <v>Alta</v>
      </c>
    </row>
    <row r="3" spans="1:17" ht="30">
      <c r="A3" s="4" t="s">
        <v>13</v>
      </c>
      <c r="B3" s="31" t="str">
        <f>IF(A3="","",VLOOKUP(A3,Prioridad!$A$1:$C$30,2,0))</f>
        <v>AGROPECUARIA E INVERSIONISTA AGUAZUQUE SA</v>
      </c>
      <c r="C3" s="32">
        <v>45741</v>
      </c>
      <c r="D3" s="31" t="str">
        <f>IF(A3="","",VLOOKUP(A3,Prioridad!$A$1:$C$30,3,0))</f>
        <v>Alta</v>
      </c>
    </row>
    <row r="4" spans="1:17">
      <c r="A4" s="4" t="s">
        <v>23</v>
      </c>
      <c r="B4" s="31" t="str">
        <f>IF(A4="","",VLOOKUP(A4,Prioridad!$A$1:$C$30,2,0))</f>
        <v>BERRIES VALLEY SAS</v>
      </c>
      <c r="C4" s="32">
        <v>45741</v>
      </c>
      <c r="D4" s="31" t="str">
        <f>IF(A4="","",VLOOKUP(A4,Prioridad!$A$1:$C$30,3,0))</f>
        <v>Baja</v>
      </c>
    </row>
    <row r="5" spans="1:17">
      <c r="A5" s="4" t="s">
        <v>63</v>
      </c>
      <c r="B5" s="31" t="str">
        <f>IF(A5="","",VLOOKUP(A5,Prioridad!$A$1:$C$30,2,0))</f>
        <v>FANTASY FLOWERS SAS</v>
      </c>
      <c r="C5" s="32">
        <v>45741</v>
      </c>
      <c r="D5" s="31" t="str">
        <f>IF(A5="","",VLOOKUP(A5,Prioridad!$A$1:$C$30,3,0))</f>
        <v>Media</v>
      </c>
    </row>
    <row r="6" spans="1:17" ht="30.75" thickBot="1">
      <c r="A6" s="4" t="s">
        <v>103</v>
      </c>
      <c r="B6" s="31" t="str">
        <f>IF(A6="","",VLOOKUP(A6,Prioridad!$A$1:$C$30,2,0))</f>
        <v>RESERVA NATURAL EL GLOBLO SAS</v>
      </c>
      <c r="C6" s="32">
        <v>45741</v>
      </c>
      <c r="D6" s="31" t="str">
        <f>IF(A6="","",VLOOKUP(A6,Prioridad!$A$1:$C$30,3,0))</f>
        <v>Media</v>
      </c>
    </row>
    <row r="7" spans="1:17" ht="15.75" thickBot="1">
      <c r="A7" s="4"/>
      <c r="B7" s="31" t="str">
        <f>IF(A7="","",VLOOKUP(A7,Prioridad!$A$1:$C$30,2,0))</f>
        <v/>
      </c>
      <c r="C7" s="32"/>
      <c r="D7" s="31" t="str">
        <f>IF(A7="","",VLOOKUP(A7,Prioridad!$A$1:$C$30,3,0))</f>
        <v/>
      </c>
      <c r="F7" s="39" t="s">
        <v>315</v>
      </c>
    </row>
    <row r="8" spans="1:17">
      <c r="A8" s="4"/>
      <c r="B8" s="31" t="str">
        <f>IF(A8="","",VLOOKUP(A8,Prioridad!$A$1:$C$30,2,0))</f>
        <v/>
      </c>
      <c r="C8" s="32"/>
      <c r="D8" s="31" t="str">
        <f>IF(A8="","",VLOOKUP(A8,Prioridad!$A$1:$C$30,3,0))</f>
        <v/>
      </c>
      <c r="F8" s="51" t="s">
        <v>316</v>
      </c>
      <c r="G8" s="52"/>
      <c r="H8" s="52"/>
      <c r="I8" s="52"/>
      <c r="J8" s="52"/>
      <c r="K8" s="52"/>
      <c r="L8" s="52"/>
      <c r="M8" s="52"/>
      <c r="N8" s="52"/>
      <c r="O8" s="52"/>
      <c r="P8" s="52"/>
      <c r="Q8" s="53"/>
    </row>
    <row r="9" spans="1:17" ht="26.25" customHeight="1">
      <c r="A9" s="4"/>
      <c r="B9" s="31" t="str">
        <f>IF(A9="","",VLOOKUP(A9,Prioridad!$A$1:$C$30,2,0))</f>
        <v/>
      </c>
      <c r="C9" s="32"/>
      <c r="D9" s="31" t="str">
        <f>IF(A9="","",VLOOKUP(A9,Prioridad!$A$1:$C$30,3,0))</f>
        <v/>
      </c>
      <c r="F9" s="54" t="s">
        <v>317</v>
      </c>
      <c r="G9" s="55"/>
      <c r="H9" s="55"/>
      <c r="I9" s="55"/>
      <c r="J9" s="55"/>
      <c r="K9" s="55"/>
      <c r="L9" s="55"/>
      <c r="M9" s="55"/>
      <c r="N9" s="55"/>
      <c r="O9" s="55"/>
      <c r="P9" s="55"/>
      <c r="Q9" s="56"/>
    </row>
    <row r="10" spans="1:17">
      <c r="A10" s="4"/>
      <c r="B10" s="31" t="str">
        <f>IF(A10="","",VLOOKUP(A10,Prioridad!$A$1:$C$30,2,0))</f>
        <v/>
      </c>
      <c r="C10" s="32"/>
      <c r="D10" s="31" t="str">
        <f>IF(A10="","",VLOOKUP(A10,Prioridad!$A$1:$C$30,3,0))</f>
        <v/>
      </c>
      <c r="F10" s="54" t="s">
        <v>318</v>
      </c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</row>
    <row r="11" spans="1:17">
      <c r="A11" s="4"/>
      <c r="B11" s="31" t="str">
        <f>IF(A11="","",VLOOKUP(A11,Prioridad!$A$1:$C$30,2,0))</f>
        <v/>
      </c>
      <c r="C11" s="32"/>
      <c r="D11" s="31" t="str">
        <f>IF(A11="","",VLOOKUP(A11,Prioridad!$A$1:$C$30,3,0))</f>
        <v/>
      </c>
      <c r="F11" s="54" t="s">
        <v>319</v>
      </c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6"/>
    </row>
    <row r="12" spans="1:17" ht="15.75" thickBot="1">
      <c r="A12" s="4"/>
      <c r="B12" s="31" t="str">
        <f>IF(A12="","",VLOOKUP(A12,Prioridad!$A$1:$C$30,2,0))</f>
        <v/>
      </c>
      <c r="C12" s="32"/>
      <c r="D12" s="31" t="str">
        <f>IF(A12="","",VLOOKUP(A12,Prioridad!$A$1:$C$30,3,0))</f>
        <v/>
      </c>
      <c r="F12" s="57" t="s">
        <v>320</v>
      </c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9"/>
    </row>
    <row r="13" spans="1:17">
      <c r="A13" s="4"/>
      <c r="B13" s="31" t="str">
        <f>IF(A13="","",VLOOKUP(A13,Prioridad!$A$1:$C$30,2,0))</f>
        <v/>
      </c>
      <c r="C13" s="32"/>
      <c r="D13" s="31" t="str">
        <f>IF(A13="","",VLOOKUP(A13,Prioridad!$A$1:$C$30,3,0))</f>
        <v/>
      </c>
    </row>
    <row r="14" spans="1:17">
      <c r="A14" s="4"/>
      <c r="B14" s="31" t="str">
        <f>IF(A14="","",VLOOKUP(A14,Prioridad!$A$1:$C$30,2,0))</f>
        <v/>
      </c>
      <c r="C14" s="32"/>
      <c r="D14" s="31" t="str">
        <f>IF(A14="","",VLOOKUP(A14,Prioridad!$A$1:$C$30,3,0))</f>
        <v/>
      </c>
    </row>
    <row r="15" spans="1:17">
      <c r="A15" s="4"/>
      <c r="B15" s="31" t="str">
        <f>IF(A15="","",VLOOKUP(A15,Prioridad!$A$1:$C$30,2,0))</f>
        <v/>
      </c>
      <c r="C15" s="32"/>
      <c r="D15" s="31" t="str">
        <f>IF(A15="","",VLOOKUP(A15,Prioridad!$A$1:$C$30,3,0))</f>
        <v/>
      </c>
    </row>
    <row r="16" spans="1:17">
      <c r="A16" s="4"/>
      <c r="B16" s="31" t="str">
        <f>IF(A16="","",VLOOKUP(A16,Prioridad!$A$1:$C$30,2,0))</f>
        <v/>
      </c>
      <c r="C16" s="32"/>
      <c r="D16" s="31" t="str">
        <f>IF(A16="","",VLOOKUP(A16,Prioridad!$A$1:$C$30,3,0))</f>
        <v/>
      </c>
    </row>
    <row r="17" spans="1:4">
      <c r="A17" s="4"/>
      <c r="B17" s="31" t="str">
        <f>IF(A17="","",VLOOKUP(A17,Prioridad!$A$1:$C$30,2,0))</f>
        <v/>
      </c>
      <c r="C17" s="32"/>
      <c r="D17" s="31" t="str">
        <f>IF(A17="","",VLOOKUP(A17,Prioridad!$A$1:$C$30,3,0))</f>
        <v/>
      </c>
    </row>
    <row r="18" spans="1:4">
      <c r="A18" s="4"/>
      <c r="B18" s="31" t="str">
        <f>IF(A18="","",VLOOKUP(A18,Prioridad!$A$1:$C$30,2,0))</f>
        <v/>
      </c>
      <c r="C18" s="32"/>
      <c r="D18" s="31" t="str">
        <f>IF(A18="","",VLOOKUP(A18,Prioridad!$A$1:$C$30,3,0))</f>
        <v/>
      </c>
    </row>
    <row r="19" spans="1:4">
      <c r="A19" s="4"/>
      <c r="B19" s="31" t="str">
        <f>IF(A19="","",VLOOKUP(A19,Prioridad!$A$1:$C$30,2,0))</f>
        <v/>
      </c>
      <c r="C19" s="32"/>
      <c r="D19" s="31" t="str">
        <f>IF(A19="","",VLOOKUP(A19,Prioridad!$A$1:$C$30,3,0))</f>
        <v/>
      </c>
    </row>
    <row r="20" spans="1:4">
      <c r="A20" s="4"/>
      <c r="B20" s="31" t="str">
        <f>IF(A20="","",VLOOKUP(A20,Prioridad!$A$1:$C$30,2,0))</f>
        <v/>
      </c>
      <c r="C20" s="32"/>
      <c r="D20" s="31" t="str">
        <f>IF(A20="","",VLOOKUP(A20,Prioridad!$A$1:$C$30,3,0))</f>
        <v/>
      </c>
    </row>
    <row r="21" spans="1:4">
      <c r="A21" s="4"/>
      <c r="B21" s="31" t="str">
        <f>IF(A21="","",VLOOKUP(A21,Prioridad!$A$1:$C$30,2,0))</f>
        <v/>
      </c>
      <c r="C21" s="32"/>
      <c r="D21" s="31" t="str">
        <f>IF(A21="","",VLOOKUP(A21,Prioridad!$A$1:$C$30,3,0))</f>
        <v/>
      </c>
    </row>
    <row r="22" spans="1:4">
      <c r="A22" s="4"/>
      <c r="B22" s="31" t="str">
        <f>IF(A22="","",VLOOKUP(A22,Prioridad!$A$1:$C$30,2,0))</f>
        <v/>
      </c>
      <c r="C22" s="32"/>
      <c r="D22" s="31" t="str">
        <f>IF(A22="","",VLOOKUP(A22,Prioridad!$A$1:$C$30,3,0))</f>
        <v/>
      </c>
    </row>
    <row r="23" spans="1:4">
      <c r="A23" s="4"/>
      <c r="B23" s="31" t="str">
        <f>IF(A23="","",VLOOKUP(A23,Prioridad!$A$1:$C$30,2,0))</f>
        <v/>
      </c>
      <c r="C23" s="32"/>
      <c r="D23" s="31" t="str">
        <f>IF(A23="","",VLOOKUP(A23,Prioridad!$A$1:$C$30,3,0))</f>
        <v/>
      </c>
    </row>
    <row r="24" spans="1:4">
      <c r="A24" s="4"/>
      <c r="B24" s="31" t="str">
        <f>IF(A24="","",VLOOKUP(A24,Prioridad!$A$1:$C$30,2,0))</f>
        <v/>
      </c>
      <c r="C24" s="32"/>
      <c r="D24" s="31" t="str">
        <f>IF(A24="","",VLOOKUP(A24,Prioridad!$A$1:$C$30,3,0))</f>
        <v/>
      </c>
    </row>
  </sheetData>
  <mergeCells count="5">
    <mergeCell ref="F8:Q8"/>
    <mergeCell ref="F9:Q9"/>
    <mergeCell ref="F10:Q10"/>
    <mergeCell ref="F11:Q11"/>
    <mergeCell ref="F12:Q12"/>
  </mergeCells>
  <phoneticPr fontId="8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utaMasCorta">
                <anchor moveWithCells="1" sizeWithCells="1">
                  <from>
                    <xdr:col>4</xdr:col>
                    <xdr:colOff>485775</xdr:colOff>
                    <xdr:row>1</xdr:row>
                    <xdr:rowOff>161925</xdr:rowOff>
                  </from>
                  <to>
                    <xdr:col>6</xdr:col>
                    <xdr:colOff>238125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Hoja7.LimpiarHojaPedidos">
                <anchor moveWithCells="1" sizeWithCells="1">
                  <from>
                    <xdr:col>6</xdr:col>
                    <xdr:colOff>314325</xdr:colOff>
                    <xdr:row>1</xdr:row>
                    <xdr:rowOff>171450</xdr:rowOff>
                  </from>
                  <to>
                    <xdr:col>8</xdr:col>
                    <xdr:colOff>133350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621F-EA1F-49CA-9E05-1116FF119B0A}">
  <sheetPr codeName="Sheet2"/>
  <dimension ref="A1:R41"/>
  <sheetViews>
    <sheetView showGridLines="0" zoomScale="120" zoomScaleNormal="120" workbookViewId="0">
      <selection activeCell="Q21" sqref="Q21"/>
    </sheetView>
  </sheetViews>
  <sheetFormatPr defaultColWidth="16.42578125" defaultRowHeight="15"/>
  <cols>
    <col min="1" max="1" width="6.7109375" bestFit="1" customWidth="1"/>
    <col min="2" max="2" width="16.85546875" bestFit="1" customWidth="1"/>
    <col min="3" max="3" width="17.5703125" bestFit="1" customWidth="1"/>
    <col min="4" max="4" width="18.85546875" customWidth="1"/>
    <col min="5" max="5" width="17.140625" customWidth="1"/>
    <col min="6" max="6" width="15.5703125" customWidth="1"/>
    <col min="7" max="7" width="16" customWidth="1"/>
    <col min="8" max="8" width="10.140625" customWidth="1"/>
    <col min="9" max="9" width="19.42578125" bestFit="1" customWidth="1"/>
    <col min="10" max="10" width="14.28515625" style="35" bestFit="1" customWidth="1"/>
    <col min="11" max="11" width="12" style="35" bestFit="1" customWidth="1"/>
    <col min="12" max="12" width="9.42578125" style="35" bestFit="1" customWidth="1"/>
    <col min="13" max="13" width="13.42578125" style="35" bestFit="1" customWidth="1"/>
    <col min="14" max="14" width="17.42578125" style="35" bestFit="1" customWidth="1"/>
    <col min="15" max="15" width="9.7109375" style="35" bestFit="1" customWidth="1"/>
  </cols>
  <sheetData>
    <row r="1" spans="1:18" s="36" customFormat="1">
      <c r="A1" s="37" t="s">
        <v>321</v>
      </c>
      <c r="B1" s="37" t="s">
        <v>313</v>
      </c>
      <c r="C1" s="37" t="s">
        <v>322</v>
      </c>
      <c r="D1" s="37" t="s">
        <v>323</v>
      </c>
      <c r="E1" s="37" t="s">
        <v>324</v>
      </c>
      <c r="F1" s="37" t="s">
        <v>325</v>
      </c>
      <c r="G1" s="37" t="s">
        <v>326</v>
      </c>
      <c r="H1" s="37" t="s">
        <v>327</v>
      </c>
      <c r="I1" s="37" t="s">
        <v>328</v>
      </c>
      <c r="J1" s="38" t="s">
        <v>329</v>
      </c>
      <c r="K1" s="38" t="s">
        <v>330</v>
      </c>
      <c r="L1" s="38" t="s">
        <v>331</v>
      </c>
      <c r="M1" s="38" t="s">
        <v>332</v>
      </c>
      <c r="N1" s="38" t="s">
        <v>333</v>
      </c>
      <c r="O1" s="38" t="s">
        <v>334</v>
      </c>
      <c r="P1" s="37"/>
      <c r="Q1" s="37"/>
      <c r="R1" s="37"/>
    </row>
    <row r="2" spans="1:18">
      <c r="A2" t="s">
        <v>73</v>
      </c>
      <c r="B2" t="s">
        <v>335</v>
      </c>
      <c r="C2" t="s">
        <v>239</v>
      </c>
      <c r="D2" t="s">
        <v>279</v>
      </c>
      <c r="E2" t="s">
        <v>170</v>
      </c>
      <c r="F2">
        <v>0</v>
      </c>
      <c r="G2">
        <v>2</v>
      </c>
      <c r="H2">
        <v>66</v>
      </c>
      <c r="I2" t="s">
        <v>336</v>
      </c>
      <c r="J2">
        <v>59400</v>
      </c>
      <c r="K2">
        <v>35200</v>
      </c>
      <c r="L2">
        <v>0</v>
      </c>
      <c r="M2">
        <v>0</v>
      </c>
      <c r="N2">
        <v>0</v>
      </c>
      <c r="O2">
        <v>94600</v>
      </c>
    </row>
    <row r="3" spans="1:18">
      <c r="A3" t="s">
        <v>13</v>
      </c>
      <c r="B3" t="s">
        <v>335</v>
      </c>
      <c r="C3" t="s">
        <v>239</v>
      </c>
      <c r="D3" t="s">
        <v>294</v>
      </c>
      <c r="E3" t="s">
        <v>148</v>
      </c>
      <c r="F3">
        <v>3</v>
      </c>
      <c r="G3">
        <v>33</v>
      </c>
      <c r="H3">
        <v>82</v>
      </c>
      <c r="I3" t="s">
        <v>337</v>
      </c>
      <c r="J3">
        <v>73800</v>
      </c>
      <c r="K3">
        <v>43733.333333333336</v>
      </c>
      <c r="L3">
        <v>22400</v>
      </c>
      <c r="M3">
        <v>0</v>
      </c>
      <c r="N3">
        <v>0</v>
      </c>
      <c r="O3">
        <v>139933</v>
      </c>
    </row>
    <row r="4" spans="1:18">
      <c r="A4" t="s">
        <v>23</v>
      </c>
      <c r="B4" t="s">
        <v>335</v>
      </c>
      <c r="C4" t="s">
        <v>261</v>
      </c>
      <c r="D4" t="s">
        <v>294</v>
      </c>
      <c r="E4" t="s">
        <v>166</v>
      </c>
      <c r="F4">
        <v>0</v>
      </c>
      <c r="G4">
        <v>4</v>
      </c>
      <c r="H4">
        <v>192</v>
      </c>
      <c r="I4" t="s">
        <v>338</v>
      </c>
      <c r="J4">
        <v>172800</v>
      </c>
      <c r="K4">
        <v>102400</v>
      </c>
      <c r="L4">
        <v>0</v>
      </c>
      <c r="M4">
        <v>0</v>
      </c>
      <c r="N4">
        <v>0</v>
      </c>
      <c r="O4">
        <v>275200</v>
      </c>
    </row>
    <row r="5" spans="1:18" ht="15.75" thickBot="1">
      <c r="A5" t="s">
        <v>63</v>
      </c>
      <c r="B5" t="s">
        <v>335</v>
      </c>
      <c r="C5" t="s">
        <v>261</v>
      </c>
      <c r="D5" t="s">
        <v>294</v>
      </c>
      <c r="E5" t="s">
        <v>166</v>
      </c>
      <c r="F5">
        <v>0</v>
      </c>
      <c r="G5">
        <v>4</v>
      </c>
      <c r="H5">
        <v>95</v>
      </c>
      <c r="I5" t="s">
        <v>339</v>
      </c>
      <c r="J5">
        <v>85500</v>
      </c>
      <c r="K5">
        <v>50666.666666666664</v>
      </c>
      <c r="L5">
        <v>12000</v>
      </c>
      <c r="M5">
        <v>0</v>
      </c>
      <c r="N5">
        <v>0</v>
      </c>
      <c r="O5">
        <v>148167</v>
      </c>
    </row>
    <row r="6" spans="1:18" ht="15.75" thickBot="1">
      <c r="A6" t="s">
        <v>103</v>
      </c>
      <c r="B6" t="s">
        <v>335</v>
      </c>
      <c r="C6" t="s">
        <v>261</v>
      </c>
      <c r="D6" t="s">
        <v>294</v>
      </c>
      <c r="E6" t="s">
        <v>166</v>
      </c>
      <c r="F6">
        <v>1</v>
      </c>
      <c r="G6">
        <v>12</v>
      </c>
      <c r="H6">
        <v>435</v>
      </c>
      <c r="I6" t="s">
        <v>340</v>
      </c>
      <c r="J6">
        <v>391500</v>
      </c>
      <c r="K6">
        <v>232000</v>
      </c>
      <c r="L6">
        <v>60500</v>
      </c>
      <c r="M6">
        <v>200000</v>
      </c>
      <c r="N6">
        <v>0</v>
      </c>
      <c r="O6">
        <v>884000</v>
      </c>
      <c r="Q6" s="39" t="s">
        <v>341</v>
      </c>
    </row>
    <row r="7" spans="1:18">
      <c r="J7"/>
      <c r="K7"/>
      <c r="L7"/>
      <c r="M7"/>
      <c r="N7"/>
      <c r="O7"/>
      <c r="Q7" s="60" t="s">
        <v>342</v>
      </c>
      <c r="R7" s="61"/>
    </row>
    <row r="8" spans="1:18">
      <c r="J8"/>
      <c r="K8"/>
      <c r="L8"/>
      <c r="M8"/>
      <c r="N8"/>
      <c r="O8"/>
      <c r="Q8" s="62"/>
      <c r="R8" s="63"/>
    </row>
    <row r="9" spans="1:18">
      <c r="J9"/>
      <c r="K9"/>
      <c r="L9"/>
      <c r="M9"/>
      <c r="N9"/>
      <c r="O9"/>
      <c r="Q9" s="62"/>
      <c r="R9" s="63"/>
    </row>
    <row r="10" spans="1:18">
      <c r="J10"/>
      <c r="K10"/>
      <c r="L10"/>
      <c r="M10"/>
      <c r="N10"/>
      <c r="O10"/>
      <c r="Q10" s="62"/>
      <c r="R10" s="63"/>
    </row>
    <row r="11" spans="1:18" ht="15.75" thickBot="1">
      <c r="J11"/>
      <c r="K11"/>
      <c r="L11"/>
      <c r="M11"/>
      <c r="N11"/>
      <c r="O11"/>
      <c r="Q11" s="64"/>
      <c r="R11" s="65"/>
    </row>
    <row r="12" spans="1:18">
      <c r="J12"/>
      <c r="K12"/>
      <c r="L12"/>
      <c r="M12"/>
      <c r="N12"/>
      <c r="O12"/>
    </row>
    <row r="13" spans="1:18">
      <c r="J13"/>
      <c r="K13"/>
      <c r="L13"/>
      <c r="M13"/>
      <c r="N13"/>
      <c r="O13"/>
    </row>
    <row r="14" spans="1:18">
      <c r="J14"/>
      <c r="K14"/>
      <c r="L14"/>
      <c r="M14"/>
      <c r="N14"/>
      <c r="O14"/>
    </row>
    <row r="15" spans="1:18">
      <c r="J15"/>
      <c r="K15"/>
      <c r="L15"/>
      <c r="M15"/>
      <c r="N15"/>
      <c r="O15"/>
    </row>
    <row r="16" spans="1:18">
      <c r="J16"/>
      <c r="K16"/>
      <c r="L16"/>
      <c r="M16"/>
      <c r="N16"/>
      <c r="O16"/>
    </row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</sheetData>
  <mergeCells count="1">
    <mergeCell ref="Q7:R1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Sheet2.LimpiarHoja">
                <anchor moveWithCells="1" sizeWithCells="1">
                  <from>
                    <xdr:col>15</xdr:col>
                    <xdr:colOff>619125</xdr:colOff>
                    <xdr:row>1</xdr:row>
                    <xdr:rowOff>66675</xdr:rowOff>
                  </from>
                  <to>
                    <xdr:col>17</xdr:col>
                    <xdr:colOff>142875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50787-4FE9-4313-BBDD-F9AC8628053C}">
  <dimension ref="A1:G49"/>
  <sheetViews>
    <sheetView tabSelected="1" workbookViewId="0">
      <selection activeCell="I86" sqref="I86"/>
    </sheetView>
  </sheetViews>
  <sheetFormatPr defaultColWidth="11.42578125" defaultRowHeight="15"/>
  <cols>
    <col min="2" max="2" width="14" bestFit="1" customWidth="1"/>
    <col min="3" max="3" width="32.42578125" bestFit="1" customWidth="1"/>
    <col min="5" max="5" width="14" bestFit="1" customWidth="1"/>
    <col min="6" max="6" width="35.7109375" customWidth="1"/>
  </cols>
  <sheetData>
    <row r="1" spans="1:6">
      <c r="A1" s="72" t="s">
        <v>343</v>
      </c>
      <c r="B1" s="72"/>
      <c r="C1" s="72"/>
      <c r="D1" s="72" t="s">
        <v>344</v>
      </c>
      <c r="E1" s="72"/>
      <c r="F1" s="72"/>
    </row>
    <row r="2" spans="1:6">
      <c r="A2" s="67" t="s">
        <v>345</v>
      </c>
      <c r="B2" s="2" t="s">
        <v>346</v>
      </c>
      <c r="C2" s="3" t="s">
        <v>347</v>
      </c>
      <c r="D2" s="66" t="s">
        <v>345</v>
      </c>
      <c r="E2" s="2" t="s">
        <v>346</v>
      </c>
      <c r="F2" s="3" t="s">
        <v>347</v>
      </c>
    </row>
    <row r="3" spans="1:6">
      <c r="A3" s="68"/>
      <c r="B3" s="8" t="s">
        <v>348</v>
      </c>
      <c r="C3" s="8" t="s">
        <v>349</v>
      </c>
      <c r="D3" s="66"/>
      <c r="E3" s="8" t="s">
        <v>348</v>
      </c>
      <c r="F3" s="8" t="s">
        <v>349</v>
      </c>
    </row>
    <row r="4" spans="1:6">
      <c r="A4" s="68"/>
      <c r="B4" s="8" t="s">
        <v>350</v>
      </c>
      <c r="C4" s="8" t="s">
        <v>351</v>
      </c>
      <c r="D4" s="66"/>
      <c r="E4" s="8" t="s">
        <v>350</v>
      </c>
      <c r="F4" s="8" t="s">
        <v>351</v>
      </c>
    </row>
    <row r="5" spans="1:6">
      <c r="A5" s="68"/>
      <c r="B5" s="8" t="s">
        <v>352</v>
      </c>
      <c r="C5" s="8" t="s">
        <v>349</v>
      </c>
      <c r="D5" s="66"/>
      <c r="E5" s="8" t="s">
        <v>352</v>
      </c>
      <c r="F5" s="8" t="s">
        <v>349</v>
      </c>
    </row>
    <row r="6" spans="1:6">
      <c r="A6" s="68"/>
      <c r="B6" s="8" t="s">
        <v>353</v>
      </c>
      <c r="C6" s="8">
        <v>30</v>
      </c>
      <c r="D6" s="66"/>
      <c r="E6" s="8" t="s">
        <v>353</v>
      </c>
      <c r="F6" s="8">
        <v>30</v>
      </c>
    </row>
    <row r="7" spans="1:6">
      <c r="A7" s="68"/>
      <c r="B7" s="8" t="s">
        <v>354</v>
      </c>
      <c r="C7" s="8">
        <v>39</v>
      </c>
      <c r="D7" s="66"/>
      <c r="E7" s="8" t="s">
        <v>354</v>
      </c>
      <c r="F7" s="8">
        <v>39</v>
      </c>
    </row>
    <row r="8" spans="1:6">
      <c r="A8" s="68"/>
      <c r="B8" s="8" t="s">
        <v>355</v>
      </c>
      <c r="C8" s="8">
        <v>1</v>
      </c>
      <c r="D8" s="66"/>
      <c r="E8" s="8" t="s">
        <v>355</v>
      </c>
      <c r="F8" s="8">
        <v>1</v>
      </c>
    </row>
    <row r="9" spans="1:6">
      <c r="A9" s="69"/>
      <c r="B9" s="8" t="s">
        <v>356</v>
      </c>
      <c r="C9" s="8">
        <v>189200</v>
      </c>
      <c r="D9" s="66"/>
      <c r="E9" s="8" t="s">
        <v>356</v>
      </c>
      <c r="F9" s="8">
        <v>94600</v>
      </c>
    </row>
    <row r="10" spans="1:6">
      <c r="A10" s="66" t="s">
        <v>357</v>
      </c>
      <c r="B10" s="2" t="s">
        <v>346</v>
      </c>
      <c r="C10" s="3" t="s">
        <v>347</v>
      </c>
      <c r="D10" s="66" t="s">
        <v>357</v>
      </c>
      <c r="E10" s="2" t="s">
        <v>346</v>
      </c>
      <c r="F10" s="3" t="s">
        <v>347</v>
      </c>
    </row>
    <row r="11" spans="1:6">
      <c r="A11" s="66"/>
      <c r="B11" s="8" t="s">
        <v>348</v>
      </c>
      <c r="C11" s="8" t="s">
        <v>349</v>
      </c>
      <c r="D11" s="66"/>
      <c r="E11" s="8" t="s">
        <v>348</v>
      </c>
      <c r="F11" s="8" t="s">
        <v>349</v>
      </c>
    </row>
    <row r="12" spans="1:6">
      <c r="A12" s="66"/>
      <c r="B12" s="8" t="s">
        <v>358</v>
      </c>
      <c r="C12" s="8" t="s">
        <v>359</v>
      </c>
      <c r="D12" s="66"/>
      <c r="E12" s="8" t="s">
        <v>358</v>
      </c>
      <c r="F12" s="8" t="s">
        <v>359</v>
      </c>
    </row>
    <row r="13" spans="1:6">
      <c r="A13" s="66"/>
      <c r="B13" s="8" t="s">
        <v>352</v>
      </c>
      <c r="C13" s="8" t="s">
        <v>349</v>
      </c>
      <c r="D13" s="66"/>
      <c r="E13" s="8" t="s">
        <v>352</v>
      </c>
      <c r="F13" s="8" t="s">
        <v>349</v>
      </c>
    </row>
    <row r="14" spans="1:6">
      <c r="A14" s="66"/>
      <c r="B14" s="8" t="s">
        <v>353</v>
      </c>
      <c r="C14" s="8">
        <v>45</v>
      </c>
      <c r="D14" s="66"/>
      <c r="E14" s="8" t="s">
        <v>353</v>
      </c>
      <c r="F14" s="8">
        <v>45</v>
      </c>
    </row>
    <row r="15" spans="1:6">
      <c r="A15" s="66"/>
      <c r="B15" s="8" t="s">
        <v>354</v>
      </c>
      <c r="C15" s="8">
        <v>51</v>
      </c>
      <c r="D15" s="66"/>
      <c r="E15" s="8" t="s">
        <v>354</v>
      </c>
      <c r="F15" s="8">
        <v>51</v>
      </c>
    </row>
    <row r="16" spans="1:6">
      <c r="A16" s="66"/>
      <c r="B16" s="8" t="s">
        <v>355</v>
      </c>
      <c r="C16" s="8">
        <v>3</v>
      </c>
      <c r="D16" s="66"/>
      <c r="E16" s="8" t="s">
        <v>355</v>
      </c>
      <c r="F16" s="8">
        <v>1</v>
      </c>
    </row>
    <row r="17" spans="1:6">
      <c r="A17" s="66"/>
      <c r="B17" s="8" t="s">
        <v>356</v>
      </c>
      <c r="C17" s="8">
        <v>279867</v>
      </c>
      <c r="D17" s="66"/>
      <c r="E17" s="8" t="s">
        <v>356</v>
      </c>
      <c r="F17" s="8">
        <v>139933</v>
      </c>
    </row>
    <row r="18" spans="1:6">
      <c r="A18" s="49"/>
      <c r="D18" s="66" t="s">
        <v>360</v>
      </c>
      <c r="E18" s="2" t="s">
        <v>346</v>
      </c>
      <c r="F18" s="3" t="s">
        <v>347</v>
      </c>
    </row>
    <row r="19" spans="1:6">
      <c r="D19" s="66"/>
      <c r="E19" s="8" t="s">
        <v>348</v>
      </c>
      <c r="F19" s="8" t="s">
        <v>349</v>
      </c>
    </row>
    <row r="20" spans="1:6">
      <c r="A20" s="67" t="s">
        <v>360</v>
      </c>
      <c r="B20" s="2" t="s">
        <v>346</v>
      </c>
      <c r="C20" s="48" t="s">
        <v>347</v>
      </c>
      <c r="D20" s="66"/>
      <c r="E20" s="8" t="s">
        <v>361</v>
      </c>
      <c r="F20" s="8" t="s">
        <v>362</v>
      </c>
    </row>
    <row r="21" spans="1:6">
      <c r="A21" s="68"/>
      <c r="B21" s="8" t="s">
        <v>348</v>
      </c>
      <c r="C21" s="47" t="s">
        <v>349</v>
      </c>
      <c r="D21" s="66"/>
      <c r="E21" s="8" t="s">
        <v>363</v>
      </c>
      <c r="F21" s="8" t="s">
        <v>364</v>
      </c>
    </row>
    <row r="22" spans="1:6">
      <c r="A22" s="68"/>
      <c r="B22" s="8" t="s">
        <v>361</v>
      </c>
      <c r="C22" s="47" t="s">
        <v>362</v>
      </c>
      <c r="D22" s="66"/>
      <c r="E22" s="8" t="s">
        <v>365</v>
      </c>
      <c r="F22" s="8" t="s">
        <v>366</v>
      </c>
    </row>
    <row r="23" spans="1:6">
      <c r="A23" s="68"/>
      <c r="B23" s="8" t="s">
        <v>352</v>
      </c>
      <c r="C23" s="47" t="s">
        <v>349</v>
      </c>
      <c r="D23" s="66"/>
      <c r="E23" s="8" t="s">
        <v>352</v>
      </c>
      <c r="F23" s="8" t="s">
        <v>349</v>
      </c>
    </row>
    <row r="24" spans="1:6">
      <c r="A24" s="68"/>
      <c r="B24" s="8" t="s">
        <v>353</v>
      </c>
      <c r="C24" s="47">
        <v>90</v>
      </c>
      <c r="D24" s="66"/>
      <c r="E24" s="8" t="s">
        <v>353</v>
      </c>
      <c r="F24" s="8">
        <v>615</v>
      </c>
    </row>
    <row r="25" spans="1:6">
      <c r="A25" s="68"/>
      <c r="B25" s="8" t="s">
        <v>354</v>
      </c>
      <c r="C25" s="47">
        <v>104</v>
      </c>
      <c r="D25" s="66"/>
      <c r="E25" s="8" t="s">
        <v>354</v>
      </c>
      <c r="F25" s="8">
        <f>12*60+57</f>
        <v>777</v>
      </c>
    </row>
    <row r="26" spans="1:6">
      <c r="A26" s="68"/>
      <c r="B26" s="8" t="s">
        <v>355</v>
      </c>
      <c r="C26" s="47">
        <v>1</v>
      </c>
      <c r="D26" s="66"/>
      <c r="E26" s="8" t="s">
        <v>355</v>
      </c>
      <c r="F26" s="8">
        <v>1</v>
      </c>
    </row>
    <row r="27" spans="1:6">
      <c r="A27" s="69"/>
      <c r="B27" s="8" t="s">
        <v>356</v>
      </c>
      <c r="C27" s="8">
        <v>275200</v>
      </c>
      <c r="E27" s="8" t="s">
        <v>356</v>
      </c>
      <c r="F27" s="43">
        <f>+C43+200000</f>
        <v>884000</v>
      </c>
    </row>
    <row r="28" spans="1:6">
      <c r="A28" s="67" t="s">
        <v>367</v>
      </c>
      <c r="B28" s="2" t="s">
        <v>346</v>
      </c>
      <c r="C28" s="3" t="s">
        <v>347</v>
      </c>
    </row>
    <row r="29" spans="1:6">
      <c r="A29" s="68"/>
      <c r="B29" s="8" t="s">
        <v>348</v>
      </c>
      <c r="C29" s="8" t="s">
        <v>349</v>
      </c>
      <c r="D29" s="46"/>
    </row>
    <row r="30" spans="1:6">
      <c r="A30" s="68"/>
      <c r="B30" s="8" t="s">
        <v>363</v>
      </c>
      <c r="C30" s="8" t="s">
        <v>364</v>
      </c>
      <c r="E30" s="8" t="s">
        <v>353</v>
      </c>
      <c r="F30" s="8">
        <f>+F6+F14+F24</f>
        <v>690</v>
      </c>
    </row>
    <row r="31" spans="1:6">
      <c r="A31" s="68"/>
      <c r="B31" s="8" t="s">
        <v>352</v>
      </c>
      <c r="C31" s="8" t="s">
        <v>349</v>
      </c>
      <c r="E31" s="8" t="s">
        <v>354</v>
      </c>
      <c r="F31" s="8">
        <f>+F7+F15+F25</f>
        <v>867</v>
      </c>
    </row>
    <row r="32" spans="1:6">
      <c r="A32" s="68"/>
      <c r="B32" s="8" t="s">
        <v>353</v>
      </c>
      <c r="C32" s="8">
        <v>30</v>
      </c>
      <c r="E32" s="8" t="s">
        <v>355</v>
      </c>
      <c r="F32" s="8">
        <f>+F8+F16+F26</f>
        <v>3</v>
      </c>
    </row>
    <row r="33" spans="1:7">
      <c r="A33" s="68"/>
      <c r="B33" s="8" t="s">
        <v>354</v>
      </c>
      <c r="C33" s="8">
        <v>38</v>
      </c>
      <c r="E33" s="8" t="s">
        <v>356</v>
      </c>
      <c r="F33" s="8">
        <f>+F27+F17+F9</f>
        <v>1118533</v>
      </c>
    </row>
    <row r="34" spans="1:7">
      <c r="A34" s="68"/>
      <c r="B34" s="8" t="s">
        <v>355</v>
      </c>
      <c r="C34" s="8">
        <v>1</v>
      </c>
    </row>
    <row r="35" spans="1:7">
      <c r="A35" s="69"/>
      <c r="B35" s="8" t="s">
        <v>356</v>
      </c>
      <c r="C35" s="8">
        <v>148220</v>
      </c>
    </row>
    <row r="36" spans="1:7">
      <c r="A36" s="67" t="s">
        <v>368</v>
      </c>
      <c r="B36" s="2" t="s">
        <v>346</v>
      </c>
      <c r="C36" s="3" t="s">
        <v>347</v>
      </c>
    </row>
    <row r="37" spans="1:7">
      <c r="A37" s="68"/>
      <c r="B37" s="8" t="s">
        <v>348</v>
      </c>
      <c r="C37" s="8" t="s">
        <v>349</v>
      </c>
    </row>
    <row r="38" spans="1:7">
      <c r="A38" s="68"/>
      <c r="B38" s="8" t="s">
        <v>365</v>
      </c>
      <c r="C38" s="8" t="s">
        <v>366</v>
      </c>
    </row>
    <row r="39" spans="1:7">
      <c r="A39" s="68"/>
      <c r="B39" s="8" t="s">
        <v>352</v>
      </c>
      <c r="C39" s="8" t="s">
        <v>349</v>
      </c>
    </row>
    <row r="40" spans="1:7">
      <c r="A40" s="68"/>
      <c r="B40" s="8" t="s">
        <v>353</v>
      </c>
      <c r="C40" s="8">
        <v>435</v>
      </c>
    </row>
    <row r="41" spans="1:7">
      <c r="A41" s="68"/>
      <c r="B41" s="8" t="s">
        <v>354</v>
      </c>
      <c r="C41" s="8">
        <f>9*60+30</f>
        <v>570</v>
      </c>
    </row>
    <row r="42" spans="1:7">
      <c r="A42" s="68"/>
      <c r="B42" s="8" t="s">
        <v>369</v>
      </c>
      <c r="C42" s="8">
        <v>2</v>
      </c>
    </row>
    <row r="43" spans="1:7">
      <c r="A43" s="69"/>
      <c r="B43" s="8" t="s">
        <v>356</v>
      </c>
      <c r="C43" s="45">
        <v>684000</v>
      </c>
    </row>
    <row r="45" spans="1:7">
      <c r="A45" s="70" t="s">
        <v>343</v>
      </c>
      <c r="B45" s="70"/>
      <c r="C45" s="70"/>
      <c r="D45" s="70" t="s">
        <v>344</v>
      </c>
      <c r="E45" s="70"/>
      <c r="F45" s="70"/>
    </row>
    <row r="46" spans="1:7">
      <c r="A46" s="71" t="s">
        <v>370</v>
      </c>
      <c r="B46" s="8" t="s">
        <v>353</v>
      </c>
      <c r="C46" s="44">
        <f>+C6+C14+C24+C32+C40</f>
        <v>630</v>
      </c>
      <c r="D46" s="71" t="s">
        <v>371</v>
      </c>
      <c r="E46" s="8" t="s">
        <v>353</v>
      </c>
      <c r="F46" s="8">
        <v>690</v>
      </c>
      <c r="G46">
        <f>+F46-C46</f>
        <v>60</v>
      </c>
    </row>
    <row r="47" spans="1:7">
      <c r="A47" s="71"/>
      <c r="B47" s="8" t="s">
        <v>354</v>
      </c>
      <c r="C47" s="44">
        <f>+C7+C15+C25+C33+C41</f>
        <v>802</v>
      </c>
      <c r="D47" s="71"/>
      <c r="E47" s="8" t="s">
        <v>354</v>
      </c>
      <c r="F47" s="8">
        <v>867</v>
      </c>
      <c r="G47">
        <f>+F47-C47</f>
        <v>65</v>
      </c>
    </row>
    <row r="48" spans="1:7">
      <c r="A48" s="71"/>
      <c r="B48" s="8" t="s">
        <v>355</v>
      </c>
      <c r="C48" s="8">
        <f>+C8+C16+C26+C34+C42</f>
        <v>8</v>
      </c>
      <c r="D48" s="71"/>
      <c r="E48" s="8" t="s">
        <v>355</v>
      </c>
      <c r="F48" s="44">
        <v>3</v>
      </c>
      <c r="G48">
        <f>+F48-C48</f>
        <v>-5</v>
      </c>
    </row>
    <row r="49" spans="1:7">
      <c r="A49" s="71"/>
      <c r="B49" s="8" t="s">
        <v>356</v>
      </c>
      <c r="C49" s="43">
        <f>+C9+C17+C27+C35+C43</f>
        <v>1576487</v>
      </c>
      <c r="D49" s="71"/>
      <c r="E49" s="8" t="s">
        <v>356</v>
      </c>
      <c r="F49" s="42">
        <v>1118533</v>
      </c>
      <c r="G49" s="41">
        <f>+C49-F49</f>
        <v>457954</v>
      </c>
    </row>
  </sheetData>
  <mergeCells count="14">
    <mergeCell ref="A46:A49"/>
    <mergeCell ref="D45:F45"/>
    <mergeCell ref="D46:D49"/>
    <mergeCell ref="A1:C1"/>
    <mergeCell ref="D1:F1"/>
    <mergeCell ref="D18:D26"/>
    <mergeCell ref="A20:A27"/>
    <mergeCell ref="A28:A35"/>
    <mergeCell ref="A36:A43"/>
    <mergeCell ref="A10:A17"/>
    <mergeCell ref="A2:A9"/>
    <mergeCell ref="D10:D17"/>
    <mergeCell ref="D2:D9"/>
    <mergeCell ref="A45:C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Nathalie Pinzon</dc:creator>
  <cp:keywords/>
  <dc:description/>
  <cp:lastModifiedBy/>
  <cp:revision/>
  <dcterms:created xsi:type="dcterms:W3CDTF">2025-03-20T16:28:10Z</dcterms:created>
  <dcterms:modified xsi:type="dcterms:W3CDTF">2025-03-28T03:52:50Z</dcterms:modified>
  <cp:category/>
  <cp:contentStatus/>
</cp:coreProperties>
</file>